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49" i="371" l="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10" i="431"/>
  <c r="D14" i="431"/>
  <c r="D18" i="431"/>
  <c r="D22" i="431"/>
  <c r="E11" i="431"/>
  <c r="E15" i="431"/>
  <c r="E19" i="431"/>
  <c r="E23" i="431"/>
  <c r="F12" i="431"/>
  <c r="F16" i="431"/>
  <c r="F20" i="431"/>
  <c r="G9" i="431"/>
  <c r="G13" i="431"/>
  <c r="G17" i="431"/>
  <c r="G21" i="431"/>
  <c r="H10" i="431"/>
  <c r="H14" i="431"/>
  <c r="H18" i="431"/>
  <c r="H22" i="431"/>
  <c r="I11" i="431"/>
  <c r="I15" i="431"/>
  <c r="I19" i="431"/>
  <c r="I23" i="431"/>
  <c r="J12" i="431"/>
  <c r="J16" i="431"/>
  <c r="J20" i="431"/>
  <c r="K9" i="431"/>
  <c r="K13" i="431"/>
  <c r="K17" i="431"/>
  <c r="K21" i="431"/>
  <c r="L10" i="431"/>
  <c r="L14" i="431"/>
  <c r="L18" i="431"/>
  <c r="L22" i="431"/>
  <c r="M11" i="431"/>
  <c r="M15" i="431"/>
  <c r="M19" i="431"/>
  <c r="N12" i="431"/>
  <c r="N16" i="431"/>
  <c r="O9" i="431"/>
  <c r="O17" i="431"/>
  <c r="P10" i="431"/>
  <c r="P18" i="431"/>
  <c r="Q11" i="431"/>
  <c r="Q19" i="431"/>
  <c r="E13" i="431"/>
  <c r="F22" i="431"/>
  <c r="G15" i="431"/>
  <c r="H12" i="431"/>
  <c r="I13" i="431"/>
  <c r="J10" i="431"/>
  <c r="J22" i="431"/>
  <c r="K19" i="431"/>
  <c r="L16" i="431"/>
  <c r="M13" i="431"/>
  <c r="N10" i="431"/>
  <c r="N22" i="431"/>
  <c r="O19" i="431"/>
  <c r="P16" i="431"/>
  <c r="Q13" i="431"/>
  <c r="C10" i="431"/>
  <c r="C14" i="431"/>
  <c r="C18" i="431"/>
  <c r="C22" i="431"/>
  <c r="D11" i="431"/>
  <c r="D15" i="431"/>
  <c r="D19" i="431"/>
  <c r="D23" i="431"/>
  <c r="E12" i="431"/>
  <c r="E16" i="431"/>
  <c r="E20" i="431"/>
  <c r="F9" i="431"/>
  <c r="F13" i="431"/>
  <c r="F17" i="431"/>
  <c r="F21" i="431"/>
  <c r="G10" i="431"/>
  <c r="G14" i="431"/>
  <c r="G18" i="431"/>
  <c r="G22" i="431"/>
  <c r="H11" i="431"/>
  <c r="H15" i="431"/>
  <c r="H19" i="431"/>
  <c r="H23" i="431"/>
  <c r="I12" i="431"/>
  <c r="I16" i="431"/>
  <c r="I20" i="431"/>
  <c r="J9" i="431"/>
  <c r="J13" i="431"/>
  <c r="J17" i="431"/>
  <c r="J21" i="431"/>
  <c r="K10" i="431"/>
  <c r="K14" i="431"/>
  <c r="K18" i="431"/>
  <c r="K22" i="431"/>
  <c r="L11" i="431"/>
  <c r="L15" i="431"/>
  <c r="L19" i="431"/>
  <c r="L23" i="431"/>
  <c r="M12" i="431"/>
  <c r="M16" i="431"/>
  <c r="M20" i="431"/>
  <c r="N9" i="431"/>
  <c r="N13" i="431"/>
  <c r="N17" i="431"/>
  <c r="N21" i="431"/>
  <c r="O10" i="431"/>
  <c r="O14" i="431"/>
  <c r="O18" i="431"/>
  <c r="O22" i="431"/>
  <c r="P11" i="431"/>
  <c r="P15" i="431"/>
  <c r="P19" i="431"/>
  <c r="P23" i="431"/>
  <c r="Q12" i="431"/>
  <c r="Q16" i="431"/>
  <c r="Q20" i="431"/>
  <c r="C11" i="431"/>
  <c r="C15" i="431"/>
  <c r="C19" i="431"/>
  <c r="C23" i="431"/>
  <c r="D12" i="431"/>
  <c r="D16" i="431"/>
  <c r="D20" i="431"/>
  <c r="E9" i="431"/>
  <c r="E21" i="431"/>
  <c r="F10" i="431"/>
  <c r="F14" i="431"/>
  <c r="G11" i="431"/>
  <c r="G23" i="431"/>
  <c r="H20" i="431"/>
  <c r="I17" i="431"/>
  <c r="J14" i="431"/>
  <c r="K11" i="431"/>
  <c r="K23" i="431"/>
  <c r="L20" i="431"/>
  <c r="M17" i="431"/>
  <c r="N18" i="431"/>
  <c r="O15" i="431"/>
  <c r="P12" i="431"/>
  <c r="Q17" i="431"/>
  <c r="P20" i="431"/>
  <c r="C12" i="431"/>
  <c r="C16" i="431"/>
  <c r="C20" i="431"/>
  <c r="D9" i="431"/>
  <c r="D13" i="431"/>
  <c r="D17" i="431"/>
  <c r="D21" i="431"/>
  <c r="E10" i="431"/>
  <c r="E14" i="431"/>
  <c r="E18" i="431"/>
  <c r="E22" i="431"/>
  <c r="F11" i="431"/>
  <c r="F15" i="431"/>
  <c r="F19" i="431"/>
  <c r="F23" i="431"/>
  <c r="G12" i="431"/>
  <c r="G16" i="431"/>
  <c r="G20" i="431"/>
  <c r="H9" i="431"/>
  <c r="H13" i="431"/>
  <c r="H17" i="431"/>
  <c r="H21" i="431"/>
  <c r="I10" i="431"/>
  <c r="I14" i="431"/>
  <c r="I18" i="431"/>
  <c r="I22" i="431"/>
  <c r="J11" i="431"/>
  <c r="J15" i="431"/>
  <c r="J19" i="431"/>
  <c r="J23" i="431"/>
  <c r="K12" i="431"/>
  <c r="K16" i="431"/>
  <c r="K20" i="431"/>
  <c r="L9" i="431"/>
  <c r="L13" i="431"/>
  <c r="L17" i="431"/>
  <c r="L21" i="431"/>
  <c r="M10" i="431"/>
  <c r="M14" i="431"/>
  <c r="M18" i="431"/>
  <c r="M22" i="431"/>
  <c r="N11" i="431"/>
  <c r="N15" i="431"/>
  <c r="N19" i="431"/>
  <c r="N23" i="431"/>
  <c r="O12" i="431"/>
  <c r="O16" i="431"/>
  <c r="O20" i="431"/>
  <c r="P9" i="431"/>
  <c r="P13" i="431"/>
  <c r="P17" i="431"/>
  <c r="P21" i="431"/>
  <c r="Q10" i="431"/>
  <c r="Q14" i="431"/>
  <c r="Q18" i="431"/>
  <c r="Q22" i="431"/>
  <c r="M23" i="431"/>
  <c r="N20" i="431"/>
  <c r="O13" i="431"/>
  <c r="O21" i="431"/>
  <c r="P14" i="431"/>
  <c r="P22" i="431"/>
  <c r="Q15" i="431"/>
  <c r="Q23" i="431"/>
  <c r="E17" i="431"/>
  <c r="F18" i="431"/>
  <c r="G19" i="431"/>
  <c r="H16" i="431"/>
  <c r="I9" i="431"/>
  <c r="I21" i="431"/>
  <c r="J18" i="431"/>
  <c r="K15" i="431"/>
  <c r="L12" i="431"/>
  <c r="M9" i="431"/>
  <c r="M21" i="431"/>
  <c r="N14" i="431"/>
  <c r="O11" i="431"/>
  <c r="O23" i="431"/>
  <c r="Q9" i="431"/>
  <c r="Q21" i="431"/>
  <c r="O8" i="431"/>
  <c r="J8" i="431"/>
  <c r="G8" i="431"/>
  <c r="P8" i="431"/>
  <c r="L8" i="431"/>
  <c r="I8" i="431"/>
  <c r="E8" i="431"/>
  <c r="H8" i="431"/>
  <c r="K8" i="431"/>
  <c r="F8" i="431"/>
  <c r="M8" i="431"/>
  <c r="D8" i="431"/>
  <c r="N8" i="431"/>
  <c r="Q8" i="431"/>
  <c r="C8" i="431"/>
  <c r="R21" i="431" l="1"/>
  <c r="S21" i="431"/>
  <c r="S9" i="431"/>
  <c r="R9" i="431"/>
  <c r="S23" i="431"/>
  <c r="R23" i="431"/>
  <c r="R15" i="431"/>
  <c r="S15" i="431"/>
  <c r="S22" i="431"/>
  <c r="R22" i="431"/>
  <c r="S18" i="431"/>
  <c r="R18" i="431"/>
  <c r="R14" i="431"/>
  <c r="S14" i="431"/>
  <c r="R10" i="431"/>
  <c r="S10" i="431"/>
  <c r="S17" i="431"/>
  <c r="R17" i="431"/>
  <c r="S20" i="431"/>
  <c r="R20" i="431"/>
  <c r="R16" i="431"/>
  <c r="S16" i="431"/>
  <c r="R12" i="431"/>
  <c r="S12" i="431"/>
  <c r="R13" i="431"/>
  <c r="S13" i="431"/>
  <c r="S19" i="431"/>
  <c r="R19" i="431"/>
  <c r="S11" i="431"/>
  <c r="R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S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19" i="414"/>
  <c r="D4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N3" i="372" l="1"/>
  <c r="F3" i="372"/>
  <c r="J12" i="339"/>
  <c r="Q3" i="345"/>
  <c r="H3" i="390"/>
  <c r="Q3" i="347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<sst xmlns="http://schemas.openxmlformats.org/spreadsheetml/2006/main" count="15044" uniqueCount="3451">
  <si>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</si>
  <si>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</si>
  <si>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</si>
  <si>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</si>
  <si>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</si>
  <si>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</si>
  <si>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</si>
  <si>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</si>
  <si>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</si>
  <si>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</si>
  <si>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</si>
  <si>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</si>
  <si>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</si>
  <si>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</si>
  <si>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</si>
  <si>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</si>
  <si>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</si>
  <si>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</si>
  <si>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</si>
  <si>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</si>
  <si>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</si>
  <si>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</si>
  <si>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</si>
  <si>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</si>
  <si>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</si>
  <si>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</si>
  <si>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</si>
  <si>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</si>
  <si>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</si>
  <si>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</si>
  <si>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</si>
  <si>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</si>
  <si>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</si>
  <si>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</si>
  <si>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</si>
  <si>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</si>
  <si>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</si>
  <si>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</si>
  <si>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</si>
  <si>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</si>
  <si>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</si>
  <si>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</si>
  <si>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</si>
  <si>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</si>
  <si>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</si>
  <si>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</si>
  <si>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</si>
  <si>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</si>
  <si>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</si>
  <si>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</si>
  <si>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</si>
  <si>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</si>
  <si>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</si>
  <si>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</si>
  <si>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</si>
  <si>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</si>
  <si>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</si>
  <si>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</si>
  <si>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</si>
  <si>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</si>
  <si>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</si>
  <si>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</si>
  <si>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</si>
  <si>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</si>
  <si>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</si>
  <si>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</si>
  <si>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</si>
  <si>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</si>
  <si>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</si>
  <si>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</si>
  <si>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</si>
  <si>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</si>
  <si>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</si>
  <si>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</si>
  <si>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</si>
  <si>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</si>
  <si>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</si>
  <si>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</si>
  <si>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</si>
  <si>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</si>
  <si>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</si>
  <si>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</si>
  <si>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</si>
  <si>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</si>
  <si>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</si>
  <si>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</si>
  <si>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</si>
  <si>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</si>
  <si>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</si>
  <si>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</si>
  <si>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</si>
  <si>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</si>
  <si>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</si>
  <si>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</si>
  <si>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</si>
  <si>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</si>
  <si>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</si>
  <si>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</si>
  <si>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</si>
  <si>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</si>
  <si>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</si>
  <si>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</si>
  <si>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</si>
  <si>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</si>
  <si>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</si>
  <si>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</si>
  <si>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</si>
  <si>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</si>
  <si>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</si>
  <si>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</si>
  <si>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</si>
  <si>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</si>
  <si>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</si>
  <si>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</si>
  <si>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</si>
  <si>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</si>
  <si>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</si>
  <si>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</si>
  <si>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</si>
  <si>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</si>
  <si>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</si>
  <si>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</si>
  <si>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</si>
  <si>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</si>
  <si>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</si>
  <si>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</si>
  <si>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</si>
  <si>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</si>
  <si>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</si>
  <si>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</si>
  <si>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</si>
  <si>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</si>
  <si>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</si>
  <si>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</si>
  <si>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</si>
  <si>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</si>
  <si>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</si>
  <si>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</si>
  <si>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</si>
  <si>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</si>
  <si>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</si>
  <si>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</si>
  <si>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</si>
  <si>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</si>
  <si>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</si>
  <si>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</si>
  <si>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</si>
  <si>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</si>
  <si>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</si>
  <si>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</si>
  <si>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</si>
  <si>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</si>
  <si>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</si>
  <si>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</si>
  <si>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</si>
  <si>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</si>
  <si>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</si>
  <si>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</si>
  <si>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</si>
  <si>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</si>
  <si>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</si>
  <si>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</si>
  <si>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</si>
  <si>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</si>
  <si>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</si>
  <si>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</si>
  <si>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</si>
  <si>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</si>
  <si>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</si>
  <si>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</si>
  <si>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</si>
  <si>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</si>
  <si>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</si>
  <si>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</si>
  <si>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</si>
  <si>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</si>
  <si>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</si>
  <si>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</si>
  <si>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</si>
  <si>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</si>
  <si>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</si>
  <si>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</si>
  <si>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</si>
  <si>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</si>
  <si>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</si>
  <si>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</si>
  <si>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</si>
  <si>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</si>
  <si>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</si>
  <si>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</si>
  <si>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</si>
  <si>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</si>
  <si>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</si>
  <si>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</si>
  <si>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</si>
  <si>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</si>
  <si>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</si>
  <si>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</si>
  <si>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</si>
  <si>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</si>
  <si>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</si>
  <si>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</si>
  <si>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</si>
  <si>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</si>
  <si>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</si>
  <si>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</si>
  <si>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</si>
  <si>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</si>
  <si>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</si>
  <si>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</si>
  <si>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</si>
  <si>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</si>
  <si>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</si>
  <si>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</si>
  <si>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</si>
  <si>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</si>
  <si>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</si>
  <si>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</si>
  <si>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</si>
  <si>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</si>
  <si>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</si>
  <si>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</si>
  <si>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</si>
  <si>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</si>
  <si>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</si>
  <si>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</si>
  <si>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</si>
  <si>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</si>
  <si>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</si>
  <si>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</si>
  <si>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</si>
  <si>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</si>
  <si>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</si>
  <si>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</si>
  <si>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</si>
  <si>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</si>
  <si>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</si>
  <si>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</si>
  <si>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</si>
  <si>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</si>
  <si>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</si>
  <si>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</si>
  <si>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</si>
  <si>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</si>
  <si>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</si>
  <si>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</si>
  <si>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</si>
  <si>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</si>
  <si>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</si>
  <si>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</si>
  <si>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</si>
  <si>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</si>
  <si>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</si>
  <si>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</si>
  <si>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</si>
  <si>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</si>
  <si>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</si>
  <si>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</si>
  <si>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</si>
  <si>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</si>
  <si>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</si>
  <si>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</si>
  <si>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</si>
  <si>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</si>
  <si>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</si>
  <si>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</si>
  <si>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</si>
  <si>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</si>
  <si>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</si>
  <si>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</si>
  <si>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</si>
  <si>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</si>
  <si>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</si>
  <si>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</si>
  <si>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</si>
  <si>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</si>
  <si>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</si>
  <si>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</si>
  <si>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</si>
  <si>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</si>
  <si>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</si>
  <si>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</si>
  <si>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</si>
  <si>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</si>
  <si>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</si>
  <si>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</si>
  <si>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</si>
  <si>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</si>
  <si>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</si>
  <si>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</si>
  <si>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</si>
  <si>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</si>
  <si>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</si>
  <si>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</si>
  <si>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</si>
  <si>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</si>
  <si>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</si>
  <si>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</si>
  <si>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</si>
  <si>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</si>
  <si>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</si>
  <si>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</si>
  <si>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</si>
  <si>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</si>
  <si>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</si>
  <si>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</si>
  <si>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</si>
  <si>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</si>
  <si>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</si>
  <si>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</si>
  <si>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</si>
  <si>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</si>
  <si>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</si>
  <si>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</si>
  <si>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</si>
  <si>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</si>
  <si>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</si>
  <si>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</si>
  <si>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</si>
  <si>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</si>
  <si>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</si>
  <si>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</si>
  <si>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</si>
  <si>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</si>
  <si>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</si>
  <si>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</si>
  <si>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</si>
  <si>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</si>
  <si>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Novorozenecké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</si>
  <si>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</si>
  <si>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</si>
  <si>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</si>
  <si>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</si>
  <si>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</si>
  <si>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</si>
  <si>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</si>
  <si>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</si>
  <si>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</si>
  <si>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</si>
  <si>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50113004     léky - enter. a parent. výživa (výroba LEK-OPSL)</t>
  </si>
  <si>
    <t>50113006     léky - enterální výživa (LEK)</t>
  </si>
  <si>
    <t>50113008     léky - krev.deriváty ZUL (TO)</t>
  </si>
  <si>
    <t>50113013     léky - antibiotika (LEK)</t>
  </si>
  <si>
    <t>50113014     léky - antimykotika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</si>
  <si>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</si>
  <si>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</si>
  <si>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</si>
  <si>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</si>
  <si>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</si>
  <si>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</si>
  <si>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</si>
  <si>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</si>
  <si>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</si>
  <si>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</si>
  <si>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</si>
  <si>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</si>
  <si>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</si>
  <si>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</si>
  <si>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</si>
  <si>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</si>
  <si>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50116     Potraviny</t>
  </si>
  <si>
    <t>50116001     lůžk. pacienti</t>
  </si>
  <si>
    <t>50116002     lůžk. pacienti nad normu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</si>
  <si>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</si>
  <si>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</si>
  <si>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</si>
  <si>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</si>
  <si>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</si>
  <si>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</si>
  <si>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</si>
  <si>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</si>
  <si>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</si>
  <si>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--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</si>
  <si>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</si>
  <si>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</si>
  <si>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</si>
  <si>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</si>
  <si>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</si>
  <si>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</si>
  <si>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</si>
  <si>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</si>
  <si>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</si>
  <si>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</si>
  <si>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</si>
  <si>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</si>
  <si>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</si>
  <si>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</si>
  <si>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</si>
  <si>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</si>
  <si>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</si>
  <si>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</si>
  <si>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</si>
  <si>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</si>
  <si>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</si>
  <si>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</si>
  <si>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</si>
  <si>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</si>
  <si>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</si>
  <si>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</si>
  <si>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</si>
  <si>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</si>
  <si>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50401     Prodané zb. FNOL</t>
  </si>
  <si>
    <t>50401002     prodej pacientům (pomůcky pro rodičky, USB náram....)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</si>
  <si>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</si>
  <si>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</si>
  <si>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</si>
  <si>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</si>
  <si>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</si>
  <si>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</si>
  <si>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</si>
  <si>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</si>
  <si>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</si>
  <si>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</si>
  <si>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</si>
  <si>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</si>
  <si>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</si>
  <si>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</si>
  <si>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</si>
  <si>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</si>
  <si>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</si>
  <si>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</si>
  <si>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</si>
  <si>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</si>
  <si>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</si>
  <si>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</si>
  <si>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</si>
  <si>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</si>
  <si>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</si>
  <si>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</si>
  <si>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</si>
  <si>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</si>
  <si>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</si>
  <si>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</si>
  <si>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</si>
  <si>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</si>
  <si>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</si>
  <si>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</si>
  <si>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</si>
  <si>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</si>
  <si>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</si>
  <si>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</si>
  <si>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</si>
  <si>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</si>
  <si>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</si>
  <si>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</si>
  <si>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</si>
  <si>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</si>
  <si>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</si>
  <si>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</si>
  <si>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</si>
  <si>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</si>
  <si>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</si>
  <si>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</si>
  <si>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</si>
  <si>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</si>
  <si>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</si>
  <si>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54901     Technické zhodnocení budov</t>
  </si>
  <si>
    <t>54901026     TZ budov - OHE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</si>
  <si>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</si>
  <si>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</si>
  <si>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</si>
  <si>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</si>
  <si>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</si>
  <si>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</si>
  <si>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</si>
  <si>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</si>
  <si>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</si>
  <si>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</si>
  <si>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</si>
  <si>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</si>
  <si>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</si>
  <si>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</si>
  <si>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</si>
  <si>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</si>
  <si>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</si>
  <si>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</si>
  <si>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</si>
  <si>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</si>
  <si>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</si>
  <si>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</si>
  <si>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</si>
  <si>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</si>
  <si>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</si>
  <si>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55802001     DDHM - kuchyňské zařízení a nádobí (sk.V_26)</t>
  </si>
  <si>
    <t>55802004     DDHM - přepravní pouzdra pro PDS ( Potrubní poštu (sk.V_48)</t>
  </si>
  <si>
    <t>55802080     DDHM - provozní (věcné dary)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</si>
  <si>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</si>
  <si>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</si>
  <si>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</si>
  <si>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</si>
  <si>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</si>
  <si>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</si>
  <si>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</si>
  <si>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</si>
  <si>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</si>
  <si>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</si>
  <si>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</si>
  <si>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</si>
  <si>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</si>
  <si>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</si>
  <si>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</si>
  <si>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</si>
  <si>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</si>
  <si>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</si>
  <si>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</si>
  <si>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</si>
  <si>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</si>
  <si>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</si>
  <si>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</si>
  <si>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</si>
  <si>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</si>
  <si>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</si>
  <si>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</si>
  <si>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</si>
  <si>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</si>
  <si>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</si>
  <si>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</si>
  <si>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</si>
  <si>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</si>
  <si>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</si>
  <si>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</si>
  <si>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</si>
  <si>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</si>
  <si>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</si>
  <si>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</si>
  <si>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</si>
  <si>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</si>
  <si>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</si>
  <si>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</si>
  <si>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</si>
  <si>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</si>
  <si>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</si>
  <si>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</si>
  <si>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</si>
  <si>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</si>
  <si>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</si>
  <si>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</si>
  <si>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</si>
  <si>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</si>
  <si>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</si>
  <si>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</si>
  <si>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</si>
  <si>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</si>
  <si>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</si>
  <si>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</si>
  <si>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</si>
  <si>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</si>
  <si>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</si>
  <si>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</si>
  <si>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</si>
  <si>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</si>
  <si>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</si>
  <si>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</si>
  <si>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</si>
  <si>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</si>
  <si>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</si>
  <si>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</si>
  <si>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</si>
  <si>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</si>
  <si>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</si>
  <si>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</si>
  <si>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</si>
  <si>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</si>
  <si>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</si>
  <si>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</si>
  <si>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</si>
  <si>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</si>
  <si>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</si>
  <si>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09</t>
  </si>
  <si>
    <t>NOVO: Novorozenecké oddělení</t>
  </si>
  <si>
    <t/>
  </si>
  <si>
    <t>50113001 - léky - paušál (LEK)</t>
  </si>
  <si>
    <t>50113002 - léky - parenterální výživa (LEK)</t>
  </si>
  <si>
    <t>50113004 - léky - enter. a parent. výživa (výroba LEK-OPSL)</t>
  </si>
  <si>
    <t>50113006 - léky - enterální výživa (LEK)</t>
  </si>
  <si>
    <t>50113008 - léky - krev.deriváty ZUL (TO)</t>
  </si>
  <si>
    <t>50113013 - léky - antibiotika (LEK)</t>
  </si>
  <si>
    <t>50113014 - léky - antimykotika (LEK)</t>
  </si>
  <si>
    <t>50113016 - léky - centra (LEK)</t>
  </si>
  <si>
    <t>50113190 - léky - medicinální plyny (sklad SVM)</t>
  </si>
  <si>
    <t>NOVO: Novorozenecké oddělení Celkem</t>
  </si>
  <si>
    <t>SumaKL</t>
  </si>
  <si>
    <t>0911</t>
  </si>
  <si>
    <t>NOVO: lůžkové oddělení 16C + 16B + 16BD</t>
  </si>
  <si>
    <t>NOVO: lůžkové oddělení 16C + 16B + 16BD Celkem</t>
  </si>
  <si>
    <t>SumaNS</t>
  </si>
  <si>
    <t>mezeraNS</t>
  </si>
  <si>
    <t>0912</t>
  </si>
  <si>
    <t>NOVO: lůžkové oddělení 16B + 16D</t>
  </si>
  <si>
    <t>NOVO: lůžkové oddělení 16B + 16D Celkem</t>
  </si>
  <si>
    <t>0921</t>
  </si>
  <si>
    <t>NOVO: ambulance</t>
  </si>
  <si>
    <t>NOVO: ambulance Celkem</t>
  </si>
  <si>
    <t>0931</t>
  </si>
  <si>
    <t>NOVO: JIP 16A + 16D</t>
  </si>
  <si>
    <t>NOVO: JIP 16A + 16D Celkem</t>
  </si>
  <si>
    <t>0994</t>
  </si>
  <si>
    <t>NOVO: centrum - novorozenecké</t>
  </si>
  <si>
    <t>NOVO: centrum - novorozenecké Celkem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</si>
  <si>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</si>
  <si>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</si>
  <si>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</si>
  <si>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</si>
  <si>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</si>
  <si>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</si>
  <si>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APO-IBUPROFEN 400 MG</t>
  </si>
  <si>
    <t>POR TBL FLM 100X400MG</t>
  </si>
  <si>
    <t>POR TBL FLM 30X400MG</t>
  </si>
  <si>
    <t>AQUA PRO INJECTIONE BRAUN</t>
  </si>
  <si>
    <t>INJ SOL 20X10ML-PLA</t>
  </si>
  <si>
    <t>BETADINE - zelená</t>
  </si>
  <si>
    <t>LIQ 1X120ML</t>
  </si>
  <si>
    <t>DEXDOR</t>
  </si>
  <si>
    <t>INF CNC SOL 5X2ML</t>
  </si>
  <si>
    <t>DZ OCTENISEPT 250 ml</t>
  </si>
  <si>
    <t>sprej</t>
  </si>
  <si>
    <t>ENGERIX-B 10MCG</t>
  </si>
  <si>
    <t>INJ SUS 1X0,5ML+ST+SJ</t>
  </si>
  <si>
    <t>Espumisan kapky 100mg/ml por. gtt.30ml</t>
  </si>
  <si>
    <t>CHLORID SODNÝ 0,9% BRAUN</t>
  </si>
  <si>
    <t>INF SOL 10X250MLPELAH</t>
  </si>
  <si>
    <t>INF SOL 20X100MLPELAH</t>
  </si>
  <si>
    <t>IMAZOL KRÉMPASTA</t>
  </si>
  <si>
    <t>10MG/G DRM PST 1X30G</t>
  </si>
  <si>
    <t>INFADOLAN</t>
  </si>
  <si>
    <t>DRM UNG 1X30GM</t>
  </si>
  <si>
    <t>IR  AQUA STERILE OPLACH.1x1000 ml ECOTAINER</t>
  </si>
  <si>
    <t>IR OPLACH</t>
  </si>
  <si>
    <t>IR OG. OPHTHALMO-SEPTONEX</t>
  </si>
  <si>
    <t>GTT OPH 1X10ML</t>
  </si>
  <si>
    <t>KANAVIT</t>
  </si>
  <si>
    <t>20MG/ML POR GTT EML 1X5ML</t>
  </si>
  <si>
    <t>KEPPRA 100 MG/ML</t>
  </si>
  <si>
    <t>INF CNC SOL 10X5ML II</t>
  </si>
  <si>
    <t>KL AQUA PURIF. KUL., FAG. 1 kg</t>
  </si>
  <si>
    <t>KL BARVA NA  DETI 20 g</t>
  </si>
  <si>
    <t>KL BENZINUM 900ml/ 600g</t>
  </si>
  <si>
    <t>KL CPS NATR.CHLOR. 0,5g</t>
  </si>
  <si>
    <t>50cps</t>
  </si>
  <si>
    <t>KL DETSKA MAST 20G</t>
  </si>
  <si>
    <t>KL HELIANTHI OLEUM 180G</t>
  </si>
  <si>
    <t>KL KAL.PERMANGANAS 2G</t>
  </si>
  <si>
    <t>KL KAPSLE</t>
  </si>
  <si>
    <t>KL PRIPRAVEK</t>
  </si>
  <si>
    <t>KL SACCHAROSUM 24%  120g</t>
  </si>
  <si>
    <t>KL SOL.HYPERMANGAN 4%</t>
  </si>
  <si>
    <t>KL SOL.METHYLROS.CHL. 1% 50g</t>
  </si>
  <si>
    <t>KL TBL MAGN.LACT 0,5G+B6 0,02G, 100TBL</t>
  </si>
  <si>
    <t>KL UNG.LENIENS, 30G</t>
  </si>
  <si>
    <t>Lactobacillus acidophil.cps.75 bez laktózy</t>
  </si>
  <si>
    <t>LINOLA-FETT OLBAD</t>
  </si>
  <si>
    <t>OLE 1X400ML</t>
  </si>
  <si>
    <t>MESOCAIN</t>
  </si>
  <si>
    <t>GEL 1X20GM</t>
  </si>
  <si>
    <t>NASIVIN 0,01%</t>
  </si>
  <si>
    <t>NAS GTT SOL 1X5ML</t>
  </si>
  <si>
    <t>NEOHEPATECT</t>
  </si>
  <si>
    <t>INF SOL 1X2ML/100UT</t>
  </si>
  <si>
    <t>OCTENISEPT</t>
  </si>
  <si>
    <t>0,1G/100G DRM SPR SOL 1X50ML</t>
  </si>
  <si>
    <t>OPHTHALMO-SEPTONEX</t>
  </si>
  <si>
    <t>OPH GTT SOL 1X10ML PLAST</t>
  </si>
  <si>
    <t>PEYONA 20 MG/ML</t>
  </si>
  <si>
    <t>IVN+POR SOL 10X1ML</t>
  </si>
  <si>
    <t>SAB SIMPLEX</t>
  </si>
  <si>
    <t>POR SUS 1X30ML</t>
  </si>
  <si>
    <t>Swiss Laktobacilky Baby 30 cps</t>
  </si>
  <si>
    <t>Tbl. Hořčík GLO tbl.100</t>
  </si>
  <si>
    <t>TBL.MAGNESII LACTICI 0.5 GLO</t>
  </si>
  <si>
    <t>TBL 100X500MG</t>
  </si>
  <si>
    <t>V</t>
  </si>
  <si>
    <t>VIGANTOL</t>
  </si>
  <si>
    <t>0,5MG/ML POR GTT SOL 1X10ML</t>
  </si>
  <si>
    <t>POR GTT SOL 1x10ML</t>
  </si>
  <si>
    <t>léky - enterální výživa (LEK)</t>
  </si>
  <si>
    <t>NESTLÉ BEBA FM85 200g</t>
  </si>
  <si>
    <t>NESTLE Beba H.A.1 Premium tekutá 32x90ml</t>
  </si>
  <si>
    <t>Nutrilon 0 Nenatal RTF 24x70 ml</t>
  </si>
  <si>
    <t>léky - antibiotika (LEK)</t>
  </si>
  <si>
    <t>AMPICILIN 0,5 BIOTIKA</t>
  </si>
  <si>
    <t>INJ PLV SOL 10X500MG</t>
  </si>
  <si>
    <t>FRAMYKOIN</t>
  </si>
  <si>
    <t>UNG 1X10GM</t>
  </si>
  <si>
    <t xml:space="preserve">Gentamicin B.Braun 1mg/ml </t>
  </si>
  <si>
    <t>inf.sol.20 x 80 ml</t>
  </si>
  <si>
    <t>GENTAMICIN LEK 80 MG/2 ML</t>
  </si>
  <si>
    <t>INJ SOL 10X2ML/80MG</t>
  </si>
  <si>
    <t>OPHTHALMO-FRAMYKOIN</t>
  </si>
  <si>
    <t>UNG OPH 1X5GM</t>
  </si>
  <si>
    <t>OSPAMOX 250MG/5ML</t>
  </si>
  <si>
    <t>GRA SUS 1X60ML</t>
  </si>
  <si>
    <t>PAMYCON NA PŘÍPRAVU KAPEK</t>
  </si>
  <si>
    <t>DRM PLV SOL 1X1LAH</t>
  </si>
  <si>
    <t>TOBREX</t>
  </si>
  <si>
    <t>GTT OPH 5ML 3MG/1ML</t>
  </si>
  <si>
    <t>P</t>
  </si>
  <si>
    <t>VANCOMYCIN MYLAN 500 MG</t>
  </si>
  <si>
    <t>INF PLV SOL 1X500MG</t>
  </si>
  <si>
    <t>léky - antimykotika (LEK)</t>
  </si>
  <si>
    <t>CANESTEN KRÉM</t>
  </si>
  <si>
    <t>CRM 1X20GM/200MG</t>
  </si>
  <si>
    <t>léky - krev.deriváty ZUL (TO)</t>
  </si>
  <si>
    <t>KIOVIG</t>
  </si>
  <si>
    <t>100MG/ML INF SOL 1X10ML</t>
  </si>
  <si>
    <t>AMOKSIKLAV 1.2GM</t>
  </si>
  <si>
    <t>INJ SIC 5X1.2GM</t>
  </si>
  <si>
    <t>AMOKSIKLAV 600 MG</t>
  </si>
  <si>
    <t>INJ PLV SOL 5X600MG</t>
  </si>
  <si>
    <t>AXETINE 750MG</t>
  </si>
  <si>
    <t>INJ SIC 10X750MG</t>
  </si>
  <si>
    <t>SEFOTAK 1 G</t>
  </si>
  <si>
    <t>INJ PLV SOL 1X1GM</t>
  </si>
  <si>
    <t>UNASYN</t>
  </si>
  <si>
    <t>INJ PLV SOL 1X1.5GM</t>
  </si>
  <si>
    <t>ACC INJEKT</t>
  </si>
  <si>
    <t>INJ SOL 5X3ML/300MG</t>
  </si>
  <si>
    <t>Adaptér pro enterální sety 3v1</t>
  </si>
  <si>
    <t>ADENOCOR</t>
  </si>
  <si>
    <t>INJ SOL 6X2ML/6MG</t>
  </si>
  <si>
    <t>AKTIFERRIN</t>
  </si>
  <si>
    <t>GTT 1X30ML</t>
  </si>
  <si>
    <t>ALPROSTAN</t>
  </si>
  <si>
    <t>INF CNC SOL 10X0.2ML</t>
  </si>
  <si>
    <t>AMIPED</t>
  </si>
  <si>
    <t>IVN INF SOL 12X100ML</t>
  </si>
  <si>
    <t>ANESIA 10 MG/ML INJ/INF EML.</t>
  </si>
  <si>
    <t>INJ+INF EML 5X20ML/200MG</t>
  </si>
  <si>
    <t>APAURIN</t>
  </si>
  <si>
    <t>INJ 10X2ML/10MG</t>
  </si>
  <si>
    <t>PAR LQF 20X100ML-PE</t>
  </si>
  <si>
    <t>ARDEAELYTOSOL NA.HYDR.CARB.4.2%</t>
  </si>
  <si>
    <t>INF 1X80ML</t>
  </si>
  <si>
    <t>ARDEANUTRISOL G 10</t>
  </si>
  <si>
    <t>100G/L INF SOL 20X80ML</t>
  </si>
  <si>
    <t>100G/L INF SOL 10X250ML</t>
  </si>
  <si>
    <t>ARDEANUTRISOL G 20</t>
  </si>
  <si>
    <t>INF SOL 1X80ML</t>
  </si>
  <si>
    <t>200G/L INF SOL 20X80ML</t>
  </si>
  <si>
    <t>INF SOL 1X250ML</t>
  </si>
  <si>
    <t>ARDEANUTRISOL G 20%</t>
  </si>
  <si>
    <t>20% INF SOL 10X250ML</t>
  </si>
  <si>
    <t>ARDEANUTRISOL G 40</t>
  </si>
  <si>
    <t>400G/L INF SOL 20X80ML</t>
  </si>
  <si>
    <t>Arfen 400mg/3ml inj. 6 amp.-MIMOŘÁDNÝ DOVOZ!!</t>
  </si>
  <si>
    <t>ATROPIN BIOTIKA 0.5MG</t>
  </si>
  <si>
    <t>INJ 10X1ML/0.5MG</t>
  </si>
  <si>
    <t>ATROVENT 0.025%</t>
  </si>
  <si>
    <t>INH SOL 1X20ML</t>
  </si>
  <si>
    <t>ATROVENT N</t>
  </si>
  <si>
    <t>INH SOL PSS200X20RG</t>
  </si>
  <si>
    <t>BENOXI 0.4 % UNIMED PHARMA</t>
  </si>
  <si>
    <t>OPH GTT SOL 1X10ML</t>
  </si>
  <si>
    <t>BERODUAL N</t>
  </si>
  <si>
    <t>INH SOL PSS 200DÁV</t>
  </si>
  <si>
    <t>BETADINE</t>
  </si>
  <si>
    <t>UNG 1X20GM</t>
  </si>
  <si>
    <t>BioLac Baby drops Generica 6 ml</t>
  </si>
  <si>
    <t>CALCIFEROL BIOTIKA FORTE</t>
  </si>
  <si>
    <t>7,5MG/ML INJ SOL 5X1ML</t>
  </si>
  <si>
    <t>CALCIUM GLUCONICUM 10% B.BRAUN</t>
  </si>
  <si>
    <t>INJ SOL 20X10ML</t>
  </si>
  <si>
    <t>CUROSURF</t>
  </si>
  <si>
    <t>80MG/ML ETP ISL SUS 2X1,5ML</t>
  </si>
  <si>
    <t>DERMAZULEN</t>
  </si>
  <si>
    <t>UNG 1X30GM</t>
  </si>
  <si>
    <t>INF CNC SOL 25X2ML</t>
  </si>
  <si>
    <t>DICYNONE 250</t>
  </si>
  <si>
    <t>INJ SOL 4X2ML/250MG</t>
  </si>
  <si>
    <t>Dobutamin Admeda 250 inf.sol50ml</t>
  </si>
  <si>
    <t>DORMICUM</t>
  </si>
  <si>
    <t>INJ SOL 10X1ML/5MG</t>
  </si>
  <si>
    <t>EMLA KREM 5%</t>
  </si>
  <si>
    <t>CRM 1X30GM</t>
  </si>
  <si>
    <t>EPANUTIN PARENTERAL</t>
  </si>
  <si>
    <t>INJ SOL 5X5ML/250MG</t>
  </si>
  <si>
    <t>FANTOMALT</t>
  </si>
  <si>
    <t>POR PLV SOL 1X400GMenterar.</t>
  </si>
  <si>
    <t>FENISTIL</t>
  </si>
  <si>
    <t>1MG/ML POR GTT SOL 1X20ML</t>
  </si>
  <si>
    <t>FLIXOTIDE 50 INHALER N</t>
  </si>
  <si>
    <t>INH SUS PSS120X50RG</t>
  </si>
  <si>
    <t>FLOXAL</t>
  </si>
  <si>
    <t>GTT OPH 1X5ML</t>
  </si>
  <si>
    <t>FLUDROCORTISON SQUIBB</t>
  </si>
  <si>
    <t>TBL 100X0.1MG</t>
  </si>
  <si>
    <t>FUCITHALMIC</t>
  </si>
  <si>
    <t>OPH GTT SUS 1X5GM/50MG</t>
  </si>
  <si>
    <t>FUROSEMID ACCORD</t>
  </si>
  <si>
    <t>10MG/ML INJ/INF SOL 10X2ML</t>
  </si>
  <si>
    <t>GLUCOSE-1-PHOSPH.FRESENIUS 1MO</t>
  </si>
  <si>
    <t>INF CNC SOL 5X10ML</t>
  </si>
  <si>
    <t>GLUKÓZA 10 BRAUN</t>
  </si>
  <si>
    <t>INF SOL 10X500ML-PE</t>
  </si>
  <si>
    <t>GLUKÓZA 20 BRAUN</t>
  </si>
  <si>
    <t>GLUKÓZA 5 BRAUN</t>
  </si>
  <si>
    <t>INF SOL 20X100ML-PE</t>
  </si>
  <si>
    <t>HELICID « 40 INF. LYOF.1X40MG</t>
  </si>
  <si>
    <t>HEPARIN LECIVA</t>
  </si>
  <si>
    <t>INJ 1X10ML/50KU</t>
  </si>
  <si>
    <t>HEPAROID LECIVA</t>
  </si>
  <si>
    <t>HUMULIN N 100 M.J./ML</t>
  </si>
  <si>
    <t>INJ 1X10ML/1KU</t>
  </si>
  <si>
    <t>HUMULIN R 100 M.J./ML</t>
  </si>
  <si>
    <t>HYDROCORTISON VUAB 100 MG</t>
  </si>
  <si>
    <t>INJ PLV SOL 1X100MG</t>
  </si>
  <si>
    <t>IBALGIN 400</t>
  </si>
  <si>
    <t>400MG TBL FLM 100</t>
  </si>
  <si>
    <t>IBALGIN 400 (IBUPROFEN 400)</t>
  </si>
  <si>
    <t>TBL OBD 100X400MG</t>
  </si>
  <si>
    <t>IR OG. COLL.HOMAT.HYDROBROM.1%10G</t>
  </si>
  <si>
    <t>COLL</t>
  </si>
  <si>
    <t>IR OG. COLL.PHENYLEPHRINI 10g 2%</t>
  </si>
  <si>
    <t>COLL  2%</t>
  </si>
  <si>
    <t>KALIUM CHLORATUM BIOMEDICA</t>
  </si>
  <si>
    <t>POR TBLFLM100X500MG</t>
  </si>
  <si>
    <t>KALIUM CHLORATUM LECIVA 7.5%</t>
  </si>
  <si>
    <t>INJ 5X10ML 7.5%</t>
  </si>
  <si>
    <t>KANAMYCIN-POS</t>
  </si>
  <si>
    <t>OPH GTT SOL 1X5ML/25MG</t>
  </si>
  <si>
    <t>INJ 5X1ML/10MG</t>
  </si>
  <si>
    <t>KINEDRYL</t>
  </si>
  <si>
    <t>TBL 10</t>
  </si>
  <si>
    <t>KL AQUA PURIF. KUL,FAG 5 kg</t>
  </si>
  <si>
    <t>KL CPS CALC.GLUC.+CALC.PHOSPH. 100CPS</t>
  </si>
  <si>
    <t>KL CPS CALC.GLUC.+KAL.DIH. 100CPS</t>
  </si>
  <si>
    <t>KL EREVIT GTT. 30G</t>
  </si>
  <si>
    <t>KL FOSFÁTOVÝ ROZTOK</t>
  </si>
  <si>
    <t>Na2HPO4, KH2PO4</t>
  </si>
  <si>
    <t>KL HELIANTHI OLEUM 45g</t>
  </si>
  <si>
    <t>KL CHLORAL.HYDRAS SOL. 50 g</t>
  </si>
  <si>
    <t>KL KAL.PERMANGANAS 10G</t>
  </si>
  <si>
    <t>KL MAST NA SPALENINY, 20G</t>
  </si>
  <si>
    <t>KL MORPHINI HYDROCHL. 0,008 AQ.P. AD 20G</t>
  </si>
  <si>
    <t>Novoroz. odd.</t>
  </si>
  <si>
    <t>KL OMEPRAZOL SIRUP 2mg/ml</t>
  </si>
  <si>
    <t>KL SOL.COFFEINI 1% 50G</t>
  </si>
  <si>
    <t>KL SOL.METHYLROS.CHL.1% 10G</t>
  </si>
  <si>
    <t>KL SOL.PROPRANOLOLI 4MG/1ML</t>
  </si>
  <si>
    <t>100ml</t>
  </si>
  <si>
    <t>KL SUPP.DIAZEPAMI 0,0005G  10KS</t>
  </si>
  <si>
    <t>KL SUPP.DIAZEPAMI 0,005G  10KS</t>
  </si>
  <si>
    <t>KL SUPP.GLYCEROLI  30KS, pro novorozence</t>
  </si>
  <si>
    <t>KL SUPP.IBUPROFENI 0,05G  20KS</t>
  </si>
  <si>
    <t>KL SUPP.PARACETAMOLI 0,02G  30KS</t>
  </si>
  <si>
    <t>LUMINAL</t>
  </si>
  <si>
    <t>INJ 5X1ML/219MG</t>
  </si>
  <si>
    <t>MAGNESIUM SULFURICUM BIOTIKA</t>
  </si>
  <si>
    <t>INJ 5X10ML 10%</t>
  </si>
  <si>
    <t>MALTOFER</t>
  </si>
  <si>
    <t>POR GTT SOL 30ML</t>
  </si>
  <si>
    <t>MIDAZOLAM ACCORD 5 MG/ML</t>
  </si>
  <si>
    <t>INJ+INF SOL 10X1MLX5MG/ML</t>
  </si>
  <si>
    <t>INJ+INF SOL 10X3MLX5MG/ML</t>
  </si>
  <si>
    <t>NALBUPHIN ORPHA</t>
  </si>
  <si>
    <t>INJ SOL 10X2ML</t>
  </si>
  <si>
    <t>NATRIUM CHLORATUM BIOTIKA 10%</t>
  </si>
  <si>
    <t>Natriumglycerophosphat 20ml-MIMOŘÁDNÝ DOVOZ!!</t>
  </si>
  <si>
    <t xml:space="preserve"> SOL 20x20ML</t>
  </si>
  <si>
    <t>NIMBEX</t>
  </si>
  <si>
    <t>INJ SOL 5X2.5ML/5MG</t>
  </si>
  <si>
    <t>NORADRENALIN LECIVA</t>
  </si>
  <si>
    <t>NOVALGIN</t>
  </si>
  <si>
    <t>INJ 10X2ML/1000MG</t>
  </si>
  <si>
    <t>NUROFEN PRO DĚTI JAHODA (od 3 měsíců)</t>
  </si>
  <si>
    <t>POR SUS 2000MG/100ML TRUB</t>
  </si>
  <si>
    <t>OPHTHALMO-AZULEN</t>
  </si>
  <si>
    <t>OPHTHALMO-HYDROCORTISON LECIVA</t>
  </si>
  <si>
    <t>UNG OPH 1X5GM 0.5%</t>
  </si>
  <si>
    <t>PARACETAMOL KABI 10 MG/ML</t>
  </si>
  <si>
    <t>INF SOL 10X50ML/500MG</t>
  </si>
  <si>
    <t>PARALEN SUS</t>
  </si>
  <si>
    <t>SUS 1X100ML/2.4GM</t>
  </si>
  <si>
    <t>24MG/ML POR SUS 100ML</t>
  </si>
  <si>
    <t>PENTAGLOBIN- Mimořádný dovoz !!!</t>
  </si>
  <si>
    <t>INJ 1X10ML</t>
  </si>
  <si>
    <t>PHENAEMALETTEN</t>
  </si>
  <si>
    <t>TBL 50X15MG</t>
  </si>
  <si>
    <t>PREDNISON 5 LECIVA</t>
  </si>
  <si>
    <t>TBL 20X5MG</t>
  </si>
  <si>
    <t>PROGLICEM tbl.100x25mg - MIMOŘ.DOVOZ!!!</t>
  </si>
  <si>
    <t>tbl.100x25mg</t>
  </si>
  <si>
    <t>PROPOFOL 1% MCT/LCT FRESENIUS</t>
  </si>
  <si>
    <t>INJ EML 5X20ML</t>
  </si>
  <si>
    <t>PROPOFOL-LIPURO 0,5% (5MG/ML) 5X20ML</t>
  </si>
  <si>
    <t>INJ+INF EML 5X20ML/100MG</t>
  </si>
  <si>
    <t>PROSTAVASIN</t>
  </si>
  <si>
    <t>INJ SIC 10X20RG</t>
  </si>
  <si>
    <t xml:space="preserve">PROTAMIN MEDA AMPULLEN </t>
  </si>
  <si>
    <t>INJ 5X5ML/5KU</t>
  </si>
  <si>
    <t>RIVOTRIL</t>
  </si>
  <si>
    <t>INJ 5X1ML/1MG+SOLV.</t>
  </si>
  <si>
    <t>RIVOTRIL 2.5MG/ML</t>
  </si>
  <si>
    <t>POR GTT SOL 1X10ML</t>
  </si>
  <si>
    <t>SERETIDE 25/50 INHALER</t>
  </si>
  <si>
    <t>INH SUS PSS 120X25/50MCG+POČ</t>
  </si>
  <si>
    <t>SOLUVIT N PRO INFUS.</t>
  </si>
  <si>
    <t>INJ SIC 10</t>
  </si>
  <si>
    <t xml:space="preserve">SUFENTANIL TORREX 5 MCG/ML </t>
  </si>
  <si>
    <t>INJ SOL 5X2ML/10RG</t>
  </si>
  <si>
    <t>Swiss NatureVia Laktobacílky baby cps.30</t>
  </si>
  <si>
    <t>TENSAMIN</t>
  </si>
  <si>
    <t>INJ 10X5ML</t>
  </si>
  <si>
    <t>TRACUTIL</t>
  </si>
  <si>
    <t>INF 5X10ML</t>
  </si>
  <si>
    <t>TRALGIT 50 INJ</t>
  </si>
  <si>
    <t>INJ SOL 5X1ML/50MG</t>
  </si>
  <si>
    <t>URSOFALK SUSPENZE</t>
  </si>
  <si>
    <t>POR SUS 1X250ML</t>
  </si>
  <si>
    <t>VENTOLIN INHALER N</t>
  </si>
  <si>
    <t>INHSUSPSS200X100RG</t>
  </si>
  <si>
    <t>VITALIPID N INFANT</t>
  </si>
  <si>
    <t>INF CNC SOL 10X10ML</t>
  </si>
  <si>
    <t>VODA NA INJEKCI VIAFLO</t>
  </si>
  <si>
    <t>PAR LQF 20X500ML</t>
  </si>
  <si>
    <t>léky - parenterální výživa (LEK)</t>
  </si>
  <si>
    <t>AMINOVENOES N PAED 10%</t>
  </si>
  <si>
    <t>INF SOL 10X100ML 10%</t>
  </si>
  <si>
    <t>SMOFLIPID</t>
  </si>
  <si>
    <t>INF EML 10X100ML</t>
  </si>
  <si>
    <t>léky - enter. a parent. výživa (výroba LEK-OPSL)</t>
  </si>
  <si>
    <t>IR  INF. STARTOVACÍ  NOV.</t>
  </si>
  <si>
    <t>vak 500 ml Novorozenci</t>
  </si>
  <si>
    <t xml:space="preserve">IR  PARENT.VÝŽIVA </t>
  </si>
  <si>
    <t>vak 500 ml</t>
  </si>
  <si>
    <t>IR  PARENT.VÝŽIVA  NOVOROZENCI</t>
  </si>
  <si>
    <t>vak 125ml</t>
  </si>
  <si>
    <t>vak 250 ml</t>
  </si>
  <si>
    <t>INFASOURCE</t>
  </si>
  <si>
    <t>POR SOL 32X90ML</t>
  </si>
  <si>
    <t>MILUPA BASIC-F</t>
  </si>
  <si>
    <t>POR SOL 1X300G</t>
  </si>
  <si>
    <t>NESTLÉ Beba H.A.1 400g</t>
  </si>
  <si>
    <t>NESTLÉ Beba OPTIPRO HA 1 800g</t>
  </si>
  <si>
    <t>NESTLE Beba Pre 2 32x90ml</t>
  </si>
  <si>
    <t>Nutrilon 0 Nenatal (Premature) ProExpert 400g</t>
  </si>
  <si>
    <t>Nutrilon 1 A.R. ProExpert 400g</t>
  </si>
  <si>
    <t>Nutrilon 1 Profutura RTF 24x 70ml</t>
  </si>
  <si>
    <t>NUTRILON 1 Pronutra 800g</t>
  </si>
  <si>
    <t>Nutrilon Nutriton ProExpert 135g</t>
  </si>
  <si>
    <t>PREBEBA DISCHARGE</t>
  </si>
  <si>
    <t>POR SOL 1X400GM</t>
  </si>
  <si>
    <t>PROTIFAR</t>
  </si>
  <si>
    <t>POR PLV SOL 1X225GM</t>
  </si>
  <si>
    <t>ALBUTEIN</t>
  </si>
  <si>
    <t>200G/L INF SOL 1X10ML</t>
  </si>
  <si>
    <t>ATENATIV</t>
  </si>
  <si>
    <t>50IU/ML INF PSO LQF 1+1X10ML</t>
  </si>
  <si>
    <t>HUMAN ALBUMIN GRIFOLS 20%</t>
  </si>
  <si>
    <t>AMIKACIN MEDOPHARM 500 MG/2 ML</t>
  </si>
  <si>
    <t>INJ+INF SOL 10X2ML/500MG</t>
  </si>
  <si>
    <t>AMOKSIKLAV FORTE 312,5 MG/5ML SUSPENZE</t>
  </si>
  <si>
    <t>POR PLV SUS 100ML</t>
  </si>
  <si>
    <t>ARCHIFAR 1 G</t>
  </si>
  <si>
    <t>INJ+INF PLV SOL 10X1GM</t>
  </si>
  <si>
    <t>BISEPTOL 120</t>
  </si>
  <si>
    <t>TBL 20X120MG</t>
  </si>
  <si>
    <t>CIPROFLOXACIN KABI 200 MG/100 ML INFUZNÍ ROZTOK</t>
  </si>
  <si>
    <t>INF SOL 10X200MG/100ML</t>
  </si>
  <si>
    <t>COLOMYCIN INJEKCE 1 000 000 MJ</t>
  </si>
  <si>
    <t>1000000IU INJ PLV SOL/SOL NEB 10X1MIU</t>
  </si>
  <si>
    <t>KLACID I.V.</t>
  </si>
  <si>
    <t>METRONIDAZOL 500MG BRAUN</t>
  </si>
  <si>
    <t>INJ 10X100ML(LDPE)</t>
  </si>
  <si>
    <t>PIPERACILLIN/TAZOBACTAM KABI 4 G/0,5 G</t>
  </si>
  <si>
    <t>INF PLV SOL 10X4.5GM</t>
  </si>
  <si>
    <t>TARGOCID 200MG</t>
  </si>
  <si>
    <t>INJ SIC 1X200MG+SOL</t>
  </si>
  <si>
    <t>TIENAM 500 MG/500 MG I.V.</t>
  </si>
  <si>
    <t>INF PLV SOL 1X10LAH/20ML</t>
  </si>
  <si>
    <t>3MG/G OPH UNG 3,5G</t>
  </si>
  <si>
    <t>ZINNAT 125 MG</t>
  </si>
  <si>
    <t>GRA SUS 1X50ML</t>
  </si>
  <si>
    <t>FLUCONAZOL KABI 2 MG/ML</t>
  </si>
  <si>
    <t>INF SOL 10X100ML/200MG</t>
  </si>
  <si>
    <t>INF SOL 10X200ML/400MG</t>
  </si>
  <si>
    <t>IMAZOL PLUS</t>
  </si>
  <si>
    <t>DRM CRM 1X30GM</t>
  </si>
  <si>
    <t>léky - centra (LEK)</t>
  </si>
  <si>
    <t>SYNAGIS 100 MG/ML</t>
  </si>
  <si>
    <t>INJ SOL 1X1ML</t>
  </si>
  <si>
    <t>INJ SOL 1X0.5ML</t>
  </si>
  <si>
    <t>0912 - NOVO: lůžkové oddělení 16B + 16D</t>
  </si>
  <si>
    <t>0931 - NOVO: JIP 16A + 16D</t>
  </si>
  <si>
    <t>0911 - NOVO: lůžkové oddělení 16C + 16B + 16BD</t>
  </si>
  <si>
    <t>A02BC01 - OMEPRAZOL</t>
  </si>
  <si>
    <t>C03CA01 - FUROSEMID</t>
  </si>
  <si>
    <t>C05BA01 - ORGANO-HEPARINOID</t>
  </si>
  <si>
    <t>H02AB09 - HYDROKORTISON</t>
  </si>
  <si>
    <t>J01DD01 - CEFOTAXIM</t>
  </si>
  <si>
    <t>J01DH02 - MEROPENEM</t>
  </si>
  <si>
    <t>J01GB06 - AMIKACIN</t>
  </si>
  <si>
    <t>J01XA01 - VANKOMYCIN</t>
  </si>
  <si>
    <t>J01XD01 - METRONIDAZOL</t>
  </si>
  <si>
    <t>J02AC01 - FLUKONAZOL</t>
  </si>
  <si>
    <t>M03AC11 - CISATRAKURIUM</t>
  </si>
  <si>
    <t>N02BB02 - SODNÁ SŮL METAMIZOLU</t>
  </si>
  <si>
    <t>N02BE01 - PARACETAMOL</t>
  </si>
  <si>
    <t>N05CD08 - MIDAZOLAM</t>
  </si>
  <si>
    <t>R03AC02 - SALBUTAMOL</t>
  </si>
  <si>
    <t>R03BA05 - FLUTIKASON</t>
  </si>
  <si>
    <t>N01AH03 - SUFENTANIL</t>
  </si>
  <si>
    <t>J01CR02 - AMOXICILIN A  INHIBITOR BETA-LAKTAMASY</t>
  </si>
  <si>
    <t>J01CR05 - PIPERACILIN A  INHIBITOR BETA-LAKTAMASY</t>
  </si>
  <si>
    <t>V06XX - POTRAVINY PRO ZVLÁŠTNÍ LÉKAŘSKÉ ÚČELY (PZLÚ) (ČESKÁ ATC SKUP</t>
  </si>
  <si>
    <t>J01XA01</t>
  </si>
  <si>
    <t>166265</t>
  </si>
  <si>
    <t>VANCOMYCIN MYLAN</t>
  </si>
  <si>
    <t>500MG INF PLV SOL 1</t>
  </si>
  <si>
    <t>J01DD01</t>
  </si>
  <si>
    <t>201030</t>
  </si>
  <si>
    <t>SEFOTAK</t>
  </si>
  <si>
    <t>1G INJ/INF PLV SOL 1</t>
  </si>
  <si>
    <t>A02BC01</t>
  </si>
  <si>
    <t>31739</t>
  </si>
  <si>
    <t>HELICID 40 INF</t>
  </si>
  <si>
    <t>40MG INF PLV SOL 1</t>
  </si>
  <si>
    <t>C03CA01</t>
  </si>
  <si>
    <t>214036</t>
  </si>
  <si>
    <t>C05BA01</t>
  </si>
  <si>
    <t>3575</t>
  </si>
  <si>
    <t>HEPAROID LÉČIVA</t>
  </si>
  <si>
    <t>2MG/G CRM 30G</t>
  </si>
  <si>
    <t>H02AB09</t>
  </si>
  <si>
    <t>216572</t>
  </si>
  <si>
    <t>HYDROCORTISON VUAB</t>
  </si>
  <si>
    <t>100MG INJ PLV SOL 1 II</t>
  </si>
  <si>
    <t>J01CR02</t>
  </si>
  <si>
    <t>96416</t>
  </si>
  <si>
    <t>AMOKSIKLAV FORTE 312,5 MG/5ML</t>
  </si>
  <si>
    <t>250MG/62,5MG/5ML POR PLV SUS 1</t>
  </si>
  <si>
    <t>J01CR05</t>
  </si>
  <si>
    <t>113453</t>
  </si>
  <si>
    <t>PIPERACILLIN/TAZOBACTAM KABI</t>
  </si>
  <si>
    <t>4G/0,5G INF PLV SOL 10</t>
  </si>
  <si>
    <t>J01DH02</t>
  </si>
  <si>
    <t>183817</t>
  </si>
  <si>
    <t>ARCHIFAR</t>
  </si>
  <si>
    <t>1G INJ/INF PLV SOL 10</t>
  </si>
  <si>
    <t>J01GB06</t>
  </si>
  <si>
    <t>195147</t>
  </si>
  <si>
    <t>AMIKACIN MEDOPHARM</t>
  </si>
  <si>
    <t>500MG/2ML INJ/INF SOL 10X2ML</t>
  </si>
  <si>
    <t>J01XD01</t>
  </si>
  <si>
    <t>11592</t>
  </si>
  <si>
    <t>METRONIDAZOL B. BRAUN</t>
  </si>
  <si>
    <t>5MG/ML INF SOL 10X100ML</t>
  </si>
  <si>
    <t>J02AC01</t>
  </si>
  <si>
    <t>164401</t>
  </si>
  <si>
    <t>FLUCONAZOL KABI</t>
  </si>
  <si>
    <t>2MG/ML INF SOL 10X100ML</t>
  </si>
  <si>
    <t>164407</t>
  </si>
  <si>
    <t>2MG/ML INF SOL 10X200ML</t>
  </si>
  <si>
    <t>M03AC11</t>
  </si>
  <si>
    <t>40361</t>
  </si>
  <si>
    <t>2MG/ML INJ SOL 5X2,5ML</t>
  </si>
  <si>
    <t>N01AH03</t>
  </si>
  <si>
    <t>162444</t>
  </si>
  <si>
    <t>SUFENTANIL TORREX</t>
  </si>
  <si>
    <t>5MCG/ML INJ SOL 5X2ML</t>
  </si>
  <si>
    <t>N02BB02</t>
  </si>
  <si>
    <t>7981</t>
  </si>
  <si>
    <t>500MG/ML INJ SOL 10X2ML</t>
  </si>
  <si>
    <t>N02BE01</t>
  </si>
  <si>
    <t>157871</t>
  </si>
  <si>
    <t>PARACETAMOL KABI</t>
  </si>
  <si>
    <t>10MG/ML INF SOL 10X50ML</t>
  </si>
  <si>
    <t>N05CD08</t>
  </si>
  <si>
    <t>127737</t>
  </si>
  <si>
    <t>MIDAZOLAM ACCORD</t>
  </si>
  <si>
    <t>5MG/ML INJ/INF SOL 10X1ML</t>
  </si>
  <si>
    <t>127738</t>
  </si>
  <si>
    <t>5MG/ML INJ/INF SOL 10X3ML</t>
  </si>
  <si>
    <t>25034</t>
  </si>
  <si>
    <t>5MG/ML INJ SOL 10X1ML</t>
  </si>
  <si>
    <t>R03AC02</t>
  </si>
  <si>
    <t>31934</t>
  </si>
  <si>
    <t>100MCG/DÁV INH SUS PSS 200DÁV</t>
  </si>
  <si>
    <t>R03BA05</t>
  </si>
  <si>
    <t>95604</t>
  </si>
  <si>
    <t>50MCG/DÁV INH SUS PSS 120DÁV</t>
  </si>
  <si>
    <t>V06XX</t>
  </si>
  <si>
    <t>33152</t>
  </si>
  <si>
    <t>POR PLV SOL 1X400G</t>
  </si>
  <si>
    <t>33218</t>
  </si>
  <si>
    <t>NUTRITON</t>
  </si>
  <si>
    <t>POR SOL 1X135G</t>
  </si>
  <si>
    <t>33220</t>
  </si>
  <si>
    <t>POR SOL 1X225G</t>
  </si>
  <si>
    <t>33491</t>
  </si>
  <si>
    <t>PRE BEBA DISCHARGE</t>
  </si>
  <si>
    <t>POR SOL 1X400G</t>
  </si>
  <si>
    <t>33923</t>
  </si>
  <si>
    <t>Přehled plnění pozitivního listu - spotřeba léčivých přípravků - orientační přehled</t>
  </si>
  <si>
    <t>09 - Novorozenecké oddělení</t>
  </si>
  <si>
    <t xml:space="preserve">0911 - lůžkové oddělení 16C </t>
  </si>
  <si>
    <t>0912 - lůžkové oddělení 16B + 16D</t>
  </si>
  <si>
    <t>0931 - JIP 16A</t>
  </si>
  <si>
    <t>0994 - centrum - novorozenecké</t>
  </si>
  <si>
    <t>Novorozenecké oddělení</t>
  </si>
  <si>
    <t>HVLP</t>
  </si>
  <si>
    <t>IPLP</t>
  </si>
  <si>
    <t>PZT</t>
  </si>
  <si>
    <t>9</t>
  </si>
  <si>
    <t>89301091</t>
  </si>
  <si>
    <t>Standardní lůžková péče Celkem</t>
  </si>
  <si>
    <t>89301092</t>
  </si>
  <si>
    <t>Ambulance novorozeneckého odd. Celkem</t>
  </si>
  <si>
    <t>Novorozenecké oddělení Celkem</t>
  </si>
  <si>
    <t>* Legenda</t>
  </si>
  <si>
    <t>DIAPZT = Pomůcky pro diabetiky, jejichž název začíná slovem "Pumpa"</t>
  </si>
  <si>
    <t>Bodnár Vojtěch</t>
  </si>
  <si>
    <t>Dubrava Lubomír</t>
  </si>
  <si>
    <t>Hálek Jan</t>
  </si>
  <si>
    <t>Heroldová Jana</t>
  </si>
  <si>
    <t>Kantor Lumír</t>
  </si>
  <si>
    <t>Lasák Jakub</t>
  </si>
  <si>
    <t>Mišuth Vladimír</t>
  </si>
  <si>
    <t>Škodová Hana</t>
  </si>
  <si>
    <t>Šuláková Soňa</t>
  </si>
  <si>
    <t>Vránová Ivana</t>
  </si>
  <si>
    <t>Wita Martin</t>
  </si>
  <si>
    <t>ACIKLOVIR</t>
  </si>
  <si>
    <t>155938</t>
  </si>
  <si>
    <t>HERPESIN 200</t>
  </si>
  <si>
    <t>200MG TBL NOB 25</t>
  </si>
  <si>
    <t>ALPRAZOLAM</t>
  </si>
  <si>
    <t>91788</t>
  </si>
  <si>
    <t>NEUROL</t>
  </si>
  <si>
    <t>0,25MG TBL NOB 30</t>
  </si>
  <si>
    <t>CETIRIZIN</t>
  </si>
  <si>
    <t>5496</t>
  </si>
  <si>
    <t>ZODAC</t>
  </si>
  <si>
    <t>10MG TBL FLM 60</t>
  </si>
  <si>
    <t>FINASTERID</t>
  </si>
  <si>
    <t>200910</t>
  </si>
  <si>
    <t>FINAJELF</t>
  </si>
  <si>
    <t>5MG TBL FLM 30 I</t>
  </si>
  <si>
    <t>KLÍŠŤOVÁ ENCEFALITIDA, INAKTIVOVANÝ CELÝ VIRUS</t>
  </si>
  <si>
    <t>203217</t>
  </si>
  <si>
    <t>FSME-IMMUN</t>
  </si>
  <si>
    <t>0,5ML INJ SUS ISP 1X0,5ML+J</t>
  </si>
  <si>
    <t>KYSELINA FUSIDOVÁ</t>
  </si>
  <si>
    <t>84492</t>
  </si>
  <si>
    <t>FUCIDIN</t>
  </si>
  <si>
    <t>20MG/G CRM 1X15G</t>
  </si>
  <si>
    <t>LEVOCETIRIZIN</t>
  </si>
  <si>
    <t>124346</t>
  </si>
  <si>
    <t>CEZERA</t>
  </si>
  <si>
    <t>5MG TBL FLM 90 I</t>
  </si>
  <si>
    <t>MEFENOXALON</t>
  </si>
  <si>
    <t>85656</t>
  </si>
  <si>
    <t>DORSIFLEX</t>
  </si>
  <si>
    <t>200MG TBL NOB 30</t>
  </si>
  <si>
    <t>MĚKKÝ PARAFIN A TUKOVÉ PRODUKTY</t>
  </si>
  <si>
    <t>60413</t>
  </si>
  <si>
    <t>BALNEUM HERMAL PLUS</t>
  </si>
  <si>
    <t>829,5MG/G+150MG/G BAL 500ML</t>
  </si>
  <si>
    <t>METHYLPREDNISOLON-ACEPONÁT</t>
  </si>
  <si>
    <t>203002</t>
  </si>
  <si>
    <t>ADVANTAN MASTNÝ KRÉM</t>
  </si>
  <si>
    <t>1MG/G CRM 1X15G</t>
  </si>
  <si>
    <t>MOMETASON</t>
  </si>
  <si>
    <t>170760</t>
  </si>
  <si>
    <t>MOMMOX</t>
  </si>
  <si>
    <t>0,05MG/DÁV NAS SPR SUS 140DÁV</t>
  </si>
  <si>
    <t>TRAZODON</t>
  </si>
  <si>
    <t>54094</t>
  </si>
  <si>
    <t>TRITTICO AC 75</t>
  </si>
  <si>
    <t>75MG TBL RET 30</t>
  </si>
  <si>
    <t>VÁPNÍK, KOMBINACE S VITAMINEM D A/NEBO JINÝMI LÉČIVY</t>
  </si>
  <si>
    <t>164888</t>
  </si>
  <si>
    <t>CALTRATE 600 MG/400 IU D3 POTAHOVANÁ TABLETA</t>
  </si>
  <si>
    <t>600MG/400IU TBL FLM 90</t>
  </si>
  <si>
    <t>MENINGOCOCCUS A,C,Y,W-135, TETRAVAKCÍNA, PURIFIKOVANÉ POLYSA</t>
  </si>
  <si>
    <t>193236</t>
  </si>
  <si>
    <t>NIMENRIX</t>
  </si>
  <si>
    <t>INJ PSO LQF 1+1X1,25ML ISP+2J</t>
  </si>
  <si>
    <t>CHŘIPKA, INAKTIVOVANÁ VAKCÍNA, ŠTĚPENÝ VIRUS NEBO POVRCHOVÝ</t>
  </si>
  <si>
    <t>131426</t>
  </si>
  <si>
    <t>VAXIGRIP TETRA</t>
  </si>
  <si>
    <t>INJ SUS ISP 1X0,5ML+J</t>
  </si>
  <si>
    <t>MENINGOCOCCUS B, MULTIKOMPONENTNÍ VAKCÍNA</t>
  </si>
  <si>
    <t>193805</t>
  </si>
  <si>
    <t>BEXSERO</t>
  </si>
  <si>
    <t>INJ SUS 1X0,5ML+J</t>
  </si>
  <si>
    <t>Jiná</t>
  </si>
  <si>
    <t>1012</t>
  </si>
  <si>
    <t>Jiný</t>
  </si>
  <si>
    <t>AZITHROMYCIN</t>
  </si>
  <si>
    <t>155864</t>
  </si>
  <si>
    <t>SUMAMED FORTE</t>
  </si>
  <si>
    <t>40MG/ML POR PLV SUS 30ML</t>
  </si>
  <si>
    <t>DIAZEPAM</t>
  </si>
  <si>
    <t>69418</t>
  </si>
  <si>
    <t>DIAZEPAM DESITIN RECTAL TUBE</t>
  </si>
  <si>
    <t>10MG RCT SOL 5X2,5ML</t>
  </si>
  <si>
    <t>FENTANYL</t>
  </si>
  <si>
    <t>59448</t>
  </si>
  <si>
    <t>DUROGESIC</t>
  </si>
  <si>
    <t>25MCG/H TDR EMP 5X4,2MG</t>
  </si>
  <si>
    <t>149303</t>
  </si>
  <si>
    <t>INSTANYL</t>
  </si>
  <si>
    <t>200MCG/DÁV NAS SPR SOL 1X5ML/40DÁV I</t>
  </si>
  <si>
    <t>FYTOMENADION</t>
  </si>
  <si>
    <t>720</t>
  </si>
  <si>
    <t>CHOLEKALCIFEROL</t>
  </si>
  <si>
    <t>103788</t>
  </si>
  <si>
    <t>132990</t>
  </si>
  <si>
    <t>IPRATROPIUM-BROMID</t>
  </si>
  <si>
    <t>92351</t>
  </si>
  <si>
    <t>ATROVENT 0,025%</t>
  </si>
  <si>
    <t>0,25MG/ML SOL NEB 20ML</t>
  </si>
  <si>
    <t>JINÁ ANTIBIOTIKA PRO LOKÁLNÍ APLIKACI</t>
  </si>
  <si>
    <t>201970</t>
  </si>
  <si>
    <t>33000IU/2500IU DRM PLV SOL 1</t>
  </si>
  <si>
    <t>JINÁ ANTIHISTAMINIKA PRO SYSTÉMOVOU APLIKACI</t>
  </si>
  <si>
    <t>2479</t>
  </si>
  <si>
    <t>DITHIADEN</t>
  </si>
  <si>
    <t>2MG TBL NOB 20</t>
  </si>
  <si>
    <t>KLONAZEPAM</t>
  </si>
  <si>
    <t>14957</t>
  </si>
  <si>
    <t>0,5MG TBL NOB 50</t>
  </si>
  <si>
    <t>85256</t>
  </si>
  <si>
    <t>2,5MG/ML POR GTT SOL 1X10ML</t>
  </si>
  <si>
    <t>KOMPLEX ŽELEZA S ISOMALTOSOU</t>
  </si>
  <si>
    <t>16595</t>
  </si>
  <si>
    <t>50MG/ML POR GTT SOL 1X30ML</t>
  </si>
  <si>
    <t>KYSELINA URSODEOXYCHOLOVÁ</t>
  </si>
  <si>
    <t>130610</t>
  </si>
  <si>
    <t>250MG/5ML POR SUS 1X250ML</t>
  </si>
  <si>
    <t>MAKROGOL</t>
  </si>
  <si>
    <t>184039</t>
  </si>
  <si>
    <t>FORLAX</t>
  </si>
  <si>
    <t>4G POR PLV SOL SCC 20</t>
  </si>
  <si>
    <t>OMEPRAZOL</t>
  </si>
  <si>
    <t>157254</t>
  </si>
  <si>
    <t>OMEPRAZOL ACTAVIS</t>
  </si>
  <si>
    <t>20MG CPS ETD 30</t>
  </si>
  <si>
    <t>PARACETAMOL</t>
  </si>
  <si>
    <t>103873</t>
  </si>
  <si>
    <t>PARALEN HORKÝ NÁPOJ BEZ CUKRU</t>
  </si>
  <si>
    <t>500MG POR PLV SOL SCC 12</t>
  </si>
  <si>
    <t>PITOFENON A ANALGETIKA</t>
  </si>
  <si>
    <t>176954</t>
  </si>
  <si>
    <t>ALGIFEN NEO</t>
  </si>
  <si>
    <t>500MG/ML+5MG/ML POR GTT SOL 1X50ML</t>
  </si>
  <si>
    <t>50335</t>
  </si>
  <si>
    <t>500MG/ML+5MG/ML POR GTT SOL 1X25ML</t>
  </si>
  <si>
    <t>PREDNISON</t>
  </si>
  <si>
    <t>2963</t>
  </si>
  <si>
    <t>PREDNISON LÉČIVA</t>
  </si>
  <si>
    <t>20MG TBL NOB 20</t>
  </si>
  <si>
    <t>PŘÍPRAVKY PRO LÉČBU BRADAVIC A KUŘÍCH OK</t>
  </si>
  <si>
    <t>60890</t>
  </si>
  <si>
    <t>VERRUMAL</t>
  </si>
  <si>
    <t>5MG/G+100MG/G DRM SOL 13ML</t>
  </si>
  <si>
    <t>RŮZNÉ JINÉ KOMBINACE ŽELEZA</t>
  </si>
  <si>
    <t>99138</t>
  </si>
  <si>
    <t>9,48MG/ML POR GTT SOL 30ML</t>
  </si>
  <si>
    <t>SODNÁ SŮL METAMIZOLU</t>
  </si>
  <si>
    <t>196018</t>
  </si>
  <si>
    <t>METAMIZOL STADA</t>
  </si>
  <si>
    <t>500MG/ML POR GTT SOL 1X100ML</t>
  </si>
  <si>
    <t>TOBRAMYCIN</t>
  </si>
  <si>
    <t>86264</t>
  </si>
  <si>
    <t>3MG/ML OPH GTT SOL 1X5ML</t>
  </si>
  <si>
    <t>VALACIKLOVIR</t>
  </si>
  <si>
    <t>124231</t>
  </si>
  <si>
    <t>VALACICLOVIR MYLAN</t>
  </si>
  <si>
    <t>500MG TBL FLM 42</t>
  </si>
  <si>
    <t>AMOXICILIN A  INHIBITOR BETA-LAKTAMASY</t>
  </si>
  <si>
    <t>99366</t>
  </si>
  <si>
    <t>AMOKSIKLAV 457 MG/5 ML</t>
  </si>
  <si>
    <t>400MG/57MG/5ML POR PLV SUS 70ML</t>
  </si>
  <si>
    <t>POTRAVINY PRO ZVLÁŠTNÍ LÉKAŘSKÉ ÚČELY (PZLÚ) (ČESKÁ ATC SKUP</t>
  </si>
  <si>
    <t>33739</t>
  </si>
  <si>
    <t>NUTRIDRINK COMPACT PROTEIN S PŘÍCHUTÍ VANILKOVOU</t>
  </si>
  <si>
    <t>POR SOL 4X125ML</t>
  </si>
  <si>
    <t>33836</t>
  </si>
  <si>
    <t>FORTINI PRO DĚTI S VLÁKNINOU - NEUTRAL</t>
  </si>
  <si>
    <t>POR SOL 1X200ML</t>
  </si>
  <si>
    <t>33837</t>
  </si>
  <si>
    <t>FORTINI PRO DĚTI S VLÁKNINOU - BANÁNOVÁ PŘÍCHUŤ</t>
  </si>
  <si>
    <t>33839</t>
  </si>
  <si>
    <t>FORTINI PRO DĚTI S VLÁKNINOU - VANILKOVÁ PŘÍCHUŤ</t>
  </si>
  <si>
    <t>33840</t>
  </si>
  <si>
    <t>FORTINI PRO DĚTI S VLÁKNINOU - JAHODOVÁ PŘÍCHUŤ</t>
  </si>
  <si>
    <t>33838</t>
  </si>
  <si>
    <t>FORTINI PRO DĚTI S VLÁKNINOU - ČOKOLÁDOVÁ PŘÍCHUŤ</t>
  </si>
  <si>
    <t>33822</t>
  </si>
  <si>
    <t>FORTINI CREAMY FRUIT MULTI FIBRE LETNÍ OVOCE</t>
  </si>
  <si>
    <t>POR SOL 4X100G</t>
  </si>
  <si>
    <t>33821</t>
  </si>
  <si>
    <t>FORTINI CREAMY FRUIT MULTI FIBRE ČERVENÉ OVOCE</t>
  </si>
  <si>
    <t>33403</t>
  </si>
  <si>
    <t>NUTRILON 1 NENATAL</t>
  </si>
  <si>
    <t>33938</t>
  </si>
  <si>
    <t>INFATRINI</t>
  </si>
  <si>
    <t>POR SOL 24X125ML</t>
  </si>
  <si>
    <t>33817</t>
  </si>
  <si>
    <t>217124</t>
  </si>
  <si>
    <t>217141</t>
  </si>
  <si>
    <t>RESOURCE JUNIOR FIBRE VANILKA</t>
  </si>
  <si>
    <t>POR SOL 4X200ML</t>
  </si>
  <si>
    <t>217143</t>
  </si>
  <si>
    <t>RESOURCE JUNIOR FIBRE KAKAO</t>
  </si>
  <si>
    <t>217144</t>
  </si>
  <si>
    <t>RESOURCE JUNIOR FIBRE JAHODA</t>
  </si>
  <si>
    <t>217142</t>
  </si>
  <si>
    <t>RESOURCE JUNIOR FIBRE BANÁN</t>
  </si>
  <si>
    <t>217191</t>
  </si>
  <si>
    <t>FORTINI PRO DĚTI S VLÁKNINOU, JAHODOVÁ PŘÍCHUŤ</t>
  </si>
  <si>
    <t>217195</t>
  </si>
  <si>
    <t>FORTINI PRO DĚTI S VLÁKNINOU, NEUTRAL</t>
  </si>
  <si>
    <t>33709</t>
  </si>
  <si>
    <t>NUTRINIDRINK NEUTRAL PRO DĚTI</t>
  </si>
  <si>
    <t>999999</t>
  </si>
  <si>
    <t>*2060</t>
  </si>
  <si>
    <t>*3999</t>
  </si>
  <si>
    <t>*7004</t>
  </si>
  <si>
    <t>*9003</t>
  </si>
  <si>
    <t>9999999</t>
  </si>
  <si>
    <t>NESPECIFIKOVANÝ VÝROBEK PZT</t>
  </si>
  <si>
    <t>Pomůcky respirační a inhalační</t>
  </si>
  <si>
    <t>93323</t>
  </si>
  <si>
    <t>KONCENTRÁTOR KYSLÍKU RESPIRONICS EVERFLO (J)</t>
  </si>
  <si>
    <t>60,00 KČ/DEN/PŮJČ.</t>
  </si>
  <si>
    <t>140095</t>
  </si>
  <si>
    <t>INHALÁTOR KOMPRESOROVÝ PARI BOY COMPACT (TYP 052)</t>
  </si>
  <si>
    <t>S PŘÍSLUŠENSTVÍM</t>
  </si>
  <si>
    <t>170847</t>
  </si>
  <si>
    <t>KONCENTRÁTOR KYSLÍKU MOBILNÍ SIMPLYGO (J)</t>
  </si>
  <si>
    <t>150,00 KČ/DEN/PŮJČ.,KOMPLETNÍ S PŘÍSLUŠENSTVÍM</t>
  </si>
  <si>
    <t>93316</t>
  </si>
  <si>
    <t>KONCENTRÁTOR KYSLÍKU SESAM III (J)</t>
  </si>
  <si>
    <t>Ortopedicko protetické pomůcky individuálně zhotovené</t>
  </si>
  <si>
    <t>140999</t>
  </si>
  <si>
    <t>ORTÉZA KRANIÁLNÍ REMODELAČNÍ</t>
  </si>
  <si>
    <t>PEVNÉ A PĚNOVÉ PLASTOVÉ MATERIÁLY</t>
  </si>
  <si>
    <t>Pomůcky pro inkontinentní</t>
  </si>
  <si>
    <t>87165</t>
  </si>
  <si>
    <t>SÁČEK URINÁLNÍ SU 20 V2</t>
  </si>
  <si>
    <t>2000ML,DOLNÍ VÝPUST-T,1KS</t>
  </si>
  <si>
    <t>170340</t>
  </si>
  <si>
    <t>KALHOTKY ABSORPČNÍ PRODYŠNÉ DENNÍ SENI SUPER EXTRA</t>
  </si>
  <si>
    <t>BOKY 40-60CM,1400ML,10KS</t>
  </si>
  <si>
    <t>88221</t>
  </si>
  <si>
    <t>PODLOŽKY ABSORPČNÍ MOLINEA PLUS</t>
  </si>
  <si>
    <t>60X60CM,1100ML,30KS</t>
  </si>
  <si>
    <t>Pomůcky pro laryngektomované</t>
  </si>
  <si>
    <t>169437</t>
  </si>
  <si>
    <t>CÉVKA ODSÁVACÍ PVC WELLSPRING</t>
  </si>
  <si>
    <t>VELIKOST 8 F,S KONEKTOREM,DÉLKA 30CM,PRO DUPV,500KS</t>
  </si>
  <si>
    <t>41149</t>
  </si>
  <si>
    <t>ODSÁVAČKA BATERIOVÁ MINIASPEED BATTERY PLUS MB- AS</t>
  </si>
  <si>
    <t>PŘENOSNÁ SACÍ OBJEM 18L/MIN. MOŽNOST NABÍJENÍ A POUŽITÍ JEDORÁZ.SÁČKU NA SEKRET</t>
  </si>
  <si>
    <t>AMITRIPTYLIN</t>
  </si>
  <si>
    <t>87167</t>
  </si>
  <si>
    <t>AMITRIPTYLIN-SLOVAKOFARMA</t>
  </si>
  <si>
    <t>25MG TBL FLM 50</t>
  </si>
  <si>
    <t>ANTIBIOTIKA V KOMBINACI S OSTATNÍMI LÉČIVY</t>
  </si>
  <si>
    <t>1077</t>
  </si>
  <si>
    <t>OPHTHALMO-FRAMYKOIN COMP.</t>
  </si>
  <si>
    <t>OPH UNG 5G</t>
  </si>
  <si>
    <t>DESLORATADIN</t>
  </si>
  <si>
    <t>28833</t>
  </si>
  <si>
    <t>AERIUS</t>
  </si>
  <si>
    <t>2,5MG POR TBL DIS 60</t>
  </si>
  <si>
    <t>28837</t>
  </si>
  <si>
    <t>0,5MG/ML POR SOL 60ML+LŽ</t>
  </si>
  <si>
    <t>12023</t>
  </si>
  <si>
    <t>1066</t>
  </si>
  <si>
    <t>250IU/G+5,2MG/G UNG 10G</t>
  </si>
  <si>
    <t>KLOTRIMAZOL</t>
  </si>
  <si>
    <t>16895</t>
  </si>
  <si>
    <t>132903</t>
  </si>
  <si>
    <t>100273</t>
  </si>
  <si>
    <t>LIPOBASE</t>
  </si>
  <si>
    <t>CRM 100G</t>
  </si>
  <si>
    <t>MUPIROCIN</t>
  </si>
  <si>
    <t>90778</t>
  </si>
  <si>
    <t>BACTROBAN</t>
  </si>
  <si>
    <t>20MG/G UNG 15G</t>
  </si>
  <si>
    <t>OLOPATADIN</t>
  </si>
  <si>
    <t>195013</t>
  </si>
  <si>
    <t>ALERPALUX</t>
  </si>
  <si>
    <t>1MG/ML OPH GTT SOL 1X5ML</t>
  </si>
  <si>
    <t>SALBUTAMOL</t>
  </si>
  <si>
    <t>23291</t>
  </si>
  <si>
    <t>VENTOLIN</t>
  </si>
  <si>
    <t>0,4MG/ML SIR 150ML I</t>
  </si>
  <si>
    <t>ŽELEZO V KOMBINACI S KYANOKOBALAMINEM A KYSELINOU LISTOVOU</t>
  </si>
  <si>
    <t>59570</t>
  </si>
  <si>
    <t>FERRO-FOLGAMMA</t>
  </si>
  <si>
    <t>37MG/5MG/0,01MG CPS MOL 50</t>
  </si>
  <si>
    <t>217212</t>
  </si>
  <si>
    <t>*2015</t>
  </si>
  <si>
    <t>*4116</t>
  </si>
  <si>
    <t>*4114</t>
  </si>
  <si>
    <t>41093</t>
  </si>
  <si>
    <t>ODSÁVAČKA ELEKTRICKÁ MINIASPIR T</t>
  </si>
  <si>
    <t>NEPŘENOSNÁ SACÍ OBJEM DO 10L ZA MIN.</t>
  </si>
  <si>
    <t>KLARITHROMYCIN</t>
  </si>
  <si>
    <t>216192</t>
  </si>
  <si>
    <t>KLACID</t>
  </si>
  <si>
    <t>125MG/5ML POR GRA SUS 100ML</t>
  </si>
  <si>
    <t>217192</t>
  </si>
  <si>
    <t>FORTINI PRO DĚTI S VLÁKNINOU, VANILKOVÁ PŘÍCHUŤ</t>
  </si>
  <si>
    <t>217194</t>
  </si>
  <si>
    <t>FORTINI PRO DĚTI S VLÁKNINOU, ČOKOLÁDOVÁ PŘÍCHUŤ</t>
  </si>
  <si>
    <t>ANALGETIKA A ANESTETIKA, KOMBINACE</t>
  </si>
  <si>
    <t>107143</t>
  </si>
  <si>
    <t>OTIPAX</t>
  </si>
  <si>
    <t>40MG/G+10MG/G AUR GTT SOL 16G</t>
  </si>
  <si>
    <t>CEFUROXIM</t>
  </si>
  <si>
    <t>18523</t>
  </si>
  <si>
    <t>XORIMAX</t>
  </si>
  <si>
    <t>250MG TBL FLM 10</t>
  </si>
  <si>
    <t>DEXAMETHASON</t>
  </si>
  <si>
    <t>52334</t>
  </si>
  <si>
    <t>FORTECORTIN 4</t>
  </si>
  <si>
    <t>4MG TBL NOB 20</t>
  </si>
  <si>
    <t>DEXAMETHASON A ANTIINFEKTIVA</t>
  </si>
  <si>
    <t>2547</t>
  </si>
  <si>
    <t>MAXITROL</t>
  </si>
  <si>
    <t>OPH UNG 3,5G</t>
  </si>
  <si>
    <t>192200</t>
  </si>
  <si>
    <t>ELOCOM</t>
  </si>
  <si>
    <t>1MG/G CRM 1X100G</t>
  </si>
  <si>
    <t>42591</t>
  </si>
  <si>
    <t>RECTODELT</t>
  </si>
  <si>
    <t>100MG SUP 4</t>
  </si>
  <si>
    <t>119653</t>
  </si>
  <si>
    <t>SORBIFER DURULES</t>
  </si>
  <si>
    <t>320MG/60MG TBL FLM 60</t>
  </si>
  <si>
    <t>119654</t>
  </si>
  <si>
    <t>320MG/60MG TBL FLM 100</t>
  </si>
  <si>
    <t>TOLPERISON</t>
  </si>
  <si>
    <t>57525</t>
  </si>
  <si>
    <t>MYDOCALM</t>
  </si>
  <si>
    <t>150MG TBL FLM 30</t>
  </si>
  <si>
    <t>225792</t>
  </si>
  <si>
    <t>INFLUVAC TETRA</t>
  </si>
  <si>
    <t>*3009</t>
  </si>
  <si>
    <t>DIOSMIN, KOMBINACE</t>
  </si>
  <si>
    <t>14075</t>
  </si>
  <si>
    <t>DETRALEX</t>
  </si>
  <si>
    <t>500MG TBL FLM 60</t>
  </si>
  <si>
    <t>FYTOFARMAKA A ŽIVOČIŠNÉ PRODUKTY (ČESKÁ ATC SKUPINA)</t>
  </si>
  <si>
    <t>10045</t>
  </si>
  <si>
    <t>AGNUCASTON</t>
  </si>
  <si>
    <t>TBL FLM 30</t>
  </si>
  <si>
    <t>SODNÁ SŮL LEVOTHYROXINU</t>
  </si>
  <si>
    <t>172044</t>
  </si>
  <si>
    <t>LETROX</t>
  </si>
  <si>
    <t>150MCG TBL NOB 100</t>
  </si>
  <si>
    <t>99600</t>
  </si>
  <si>
    <t>10MG TBL FLM 90</t>
  </si>
  <si>
    <t>DROSPIRENON A ETHINYLESTRADIOL</t>
  </si>
  <si>
    <t>208132</t>
  </si>
  <si>
    <t>JANGEE</t>
  </si>
  <si>
    <t>0,03MG/3MG TBL FLM 3X28(21+7)</t>
  </si>
  <si>
    <t>ESCITALOPRAM</t>
  </si>
  <si>
    <t>123264</t>
  </si>
  <si>
    <t>CIPRALEX</t>
  </si>
  <si>
    <t>20MG/ML POR GTT SOL 1X15ML</t>
  </si>
  <si>
    <t>HALOPERIDOL</t>
  </si>
  <si>
    <t>2539</t>
  </si>
  <si>
    <t>HALOPERIDOL-RICHTER</t>
  </si>
  <si>
    <t>2MG/ML POR GTT SOL 10ML</t>
  </si>
  <si>
    <t>HYDROKORTISON A ANTIBIOTIKA</t>
  </si>
  <si>
    <t>173196</t>
  </si>
  <si>
    <t>PIMAFUCORT</t>
  </si>
  <si>
    <t>10MG/G+10MG/G+3,5MG/G CRM 15G</t>
  </si>
  <si>
    <t>KODEIN</t>
  </si>
  <si>
    <t>56993</t>
  </si>
  <si>
    <t>CODEIN SLOVAKOFARMA</t>
  </si>
  <si>
    <t>30MG TBL NOB 10</t>
  </si>
  <si>
    <t>KOMBINACE RŮZNÝCH ANTIBIOTIK</t>
  </si>
  <si>
    <t>1076</t>
  </si>
  <si>
    <t>MOXIFLOXACIN</t>
  </si>
  <si>
    <t>135827</t>
  </si>
  <si>
    <t>VIGAMOX 5 MG/ML OČNÍ KAPKY</t>
  </si>
  <si>
    <t>5MG/ML OPH GTT SOL 1X5ML</t>
  </si>
  <si>
    <t>25366</t>
  </si>
  <si>
    <t>HELICID 20 ZENTIVA</t>
  </si>
  <si>
    <t>20MG CPS ETD 90</t>
  </si>
  <si>
    <t>PANTOPRAZOL</t>
  </si>
  <si>
    <t>160379</t>
  </si>
  <si>
    <t>PANTOMYL</t>
  </si>
  <si>
    <t>40MG TBL ENT 100</t>
  </si>
  <si>
    <t>PERMETHRIN</t>
  </si>
  <si>
    <t>85346</t>
  </si>
  <si>
    <t>INFECTOSCAB 5% KRÉM</t>
  </si>
  <si>
    <t>50MG/G CRM 30G</t>
  </si>
  <si>
    <t>VIGABATRIN</t>
  </si>
  <si>
    <t>46408</t>
  </si>
  <si>
    <t>SABRIL</t>
  </si>
  <si>
    <t>500MG TBL FLM 100</t>
  </si>
  <si>
    <t>87164</t>
  </si>
  <si>
    <t>SÁČEK URINÁLNÍ SU 20 V1</t>
  </si>
  <si>
    <t>2000ML,DOLNÍ VÝPUST-PŘÍMÁ,1KS</t>
  </si>
  <si>
    <t>CITALOPRAM</t>
  </si>
  <si>
    <t>17425</t>
  </si>
  <si>
    <t>CITALEC 10 ZENTIVA</t>
  </si>
  <si>
    <t>10MG TBL FLM 30</t>
  </si>
  <si>
    <t>FENOBARBITAL</t>
  </si>
  <si>
    <t>68578</t>
  </si>
  <si>
    <t>15MG TBL NOB 50 I</t>
  </si>
  <si>
    <t>FUROSEMID</t>
  </si>
  <si>
    <t>56804</t>
  </si>
  <si>
    <t>FURORESE 40</t>
  </si>
  <si>
    <t>40MG TBL NOB 50</t>
  </si>
  <si>
    <t>DIENOGEST A ETHINYLESTRADIOL</t>
  </si>
  <si>
    <t>132749</t>
  </si>
  <si>
    <t>JEANINE</t>
  </si>
  <si>
    <t>2MG/0,03MG TBL OBD 3X21</t>
  </si>
  <si>
    <t>*7999</t>
  </si>
  <si>
    <t>189294</t>
  </si>
  <si>
    <t>AZITHROMYCIN ACTAVIS</t>
  </si>
  <si>
    <t>500MG TBL FLM 3 II</t>
  </si>
  <si>
    <t>ATORVASTATIN</t>
  </si>
  <si>
    <t>93021</t>
  </si>
  <si>
    <t>SORTIS</t>
  </si>
  <si>
    <t>40MG TBL FLM 100</t>
  </si>
  <si>
    <t>GLIMEPIRID</t>
  </si>
  <si>
    <t>163077</t>
  </si>
  <si>
    <t>AMARYL</t>
  </si>
  <si>
    <t>2MG TBL NOB 30</t>
  </si>
  <si>
    <t>KLOPIDOGREL</t>
  </si>
  <si>
    <t>141036</t>
  </si>
  <si>
    <t>TROMBEX</t>
  </si>
  <si>
    <t>75MG TBL FLM 90</t>
  </si>
  <si>
    <t>METFORMIN</t>
  </si>
  <si>
    <t>127089</t>
  </si>
  <si>
    <t>METFOGAMMA</t>
  </si>
  <si>
    <t>1000MG TBL FLM 120</t>
  </si>
  <si>
    <t>PERINDOPRIL</t>
  </si>
  <si>
    <t>101211</t>
  </si>
  <si>
    <t>PRESTARIUM NEO</t>
  </si>
  <si>
    <t>5MG TBL FLM 90(3X30)</t>
  </si>
  <si>
    <t>33399</t>
  </si>
  <si>
    <t>NUTRILON 0 NENATAL</t>
  </si>
  <si>
    <t>Ambulance novorozeneckého odd.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</si>
  <si>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</si>
  <si>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</si>
  <si>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</si>
  <si>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J01FA10 - AZITHROMYCIN</t>
  </si>
  <si>
    <t>C10AA05 - ATORVASTATIN</t>
  </si>
  <si>
    <t>N02AB03 - FENTANYL</t>
  </si>
  <si>
    <t>A10BA02 - METFORMIN</t>
  </si>
  <si>
    <t>B01AC04 - KLOPIDOGREL</t>
  </si>
  <si>
    <t>G04CB01 - FINASTERID</t>
  </si>
  <si>
    <t>A10BB12 - GLIMEPIRID</t>
  </si>
  <si>
    <t>R03CC02 - SALBUTAMOL</t>
  </si>
  <si>
    <t>J01DC02 - CEFUROXIM</t>
  </si>
  <si>
    <t>N06AB04 - CITALOPRAM</t>
  </si>
  <si>
    <t>R01AD09 - MOMETASON</t>
  </si>
  <si>
    <t>J05AB11 - VALACIKLOVIR</t>
  </si>
  <si>
    <t>R06AE07 - CETIRIZIN</t>
  </si>
  <si>
    <t>R06AE09 - LEVOCETIRIZIN</t>
  </si>
  <si>
    <t>H03AA01 - SODNÁ SŮL LEVOTHYROXINU</t>
  </si>
  <si>
    <t>C09AA04 - PERINDOPRIL</t>
  </si>
  <si>
    <t>N05BA12 - ALPRAZOLAM</t>
  </si>
  <si>
    <t>R01AD09</t>
  </si>
  <si>
    <t>R06AE07</t>
  </si>
  <si>
    <t>G04CB01</t>
  </si>
  <si>
    <t>N05BA12</t>
  </si>
  <si>
    <t>R06AE09</t>
  </si>
  <si>
    <t>J01FA10</t>
  </si>
  <si>
    <t>J05AB11</t>
  </si>
  <si>
    <t>N02AB03</t>
  </si>
  <si>
    <t>H03AA01</t>
  </si>
  <si>
    <t>A10BA02</t>
  </si>
  <si>
    <t>A10BB12</t>
  </si>
  <si>
    <t>B01AC04</t>
  </si>
  <si>
    <t>C09AA04</t>
  </si>
  <si>
    <t>C10AA05</t>
  </si>
  <si>
    <t>R03CC02</t>
  </si>
  <si>
    <t>N06AB04</t>
  </si>
  <si>
    <t>J01DC02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</si>
  <si>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</si>
  <si>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</si>
  <si>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</si>
  <si>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</si>
  <si>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</si>
  <si>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</si>
  <si>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</si>
  <si>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</si>
  <si>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</si>
  <si>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</si>
  <si>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</si>
  <si>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50115020</t>
  </si>
  <si>
    <t>laboratorní diagnostika-LEK (Z501)</t>
  </si>
  <si>
    <t>DG384</t>
  </si>
  <si>
    <t>Bactec- PEDS - PLUS/F - plastic</t>
  </si>
  <si>
    <t>DC515</t>
  </si>
  <si>
    <t>Čistící roztok k dekontaminaci 100 ml  (HYPOCHLORID.ROZTOK,S5362)</t>
  </si>
  <si>
    <t>DG379</t>
  </si>
  <si>
    <t>Doprava 21%</t>
  </si>
  <si>
    <t>DE022</t>
  </si>
  <si>
    <t>Glukózová membránová souprava</t>
  </si>
  <si>
    <t>DG388</t>
  </si>
  <si>
    <t>Játrový bujon (10ml)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</si>
  <si>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</si>
  <si>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</si>
  <si>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</si>
  <si>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</si>
  <si>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</si>
  <si>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</si>
  <si>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DF166</t>
  </si>
  <si>
    <t>KALIBRAČNÍ ROZTOK 2  S1830 (ABL 825)</t>
  </si>
  <si>
    <t>DD305</t>
  </si>
  <si>
    <t>KARTICKY TEST.SCREENING 45X70 á 100 ks</t>
  </si>
  <si>
    <t>DD309</t>
  </si>
  <si>
    <t>Laktátová membránová souprava</t>
  </si>
  <si>
    <t>DC959</t>
  </si>
  <si>
    <t>MEMBRÁNOVÁ SOUPRAVA  Na+</t>
  </si>
  <si>
    <t>DD268</t>
  </si>
  <si>
    <t>MEMBRÁNOVÁ SOUPRAVA Ca</t>
  </si>
  <si>
    <t>DD269</t>
  </si>
  <si>
    <t>MEMBRÁNOVÁ SOUPRAVA Cl</t>
  </si>
  <si>
    <t>DD267</t>
  </si>
  <si>
    <t>MEMBRÁNOVÁ SOUPRAVA K+</t>
  </si>
  <si>
    <t>DB942</t>
  </si>
  <si>
    <t>MEMBRÁNOVÁ SOUPRAVA pCO2</t>
  </si>
  <si>
    <t>DD076</t>
  </si>
  <si>
    <t>MEMBRÁNOVÁ SOUPRAVA pO2</t>
  </si>
  <si>
    <t>DD075</t>
  </si>
  <si>
    <t>MEMBRÁNOVÁ SOUPRAVA REF.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</si>
  <si>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</si>
  <si>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</si>
  <si>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</si>
  <si>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</si>
  <si>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</si>
  <si>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</si>
  <si>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DH263</t>
  </si>
  <si>
    <t>Termo papír (8ks)</t>
  </si>
  <si>
    <t>DC634</t>
  </si>
  <si>
    <t>THB KALIBRAČNÍ ROZTOK,S7770</t>
  </si>
  <si>
    <t>DA376</t>
  </si>
  <si>
    <t>Zachycovače krevních sraženin, Clot Catchers ,250</t>
  </si>
  <si>
    <t>50115050</t>
  </si>
  <si>
    <t>obvazový materiál (Z502)</t>
  </si>
  <si>
    <t>ZA602</t>
  </si>
  <si>
    <t>Kompresa gáza 5,0 x 5,0 cm/2 ks sterilní karton á 1000 ks 26001</t>
  </si>
  <si>
    <t>ZL410</t>
  </si>
  <si>
    <t>Krytí gelové Hemagel 100 g A2681147</t>
  </si>
  <si>
    <t>ZA570</t>
  </si>
  <si>
    <t>Krytí tegaderm 4,4 cm x 4,4 cm bal. á 100 ks 1622W</t>
  </si>
  <si>
    <t>Krytí transparentní tegaderm 4,4 cm x 4,4 cm bal. á 100 ks 1622W náhrada ZQ115 - povoleno pouze pro NOVO</t>
  </si>
  <si>
    <t>ZF225</t>
  </si>
  <si>
    <t>Náplast hypoalergenní á 250 ks 5353811</t>
  </si>
  <si>
    <t>ZN475</t>
  </si>
  <si>
    <t>Obinadlo elastické universal   8 cm x 5 m 1323100312</t>
  </si>
  <si>
    <t>ZA593</t>
  </si>
  <si>
    <t>Tampon sterilní stáčený 20 x 20 cm / 5 ks 28003+</t>
  </si>
  <si>
    <t>ZK522</t>
  </si>
  <si>
    <t>Tampon sterilní z buničité vaty / 20 ks karton á 2400 ks 1230213120</t>
  </si>
  <si>
    <t>Tampon sterilní z buničité vaty / 20 ks karton á 9600 ks 1230213120</t>
  </si>
  <si>
    <t>ZA467</t>
  </si>
  <si>
    <t>Tyčinka vatová nesterilní 15 cm bal. á 100 ks 9679369</t>
  </si>
  <si>
    <t>ZA466</t>
  </si>
  <si>
    <t>Tyčinka vatová sterilní 14 cm bal. á 200 ks 9679501</t>
  </si>
  <si>
    <t>Tyčinka vatová sterilní 14 cm bal. á 200 ks 9679501 - identický kód s ZA729</t>
  </si>
  <si>
    <t>ZA446</t>
  </si>
  <si>
    <t>Vata buničitá přířezy 20 x 30 cm 1230200129</t>
  </si>
  <si>
    <t>50115060</t>
  </si>
  <si>
    <t>ZPr - ostatní (Z503)</t>
  </si>
  <si>
    <t>ZA674</t>
  </si>
  <si>
    <t>Cévka CN-01, bal.á 40 ks, 646959</t>
  </si>
  <si>
    <t>ZD662</t>
  </si>
  <si>
    <t>Cévka odsávací CH8 s přerušovačem sání  bal. á 50 ks ZAR-CO-A08-60</t>
  </si>
  <si>
    <t>Cévka odsávací CH8 s přerušovačem sání, délka 60 cm,  bal. á 50 ks ZAR-CO-A08-60</t>
  </si>
  <si>
    <t>ZC792</t>
  </si>
  <si>
    <t>Čidlo saturační jednorázové nellcor lepící pod 3 kg bal. á 24 ks 1776</t>
  </si>
  <si>
    <t>ZO492</t>
  </si>
  <si>
    <t>Čidlo saturační masimo jednorázové pro novorozence bal. á 20 ks RD SET Neo 4003 -  n. 15-8-0000057</t>
  </si>
  <si>
    <t>Čidlo saturační masimo jednorázové pro novorozence RD SET Neo 4003 -  n. 15-8-0000057</t>
  </si>
  <si>
    <t>ZC793</t>
  </si>
  <si>
    <t>Čidlo saturační neonatální LNOP Neo-L děti 1 - 10 kg adhesivní sens. bal. á 20 ks 1798</t>
  </si>
  <si>
    <t>ZN575</t>
  </si>
  <si>
    <t>Dudlík červený 1-rychlostní s ochranným krytem novorozenci bal. á 180 ks 37589</t>
  </si>
  <si>
    <t>ZK083</t>
  </si>
  <si>
    <t>Elektroda EKG bal. á 12 ks 100 BRS-50-K/12</t>
  </si>
  <si>
    <t>ZD892</t>
  </si>
  <si>
    <t>Filtr akustický echo screen bal. á 5 ks 1770</t>
  </si>
  <si>
    <t>ZA737</t>
  </si>
  <si>
    <t>Filtr mini spike modrý 4550234</t>
  </si>
  <si>
    <t>ZC837</t>
  </si>
  <si>
    <t>Fonendoskop neonatální dvoustranný modrý P00202</t>
  </si>
  <si>
    <t>ZB668</t>
  </si>
  <si>
    <t>Hadička spojovací tlaková biocath pr. 1,0 mm x   50 cm á 40 ks PB 3105 M</t>
  </si>
  <si>
    <t>ZB338</t>
  </si>
  <si>
    <t>Hadička tlaková biocath 1,0 mm x 200 cm PB 3120 M</t>
  </si>
  <si>
    <t>Hadička tlaková spojovací biocath 1,0 mm x 200 cm PB 3120 M</t>
  </si>
  <si>
    <t>ZB428</t>
  </si>
  <si>
    <t>Kanyla ET 2,5 bez manžety bal. á 10 ks 9325E</t>
  </si>
  <si>
    <t>ZB088</t>
  </si>
  <si>
    <t>Kanyla ET 3,0 bez manžety bal. á 10 ks 9336E</t>
  </si>
  <si>
    <t>ZA118</t>
  </si>
  <si>
    <t>Kanyla ET 3,5 bez manžetou bal. á 10 ks 9335E</t>
  </si>
  <si>
    <t>ZB416</t>
  </si>
  <si>
    <t>Kanyla ET 4,0 bez manžety bal. á 10 ks 9342E</t>
  </si>
  <si>
    <t>ZA744</t>
  </si>
  <si>
    <t>Kanyla neoflon 24G žlutá BDC391350</t>
  </si>
  <si>
    <t>ZB299</t>
  </si>
  <si>
    <t>Konektor bezjehlový s prodl.hadičkou, bal.á 100 ks, 4097154</t>
  </si>
  <si>
    <t>ZN692</t>
  </si>
  <si>
    <t>Lanceta Solace modrá bezpečnostní 26G/1,8 mm bal. á 100 ks NT-PA26-100</t>
  </si>
  <si>
    <t>ZN691</t>
  </si>
  <si>
    <t>Lanceta Solace zelená bezpečnostní 21G/2,2 mm bal. á 100 ks NT-PA21-100</t>
  </si>
  <si>
    <t>ZN206</t>
  </si>
  <si>
    <t>Lopatka ústní dřevěná lékařská sterilní 150 x 17 mm bal. á 5 x 100 ks 4002/SG/CS/L</t>
  </si>
  <si>
    <t>ZF159</t>
  </si>
  <si>
    <t>Nádoba na kontaminovaný odpad 1 l 15-0002</t>
  </si>
  <si>
    <t>ZD784</t>
  </si>
  <si>
    <t>Nástavec ušní echoscreen 4,0 mm modrý bal. á 10 ks 1908</t>
  </si>
  <si>
    <t>ZO776</t>
  </si>
  <si>
    <t>Nástavec ušní echoscreen Tree Tip žlutý bal. á 10 ks 1918</t>
  </si>
  <si>
    <t>ZB439</t>
  </si>
  <si>
    <t>Odstraňovač náplastí Convacare á 100 ks 0011279 37443</t>
  </si>
  <si>
    <t>Odstraňovač náplastí Convacare á 100 ks 0011279 37443 - výpadek do konce dubna!!!!!!!!!!!!!</t>
  </si>
  <si>
    <t>ZC722</t>
  </si>
  <si>
    <t>Páska fixační bal. á 12 ks LNOP 1053</t>
  </si>
  <si>
    <t>ZP509</t>
  </si>
  <si>
    <t>Pinzeta UH sterilní I0600</t>
  </si>
  <si>
    <t>ZH760</t>
  </si>
  <si>
    <t>Popisovač chirurgický na kůži + sterilní pravítko fialová barva RQ-01</t>
  </si>
  <si>
    <t>Popisovač na kůži chirurgický + sterilní pravítko fialová barva RQ-01</t>
  </si>
  <si>
    <t>ZL688</t>
  </si>
  <si>
    <t>Proužky Accu-Check Inform IIStrip 50 EU1 á 50 ks 05942861041</t>
  </si>
  <si>
    <t>ZL689</t>
  </si>
  <si>
    <t>Roztok Accu-Check Performa Int´l Controls 1+2 level 04861736</t>
  </si>
  <si>
    <t>ZA400</t>
  </si>
  <si>
    <t>Sáček jímací dětský sterilní bal. á 10 ks 4425030</t>
  </si>
  <si>
    <t>ZA775</t>
  </si>
  <si>
    <t>Sáček močový lepicí dětský pro novoroz. 80 x 220 mm d744988</t>
  </si>
  <si>
    <t>ZP055</t>
  </si>
  <si>
    <t>Set nemocniční odsávací SymphonySet Single k odsávačce mateřského mléka K800.0557</t>
  </si>
  <si>
    <t>ZF672</t>
  </si>
  <si>
    <t>Set resuscitační neonatální 1,2 m s variabilním PEEP 6431000</t>
  </si>
  <si>
    <t>ZM515</t>
  </si>
  <si>
    <t>Souprava odsávací nástavec+ventil+membrána+láhev šroub. uzávěr+víčko K800.0695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</si>
  <si>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</si>
  <si>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</si>
  <si>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</si>
  <si>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</si>
  <si>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</si>
  <si>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</si>
  <si>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</si>
  <si>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</si>
  <si>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ZA746</t>
  </si>
  <si>
    <t>Stříkačka injekční 3-dílná 1 ml L tuberculin Omnifix Solo 9161406V</t>
  </si>
  <si>
    <t>ZB384</t>
  </si>
  <si>
    <t>Stříkačka injekční 3-dílná 20 ml LL Omnifix Solo se závitem bal. á 100 ks 4617207V</t>
  </si>
  <si>
    <t>ZH286</t>
  </si>
  <si>
    <t>Teploměr digitální s ohebným hrotem Thermoval Kids flex - voděodolný, nárazuvzdorný (91925) 9250532</t>
  </si>
  <si>
    <t>ZA729</t>
  </si>
  <si>
    <t>Tyčinka vatová sterilní 14 cm po 2 kusech velká 1 bal/200 ks 9679520</t>
  </si>
  <si>
    <t>Tyčinka vatová sterilní 14 cm po 2 kusech velká 1 bal/200 ks 9679520 - firma již nedodává, nahrazena ZQ486</t>
  </si>
  <si>
    <t>ZQ486</t>
  </si>
  <si>
    <t>Tyčinka vatová sterilní 14 cm po jednotlivě balená velká 1 bal/100 ks 4791911</t>
  </si>
  <si>
    <t>ZB620</t>
  </si>
  <si>
    <t>Víko kompaktní odsávací s poj.ventilem bal. á 3 ks P01102</t>
  </si>
  <si>
    <t>ZK799</t>
  </si>
  <si>
    <t>Zátka combi červená 4495101</t>
  </si>
  <si>
    <t>ZI182</t>
  </si>
  <si>
    <t>Zkumavka močová + aplikátor s chem.stabilizátorem UriSwab žlutá 802CE.A</t>
  </si>
  <si>
    <t>ZB985</t>
  </si>
  <si>
    <t>Zkumavka močová urin-monovette s pístem 10 ml sterilní bal. á 100 ks 10.252.020</t>
  </si>
  <si>
    <t>ZA743</t>
  </si>
  <si>
    <t>Zkumavka odběrová 0,5 ml tapval fialová (Aquisel) 11170</t>
  </si>
  <si>
    <t>ZA888</t>
  </si>
  <si>
    <t>Zkumavka odběrová s gelem tapval bílá (Aquisel) 19860</t>
  </si>
  <si>
    <t>ZI179</t>
  </si>
  <si>
    <t>Zkumavka s mediem+ flovakovaný tampon eSwab růžový nos,krk,vagina,konečník,rány,fekální vzo) 490CE.A</t>
  </si>
  <si>
    <t>50115063</t>
  </si>
  <si>
    <t>ZPr - vaky, sety (Z528)</t>
  </si>
  <si>
    <t>ZN657</t>
  </si>
  <si>
    <t>Set odsávací k odsávačkám mateřského mléka ARDO Calypso a ARDO Carum (Prsní nástavec o 26 mm, ventil, flexibilní membrána, víčko, spojovací hadička, konektor, lahev 150 ml, víčko lahve) sterilizovatelná 63.00.42</t>
  </si>
  <si>
    <t>50115065</t>
  </si>
  <si>
    <t>ZPr - vpichovací materiál (Z530)</t>
  </si>
  <si>
    <t>ZA999</t>
  </si>
  <si>
    <t>Jehla injekční 0,5 x 16 mm oranžová 4657853</t>
  </si>
  <si>
    <t>ZA834</t>
  </si>
  <si>
    <t>Jehla injekční 0,7 x 40 mm černá 4660021</t>
  </si>
  <si>
    <t>ZF925</t>
  </si>
  <si>
    <t>Jehla injekční 0,9 x 25 mm žlutá á 100 ks 4657500</t>
  </si>
  <si>
    <t>ZA832</t>
  </si>
  <si>
    <t>Jehla injekční 0,9 x 40 mm žlutá 4657519</t>
  </si>
  <si>
    <t>ZB556</t>
  </si>
  <si>
    <t>Jehla injekční 1,2 x 40 mm růžová 4665120</t>
  </si>
  <si>
    <t>50115067</t>
  </si>
  <si>
    <t>ZPr - rukavice (Z532)</t>
  </si>
  <si>
    <t>ZP947</t>
  </si>
  <si>
    <t>Rukavice nitril basic bez p. modré M bal. á 200 ks 44751</t>
  </si>
  <si>
    <t>ZO256</t>
  </si>
  <si>
    <t>Rukavice nitril sempercare bez p. Soft růžové bal. á 200 ks vel. M 34432 - pouze pro novorozence</t>
  </si>
  <si>
    <t>ZN041</t>
  </si>
  <si>
    <t>Rukavice operační gammex latex PF bez pudru 6,5 330048065</t>
  </si>
  <si>
    <t>ZN126</t>
  </si>
  <si>
    <t>Rukavice operační gammex latex PF bez pudru 7,0 330048070</t>
  </si>
  <si>
    <t>Rukavice operační latex bez pudru sterilní  PF ansell gammex vel. 6,5 330048065</t>
  </si>
  <si>
    <t>Rukavice operační latex bez pudru sterilní  PF ansell gammex vel. 7,0 330048070</t>
  </si>
  <si>
    <t>Rukavice vyšetřovací nitril basic bez pudru modré M bal. á 200 ks 44751</t>
  </si>
  <si>
    <t>Rukavice vyšetřovací nitril bez pudru nesterilní basic modré M bal. á 200 ks 44751</t>
  </si>
  <si>
    <t>Rukavice vyšetřovací nitril bez pudru nesterilní sempercare Soft růžové bal. á 200 ks vel. M 34432 - pouze pro novorozence</t>
  </si>
  <si>
    <t>50115079</t>
  </si>
  <si>
    <t>ZPr - internzivní péče (Z542)</t>
  </si>
  <si>
    <t>ZK329</t>
  </si>
  <si>
    <t>Hadice silikon transparentní 12/18 mm bal. á 25 m DENE3101218</t>
  </si>
  <si>
    <t>ZO257</t>
  </si>
  <si>
    <t>Rukavice nitril sempercare bez p. Soft růžové bal. á 200 ks vel. L 34433 - pouze pro novorozence</t>
  </si>
  <si>
    <t>DI188</t>
  </si>
  <si>
    <t>AB0 souprava 30 testů k lůžku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</si>
  <si>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</si>
  <si>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</si>
  <si>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</si>
  <si>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</si>
  <si>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</si>
  <si>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</si>
  <si>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</si>
  <si>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</si>
  <si>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DG395</t>
  </si>
  <si>
    <t>Diagnostická souprava AB0 set monoklonální na 30</t>
  </si>
  <si>
    <t>ZO123</t>
  </si>
  <si>
    <t>Fixace nosních katetrů nasofix niko M – I dětský bal. á 100 ks 49-625M-I - dočasný výpadek</t>
  </si>
  <si>
    <t>ZC845</t>
  </si>
  <si>
    <t>Kompresa NT 10 x 20 cm/5 ks sterilní 26621</t>
  </si>
  <si>
    <t>ZA516</t>
  </si>
  <si>
    <t>Kompresa NT 7,5 x 7,5 cm/10 ks sterilkompres sterilní karton á 1000 ks 1325020266</t>
  </si>
  <si>
    <t>Kompresa NT 7,5 x 7,5 cm/10 ks sterilní karton á 900 ks 1230119526</t>
  </si>
  <si>
    <t>ZK087</t>
  </si>
  <si>
    <t>Krém cavilon ochranný bariérový á 28 g bal. á 12 ks 3391E</t>
  </si>
  <si>
    <t>ZA485</t>
  </si>
  <si>
    <t>Krytí bioclusive 10 x 12 cm bal. á 10 ks BIP1012 SYS (2463)</t>
  </si>
  <si>
    <t>ZE483</t>
  </si>
  <si>
    <t>Krytí D-Fix - fixace I.V. kanyl transparentní semipermeabilní s výřezem na kratší straně sterilní 6 x 9 cm bal. á 100 ks (náhrada za tegaderm) 70.700.41.071</t>
  </si>
  <si>
    <t>ZA664</t>
  </si>
  <si>
    <t>Krytí gelové hydrokoloidní Flamigel 250 ml FLAM250</t>
  </si>
  <si>
    <t>ZN808</t>
  </si>
  <si>
    <t>Krytí gelové hydrokoloidní Flamigel 50 ml FLAM050</t>
  </si>
  <si>
    <t>ZN814</t>
  </si>
  <si>
    <t>Krytí gelové na rány ActiMaris bal. á 20g 3097749</t>
  </si>
  <si>
    <t>ZA627</t>
  </si>
  <si>
    <t>Krytí granuflex extra thin 5 x 10 cm á 10 ks 0021661 187959</t>
  </si>
  <si>
    <t>ZK405</t>
  </si>
  <si>
    <t>Krytí hemostatické gelitaspon standard 80 x 50 mm x 10 mm bal. á 10 ks A2107861</t>
  </si>
  <si>
    <t>ZA798</t>
  </si>
  <si>
    <t>Krytí hemostatické traumacel P 2g ks bal. á 5 ks zásyp 10120</t>
  </si>
  <si>
    <t>ZA550</t>
  </si>
  <si>
    <t>Krytí hydrogelové nu-gel 25 g bal. á 6 ks MNG425</t>
  </si>
  <si>
    <t>ZA545</t>
  </si>
  <si>
    <t>Krytí hydrogelové nu-gel s algin. 15 g bal. á 10 ks SYSMNG415EE</t>
  </si>
  <si>
    <t>ZA544</t>
  </si>
  <si>
    <t>Krytí inadine nepřilnavé 5,0 x 5,0 cm 1/10 SYS01481EE</t>
  </si>
  <si>
    <t>ZE396</t>
  </si>
  <si>
    <t>Krytí mastný tyl grassolind 7,5 x 10 cm bal. á 10 ks 499313</t>
  </si>
  <si>
    <t>ZE748</t>
  </si>
  <si>
    <t>Krytí melgisorb Ag alginátové absorpční 10 x 10 cm bal. á 10 ks 256105</t>
  </si>
  <si>
    <t>ZE108</t>
  </si>
  <si>
    <t>Krytí mepilex lite 10 x 10 cm bal. á 5 ks 284100-01</t>
  </si>
  <si>
    <t>ZF108</t>
  </si>
  <si>
    <t>Krytí mepilex lite 6 x  8,5 cm bal. á 5 ks 284000-01</t>
  </si>
  <si>
    <t>ZC550</t>
  </si>
  <si>
    <t>Krytí mepilex silikonový Ag 10 x 10 cm bal. á 5 ks 287110-00</t>
  </si>
  <si>
    <t>ZG613</t>
  </si>
  <si>
    <t>Krytí mepitel one 8 x 10 cm  bal. á 5 ks 289200-00</t>
  </si>
  <si>
    <t>ZQ965</t>
  </si>
  <si>
    <t>Krytí Octenilin gel na rány 20 ml 121602</t>
  </si>
  <si>
    <t>ZK404</t>
  </si>
  <si>
    <t>Krytí prontosan roztok 350 ml 400416</t>
  </si>
  <si>
    <t>ZN816</t>
  </si>
  <si>
    <t>Krytí roztok k výplachu a čištění ran ActiMaris Sensitiv 300 ml 3098093</t>
  </si>
  <si>
    <t>ZF423</t>
  </si>
  <si>
    <t>Krytí suprasorb F 10 x 10 cm role nesterilní foliový obvaz 20468</t>
  </si>
  <si>
    <t>Krytí tegaderm 4,4 cm x 4,4 cm bal. á 100 ks 1622W náhrada ZQ115</t>
  </si>
  <si>
    <t>ZQ115</t>
  </si>
  <si>
    <t>Krytí transparentní Protectfilm 4,4 cm x 4,4 cm (náhrada za tegaderm) P4545PRFS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</si>
  <si>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</si>
  <si>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</si>
  <si>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</si>
  <si>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</si>
  <si>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ZN100</t>
  </si>
  <si>
    <t>Náplast reflexní k měření teploty v inkubátoru GIRAFFE á 50 ks 0203-1980-300</t>
  </si>
  <si>
    <t>ZQ116</t>
  </si>
  <si>
    <t>Náplast transparentní Airoplast cívka 1,25 cm x 9,14 m (náhrada za transpore) P-AIRO1291</t>
  </si>
  <si>
    <t>ZA318</t>
  </si>
  <si>
    <t>Náplast transpore 1,25 cm x 9,14 m 1527-0</t>
  </si>
  <si>
    <t>ZF351</t>
  </si>
  <si>
    <t>Náplast transpore bílá 1,25 cm x 9,14 m bal. á 24 ks 1534-0</t>
  </si>
  <si>
    <t>ZA542</t>
  </si>
  <si>
    <t>Náplast wet pruf voduvzd. 1,25 cm x 9,14 m bal. á 24 ks K00-3063C</t>
  </si>
  <si>
    <t>ZA548</t>
  </si>
  <si>
    <t>Náplast wet pruf voduvzd. 2,50 cm x 9,14 m bal. á 12 ks 3142</t>
  </si>
  <si>
    <t>ZA415</t>
  </si>
  <si>
    <t>Obinadlo idealast-haft 6 cm x 10 m 931114</t>
  </si>
  <si>
    <t>ZN180</t>
  </si>
  <si>
    <t>Pasta vyrovnávací stomahesive 60 g 0002709 183910</t>
  </si>
  <si>
    <t>ZC914</t>
  </si>
  <si>
    <t>Steh náplasťový Steri-strip 6 x 100 mm bal. á 50 ks R1546</t>
  </si>
  <si>
    <t>ZA615</t>
  </si>
  <si>
    <t>Tampón cavilon 1 ml bal. á 25 ks 3343E</t>
  </si>
  <si>
    <t>ZA444</t>
  </si>
  <si>
    <t>Tampon nesterilní stáčený 20 x 19 cm bez RTG nití bal. á 100 ks 1320300404</t>
  </si>
  <si>
    <t>ZO493</t>
  </si>
  <si>
    <t>Adapter kabelu k saturačnímu čidlu masimo RD SET/masimo LNOP 4088LHL</t>
  </si>
  <si>
    <t>ZD152</t>
  </si>
  <si>
    <t>Ambuvak pro děti 550 ml 7151000</t>
  </si>
  <si>
    <t>ZD151</t>
  </si>
  <si>
    <t>Ambuvak pro dospělé vak 1,5 l komplet (maska, hadička, rezervoár) 7152000</t>
  </si>
  <si>
    <t>ZD282</t>
  </si>
  <si>
    <t>Aplikátor nasální infant bal. á 25 ks MI1300</t>
  </si>
  <si>
    <t>ZD281</t>
  </si>
  <si>
    <t>Aplikátor nasální infant intermediate á 25 ks MI1300B</t>
  </si>
  <si>
    <t>ZD283</t>
  </si>
  <si>
    <t>Aplikátor nasální neonatal bal. á 25 ks MN1100B</t>
  </si>
  <si>
    <t>ZD284</t>
  </si>
  <si>
    <t>Aplikátor nasální premature bal. á 25 MN1100A</t>
  </si>
  <si>
    <t>ZC376</t>
  </si>
  <si>
    <t>Cévka odsávací CH10 s přerušovačem sání bal. á 50 ks ZAR-CO-A10-60</t>
  </si>
  <si>
    <t>ZA675</t>
  </si>
  <si>
    <t>Cévka pupeční CP-01 GAM646958</t>
  </si>
  <si>
    <t>ZA210</t>
  </si>
  <si>
    <t>Cévka vyživovací CV-01 GAMV686415 (GAM646957)</t>
  </si>
  <si>
    <t>ZM757</t>
  </si>
  <si>
    <t>Čelenka fixační Infant Flow nCPAP M 26 - 32 cm bal. á 10 ks 777040M</t>
  </si>
  <si>
    <t>ZM755</t>
  </si>
  <si>
    <t>Čelenka fixační Infant Flow nCPAP S 21 - 26 cm bal. á 10 ks 777040S</t>
  </si>
  <si>
    <t>ZM756</t>
  </si>
  <si>
    <t>Čelenka fixační Infant Flow nCPAP S/M 24 - 28 cm bal. á 10 ks 777040SM</t>
  </si>
  <si>
    <t>ZM759</t>
  </si>
  <si>
    <t>Čelenka fixační Infant Flow nCPAP XL 37 - 42 cm bal. á 10 ks 777040XL</t>
  </si>
  <si>
    <t>ZM754</t>
  </si>
  <si>
    <t>Čelenka fixační Infant Flow nCPAP XS 17 - 21 cm bal. á 10 ks 777040XS</t>
  </si>
  <si>
    <t>ZD992</t>
  </si>
  <si>
    <t>Čidlo saturační masimo jednorázové pro novorozence k monitoru Mindray bal. á 20 ks 2329LHL</t>
  </si>
  <si>
    <t>ZL537</t>
  </si>
  <si>
    <t>Čidlo teplotní jednorázové bal. á 10 ks 2074816-001</t>
  </si>
  <si>
    <t>ZI683</t>
  </si>
  <si>
    <t>Drátek míchací á 500 ks 110009</t>
  </si>
  <si>
    <t>ZD271</t>
  </si>
  <si>
    <t>Držák láhve flovac-plast 100 11-5121 (300 970-010-210)</t>
  </si>
  <si>
    <t>ZN574</t>
  </si>
  <si>
    <t>Dudlík modrý 3-rychlostní s ochranným krytem novorozenci a starší bal. á 180 ks 37587</t>
  </si>
  <si>
    <t>ZN573</t>
  </si>
  <si>
    <t>Dudlík růžový 3-rychlostní s ochranným krytem předčasně narozené děti bal. á 180 ks 37585</t>
  </si>
  <si>
    <t>ZA980</t>
  </si>
  <si>
    <t>Elektroda EEG subdermalní needle PRO-E3 bal. á 30 ks 62056</t>
  </si>
  <si>
    <t>ZB675</t>
  </si>
  <si>
    <t>Elektroda EKG pro novorozence bal. á 150 ks 19.000.00.916</t>
  </si>
  <si>
    <t>ZH395</t>
  </si>
  <si>
    <t>Filtr ke kompaktní odsavačce P00094</t>
  </si>
  <si>
    <t>ZL951</t>
  </si>
  <si>
    <t>Hadička prodlužovací PVC 150 cm pro světlocitlivé léky NO DOP bal. á 20  ks V686423-ND</t>
  </si>
  <si>
    <t>ZN296</t>
  </si>
  <si>
    <t>Hadička spojovací Gamaplus HS 1,8 x 450 UNIV NO DOP 606306-ND</t>
  </si>
  <si>
    <t>ZQ249</t>
  </si>
  <si>
    <t>Hadička spojovací HS 1,8 x 1800 mm LL DEPH free 2200 180 ND</t>
  </si>
  <si>
    <t>ZQ248</t>
  </si>
  <si>
    <t>Hadička spojovací HS 1,8 x 450 mm LL DEPH free 2200 045 ND</t>
  </si>
  <si>
    <t>ZQ250</t>
  </si>
  <si>
    <t>Hadička spojovací HS 1,8 x 450 mm UNIV DEPH free 2201 045 ND</t>
  </si>
  <si>
    <t>ZB908</t>
  </si>
  <si>
    <t>Hadička spojovací stíněná 1 mm/150 cm pro světlocitlivé léky bal. á 20 ks 1100 1150 E</t>
  </si>
  <si>
    <t>Hadička spojovací tlaková biocath 1,0 mm x 200 cm PB 3120 M</t>
  </si>
  <si>
    <t>ZL887</t>
  </si>
  <si>
    <t>Kanyla nasální CPAP extra malá bal. á 10 ks 8888162024</t>
  </si>
  <si>
    <t>ZB199</t>
  </si>
  <si>
    <t>Kanyla neoflon 26G fialová BDC391349</t>
  </si>
  <si>
    <t>ZD809</t>
  </si>
  <si>
    <t>Kanyla vasofix 20G růžová safety 4269110S-01</t>
  </si>
  <si>
    <t>ZD808</t>
  </si>
  <si>
    <t>Kanyla vasofix 22G modrá safety 4269098S-01</t>
  </si>
  <si>
    <t>ZI681</t>
  </si>
  <si>
    <t>Kapilára heparin litný 140 ul / 2,35 x 90 mm UH bal. á 100 ks 102090</t>
  </si>
  <si>
    <t>ZB724</t>
  </si>
  <si>
    <t>Kapilára sedimentační kalibrovaná 727111</t>
  </si>
  <si>
    <t>ZB708</t>
  </si>
  <si>
    <t>Katetr močový foley CH6 silikon 23.000.14.206</t>
  </si>
  <si>
    <t>ZM221</t>
  </si>
  <si>
    <t>Klobouček kojící kontaktní Tulips M bal. á 10 párů 63.00.15</t>
  </si>
  <si>
    <t>ZB898</t>
  </si>
  <si>
    <t>Klobouček kojící kontaktní vel. S 16 mm K200.1628</t>
  </si>
  <si>
    <t>ZK884</t>
  </si>
  <si>
    <t>Kohout trojcestný discofix modrý 4095111</t>
  </si>
  <si>
    <t>ZJ659</t>
  </si>
  <si>
    <t>Kohout trojcestný s bezjehlovým konektorem Discofix C bal. á 100 ks 16494CSF</t>
  </si>
  <si>
    <t>ZB334</t>
  </si>
  <si>
    <t>Konektor bezjehlový bionecteur á 50 ks 896.03 povoleno pouze pro DK a NOVOR</t>
  </si>
  <si>
    <t>Konektor bezjehlový bionecteur á 50 ks 896.03 povoleno pouze pro HOK, DK a NOVOR</t>
  </si>
  <si>
    <t>ZO372</t>
  </si>
  <si>
    <t>Konektor bezjehlový OptiSyte JIM:JSM4001</t>
  </si>
  <si>
    <t>Konektor bezjehlový safeflow s prodl.hadičkou, bal.á 100 ks, 4097154</t>
  </si>
  <si>
    <t>ZD903</t>
  </si>
  <si>
    <t>Kontejner+ lopatka 30 ml nesterilní FLME25133</t>
  </si>
  <si>
    <t>ZB102</t>
  </si>
  <si>
    <t>Láhev k odsávačce flovac 1l hadice 1,8 m á 45 ks 000-036-020</t>
  </si>
  <si>
    <t>ZB332</t>
  </si>
  <si>
    <t>Láhev ke kompaktní odsávačce 0,5 l P00340</t>
  </si>
  <si>
    <t>ZQ082</t>
  </si>
  <si>
    <t>Láhev kojenecká jednorázová se šroub.víčkem 120 ml multipack bal. á 50 ks 14001</t>
  </si>
  <si>
    <t>ZN571</t>
  </si>
  <si>
    <t>Láhev kojenecká jednorázová se šroub.víčkem 130 ml multipack bal. á 24 ks 37614</t>
  </si>
  <si>
    <t>Láhev kojenecká jednorázová se šroub.víčkem 130 ml multipack bal. á 50 ks 14001</t>
  </si>
  <si>
    <t>ZQ081</t>
  </si>
  <si>
    <t>Láhev kojenecká jednorázová se šroub.víčkem 240 ml multipack bal. á 50 ks 14002</t>
  </si>
  <si>
    <t>Láhev kojenecká jednorázová se šroub.víčkem 250 ml multipack bal. á 50 ks 14002</t>
  </si>
  <si>
    <t>ZN570</t>
  </si>
  <si>
    <t>Láhev kojenecká jednorázová se šroub.víčkem 50 ml multipack bal. á 42 ks 37512</t>
  </si>
  <si>
    <t>ZQ083</t>
  </si>
  <si>
    <t>Láhev kojenecká jednorázová se šroub.víčkem 50 ml multipack bal. á 50 ks 14000</t>
  </si>
  <si>
    <t>ZI119</t>
  </si>
  <si>
    <t>Manžeta TK novorozenecká č. 2 M1868B  (dřív.kč.M1868A se již nevyrábí)</t>
  </si>
  <si>
    <t>ZC134</t>
  </si>
  <si>
    <t>Manžeta TK novorozenecká č. 3 M1870B + konektor (M1870A se již nevyrábí)</t>
  </si>
  <si>
    <t>ZQ011</t>
  </si>
  <si>
    <t>Nebulizátor AEROGEN SOLO jednorázový 100AG-AS3200</t>
  </si>
  <si>
    <t>ZQ144</t>
  </si>
  <si>
    <t>Nůžky chirurgické rovné hrotnatotupé 150 mm AJ 024-15</t>
  </si>
  <si>
    <t>ZN068</t>
  </si>
  <si>
    <t>Nůžky oční rovné hrotnaté 115 mm 397113380071R</t>
  </si>
  <si>
    <t>ZB921</t>
  </si>
  <si>
    <t>Nůžky oční rovné hrotnatotupé 115 mm B397113380150</t>
  </si>
  <si>
    <t>ZD880</t>
  </si>
  <si>
    <t>Pasta vyplňovací stomahesive adhesivní 30 g 0002708 129730</t>
  </si>
  <si>
    <t>Pasta vyplňovací stomahesive adhesivní 30 g 0002708 149730</t>
  </si>
  <si>
    <t>ZM482</t>
  </si>
  <si>
    <t>Pinzeta oční rovná graefe 105 mm 397114380010</t>
  </si>
  <si>
    <t>ZM487</t>
  </si>
  <si>
    <t>Pinzeta oční rovná jemná graefe 105 mm 397114380020</t>
  </si>
  <si>
    <t>ZM057</t>
  </si>
  <si>
    <t>Pinzeta oční rovná velmi jemná graefe 1 x 2 zuby 105 mm 397114380160</t>
  </si>
  <si>
    <t>ZI142</t>
  </si>
  <si>
    <t>Podložka chladící na hypotremii dítěte vel. 38 x 55 cm á 20 ks TP22E MUL.T.PAD</t>
  </si>
  <si>
    <t>ZB501</t>
  </si>
  <si>
    <t>Přerušovač sání fingertip sterilní bal. á 100 ks 07.031.00.000</t>
  </si>
  <si>
    <t>ZA691</t>
  </si>
  <si>
    <t>Rampa 3 kohouty discofix 16600C/4085434/</t>
  </si>
  <si>
    <t>ZB301</t>
  </si>
  <si>
    <t>Rampa 5 kohoutů bez PVC lipidorezistentní bal. á 20 ks RP 5000 M</t>
  </si>
  <si>
    <t>ZB360</t>
  </si>
  <si>
    <t>Rourka rektální CH12 délka 12 cm sterilní bal. á 20 ks 646699</t>
  </si>
  <si>
    <t>ZJ485</t>
  </si>
  <si>
    <t>Rozvěrač oční dětský barraquer drátěné čepele 11 mm celková délka 30 mm E4107P</t>
  </si>
  <si>
    <t>ZQ439</t>
  </si>
  <si>
    <t>Sáček ileostomický 1D STOMOCUR ILEO MINI IM 3610 C, výpustný, 10-40 mm, filtr, transparentní bal. á 20 ks IM3610C</t>
  </si>
  <si>
    <t>ZQ438</t>
  </si>
  <si>
    <t>Sáček kolostomický 1D STOMOCUR novorozenecký do 900 g, výpustný, 3-35 mm, filtr, transparentní bal. á 20 ks CBM3003CU</t>
  </si>
  <si>
    <t>ZA687</t>
  </si>
  <si>
    <t>Sáček močový curity s hod. diurézou 200 ml hadička 150 cm 6502</t>
  </si>
  <si>
    <t>Sáček močový lepicí dětský pro novoroz. 80x220 mm d744988</t>
  </si>
  <si>
    <t>ZM753</t>
  </si>
  <si>
    <t>Sada Infant Flow LP nCPAP aolikátor. okruh, komora zvlhčovače s automatickým plněním bal. á 10 ks 7772011AK</t>
  </si>
  <si>
    <t>ZN771</t>
  </si>
  <si>
    <t>Sada k přístroji NO-A pro pediatrické použití 10002076</t>
  </si>
  <si>
    <t>ZI035</t>
  </si>
  <si>
    <t>Savička náhradní kulatá k šidítkům Flora kytička 100N</t>
  </si>
  <si>
    <t>ZD030</t>
  </si>
  <si>
    <t>Skalpel jednorázový cutfix sterilní bal. á 10 ks 5518040</t>
  </si>
  <si>
    <t>ZN890</t>
  </si>
  <si>
    <t>Sonda pro enterální výživu graduovaná 4F /40 cm PVC 310.04</t>
  </si>
  <si>
    <t>ZN891</t>
  </si>
  <si>
    <t>Sonda pro enterální výživu graduovaná 5F /40 cm PVC 310.05</t>
  </si>
  <si>
    <t>ZN892</t>
  </si>
  <si>
    <t>Sonda pro enterální výživu graduovaná 6F /40 cm PVC 310.06</t>
  </si>
  <si>
    <t>ZB543</t>
  </si>
  <si>
    <t>Souprava odběrová tracheální na odběr sekretu G05206</t>
  </si>
  <si>
    <t>ZD293</t>
  </si>
  <si>
    <t>Spojka heimlich na napoj. pediatr. drénů bal. á 50 ks 800.01</t>
  </si>
  <si>
    <t>ZK808</t>
  </si>
  <si>
    <t>Spojka propojovací  z nebulizace MR730 do jednorázového okruhu 5603</t>
  </si>
  <si>
    <t>ZK807</t>
  </si>
  <si>
    <t>Spojka propojovací  z nebulizace MR850 do jednorázového okruhu 5600</t>
  </si>
  <si>
    <t>ZB488</t>
  </si>
  <si>
    <t>Sprej cavilon 28 ml bal. á 12 ks 3346E</t>
  </si>
  <si>
    <t>ZH168</t>
  </si>
  <si>
    <t>Stříkačka injekční 3-dílná 1 ml L tuberculin s jehlou KD-JECT III 26G x 1/2" 0,45 x 12 mm 831786</t>
  </si>
  <si>
    <t>ZA754</t>
  </si>
  <si>
    <t>Stříkačka injekční 3-dílná 10 ml LL Omnifix Solo se závitem 4617100V</t>
  </si>
  <si>
    <t>ZE308</t>
  </si>
  <si>
    <t>Stříkačka injekční 3-dílná 5 ml LL Omnifix Solo se závitem 4617053V</t>
  </si>
  <si>
    <t>ZA749</t>
  </si>
  <si>
    <t>Stříkačka injekční 3-dílná 50 ml LL Omnifix Solo 4617509F</t>
  </si>
  <si>
    <t>ZB815</t>
  </si>
  <si>
    <t>Stříkačka injekční 3-dílná 50 ml LL spec. Original-Perfusor černá s jehlou 50 ml 8728828F</t>
  </si>
  <si>
    <t>ZN854</t>
  </si>
  <si>
    <t>Stříkačka injekční arteriální 3 ml bez jehly s heparinem bal. á 100 ks safePICO Aspirator 956-622</t>
  </si>
  <si>
    <t>ZD492</t>
  </si>
  <si>
    <t>Svěrka držáku flovac-plast 100 11-5122 (230-500)</t>
  </si>
  <si>
    <t>ZB228</t>
  </si>
  <si>
    <t>Systém hrudní drenáže Pleur-evac bal. á 6 ks pro děti A-6020-08LF</t>
  </si>
  <si>
    <t>ZC847</t>
  </si>
  <si>
    <t>Systém odsávací uzavřený TC CH5  neo / pedi Y adaptér 30,5 cm 195-5</t>
  </si>
  <si>
    <t>ZB095</t>
  </si>
  <si>
    <t>Systém odsávací uzavřený TC CH6 neo / pedi 30,5 cm ,bal.á 10 ks, 196-5</t>
  </si>
  <si>
    <t>ZI026</t>
  </si>
  <si>
    <t>Šidítko dětské Flora 03 kytička bal. á 30 ks 1001</t>
  </si>
  <si>
    <t>ZP814</t>
  </si>
  <si>
    <t>Šidítko pro nezralé novorozence do 30.týdne čiré Wee Thumbie – Aqua 1046741</t>
  </si>
  <si>
    <t>ZQ012</t>
  </si>
  <si>
    <t>T kus k nebulizátoru AEROGEN SOLO 15Fr 22Fr 15 m jednorázový 100AG-AS3020</t>
  </si>
  <si>
    <t>ZE783</t>
  </si>
  <si>
    <t>Trn na vak jednosměrný 2309E</t>
  </si>
  <si>
    <t>ZP357</t>
  </si>
  <si>
    <t>Tyčinka vatová zvlhčující glycerín + citron bal. á 75 ks FTL-LS-15</t>
  </si>
  <si>
    <t>ZA812</t>
  </si>
  <si>
    <t>Uzávěr do katetrů 4435001</t>
  </si>
  <si>
    <t>ZM517</t>
  </si>
  <si>
    <t>Ventil včetně 6 bílých membrán K800.0727</t>
  </si>
  <si>
    <t>ZB452</t>
  </si>
  <si>
    <t>Víko kompletní kompaktní podtl. odsáv. P00341</t>
  </si>
  <si>
    <t>ZC729</t>
  </si>
  <si>
    <t>Vzduchovod ústní guedell 40 mm 24101</t>
  </si>
  <si>
    <t>ZC730</t>
  </si>
  <si>
    <t>Vzduchovod ústní guedell 50 mm 24102</t>
  </si>
  <si>
    <t>ZC731</t>
  </si>
  <si>
    <t>Vzduchovod ústní guedell 60 mm 24103</t>
  </si>
  <si>
    <t>ZI682</t>
  </si>
  <si>
    <t>Zátka ke kapiláře á 500 ks (8153) 110180</t>
  </si>
  <si>
    <t>ZB755</t>
  </si>
  <si>
    <t>Zkumavka 1,0 ml K3 edta fialová 454034</t>
  </si>
  <si>
    <t>ZP077</t>
  </si>
  <si>
    <t>Zkumavka 15 ml PP 101/16,5 mm bílý šroubový uzávěr sterilní jednotlivě balená 10362/MO/SG/CS</t>
  </si>
  <si>
    <t>ZB760</t>
  </si>
  <si>
    <t>Zkumavka červená 3 ml 454095</t>
  </si>
  <si>
    <t>ZO939</t>
  </si>
  <si>
    <t>Zkumavka liquor PP 10 ml 15,3 x 92 ml šroubovací víčko sterilní s popisem bal.á 100 ks 62.610.018</t>
  </si>
  <si>
    <t>ZB533</t>
  </si>
  <si>
    <t>Zkumavka na kovy 6 ml 456080</t>
  </si>
  <si>
    <t>ZB336</t>
  </si>
  <si>
    <t>Zkumavka odběrová 1 ml tapval modrá bal. á 50 ks (Aquisel) 13060</t>
  </si>
  <si>
    <t>ZB773</t>
  </si>
  <si>
    <t>Zkumavka šedá-glykemie 454085</t>
  </si>
  <si>
    <t>ZB776</t>
  </si>
  <si>
    <t>Zkumavka zelená 3 ml 454082</t>
  </si>
  <si>
    <t>ZA716</t>
  </si>
  <si>
    <t>Set infuzní intrafix air bez PVC 180 cm 4063002</t>
  </si>
  <si>
    <t>ZE079</t>
  </si>
  <si>
    <t>Set transfúzní non PVC s odvzdušněním a bakteriálním filtrem ZAR-I-TS</t>
  </si>
  <si>
    <t>50115064</t>
  </si>
  <si>
    <t>ZPr - šicí materiál (Z529)</t>
  </si>
  <si>
    <t>ZA878</t>
  </si>
  <si>
    <t>Šití ethilon bl 4-0 bal. á 12 ks (W319) 662G</t>
  </si>
  <si>
    <t>Šití ethilon bl 4-0 bal. á 12 ks W319</t>
  </si>
  <si>
    <t>ZA925</t>
  </si>
  <si>
    <t>Jehla spinální spinocan 22 G x 40 mm černá bal. á 25 ks 4507401-13</t>
  </si>
  <si>
    <t>ZP948</t>
  </si>
  <si>
    <t>Rukavice nitril basic bez p. modré L bal. á 200 ks 44752</t>
  </si>
  <si>
    <t>ZN125</t>
  </si>
  <si>
    <t>Rukavice operační gammex latex PF bez pudru 7,5 330048075</t>
  </si>
  <si>
    <t>ZN108</t>
  </si>
  <si>
    <t>Rukavice operační gammex latex PF bez pudru 8,0 330048080</t>
  </si>
  <si>
    <t>Rukavice operační latex bez pudru sterilní  PF ansell gammex vel. 8,0 330048080</t>
  </si>
  <si>
    <t>Rukavice operační latex bez pudru sterilní  PF ansell gammex vel.7,5 330048075</t>
  </si>
  <si>
    <t>Rukavice vyšetřovací nitril basic bez pudru modré L bal. á 200 ks 44752</t>
  </si>
  <si>
    <t>ZP949</t>
  </si>
  <si>
    <t>Rukavice vyšetřovací nitril basic bez pudru modré XL bal. á 170 ks 44753</t>
  </si>
  <si>
    <t>ZO255</t>
  </si>
  <si>
    <t>Rukavice vyšetřovací nitril sempercare bez pudru Soft růžové bal. á 200 ks vel. S 34431 - pouze pro novorozence</t>
  </si>
  <si>
    <t>50115070</t>
  </si>
  <si>
    <t>ZPr - katetry ostatní (Z513)</t>
  </si>
  <si>
    <t>ZC649</t>
  </si>
  <si>
    <t>Katetr broviak 1 lumen 4,2 Fr x 71 cm 0600520CE</t>
  </si>
  <si>
    <t>ZB606</t>
  </si>
  <si>
    <t>Katetr CVC 2 lumen 4 Fr x 8 cm certofix duo paed S408 bal. á 10 ks 4166906</t>
  </si>
  <si>
    <t>ZL818</t>
  </si>
  <si>
    <t>Katetr pupeční dvoucestný 1272.14</t>
  </si>
  <si>
    <t>ZP084</t>
  </si>
  <si>
    <t>Katetr pupeční jednocestný 3,5 Fr x 40 cm 1270.03</t>
  </si>
  <si>
    <t>ZP085</t>
  </si>
  <si>
    <t>Katetr pupeční jednocestný 4,0 Fr x 40 cm 1270.04</t>
  </si>
  <si>
    <t>ZP086</t>
  </si>
  <si>
    <t>Katetr pupeční jednocestný 5,0 Fr x 40 cm 1270.05</t>
  </si>
  <si>
    <t>ZC618</t>
  </si>
  <si>
    <t>Mikrokatetr jednocestný premicath 1F 28G/20 cm neonatál. k parent. výživě PUR 1261.203</t>
  </si>
  <si>
    <t>ZM997</t>
  </si>
  <si>
    <t>Blok výdechový autoklávovatelný k ventilátoru Fabian 7360</t>
  </si>
  <si>
    <t>ZL538</t>
  </si>
  <si>
    <t>Hadice silikon 5/9 mm á 25 m P00389</t>
  </si>
  <si>
    <t>ZC905</t>
  </si>
  <si>
    <t>Hadice silikon 7 x 11,0 x 2,00 mm á 10 m pro drenáž těl.dutin KVS60-070110</t>
  </si>
  <si>
    <t>ZK465</t>
  </si>
  <si>
    <t>Hadička propojovací ventilátor/zvlhčovač jednorázová k ventilátoru Fabian bal. á 10 ks 270.520</t>
  </si>
  <si>
    <t>ZI235</t>
  </si>
  <si>
    <t>Komora pro zvlhčovače jednorázová k ventilátoru Fabian bal. á 10 ks 500.300 (500380)</t>
  </si>
  <si>
    <t>Komora pro zvlhčovače jednorázová k ventilátoru Fabian bal. á 10 ks 500380</t>
  </si>
  <si>
    <t>ZM763</t>
  </si>
  <si>
    <t>Maska Infant Flow LP nCPAP L bal. á 10 ks 777002L</t>
  </si>
  <si>
    <t>ZM762</t>
  </si>
  <si>
    <t>Maska Infant Flow LP nCPAP M bal. á 10 ks 777002M</t>
  </si>
  <si>
    <t>ZM761</t>
  </si>
  <si>
    <t>Maska Infant Flow LP nCPAP S bal. á 10 ks 777002S</t>
  </si>
  <si>
    <t>ZM760</t>
  </si>
  <si>
    <t>Maska Infant Flow LP nCPAP X/S bal. á 10 ks 777002XS</t>
  </si>
  <si>
    <t>ZN304</t>
  </si>
  <si>
    <t>Nostrilka Infant Flow LP nCPAP velikost XS bal. á 10 ks 777000XS</t>
  </si>
  <si>
    <t>ZQ043</t>
  </si>
  <si>
    <t>Okruh dýchací jednorázový BTS1181A vyhř. okruh 120 cm AIRcon, HFO k ventilátoru Fabian bal. á 10 ks 270.754</t>
  </si>
  <si>
    <t>ZK464</t>
  </si>
  <si>
    <t>Okruh dýchací jednorázový BTS118W k ventilátoru Fabian bal. á 10 ks 270.471-již se nevyrábí</t>
  </si>
  <si>
    <t>ZD406</t>
  </si>
  <si>
    <t>Okruh dýchací pro novorozence jednorázový 150 cm á 10 ks 305/8173</t>
  </si>
  <si>
    <t>ZK806</t>
  </si>
  <si>
    <t>Okruh dýchací ventilační jednorázový k ventilátoru babylog 8000IC 5068810</t>
  </si>
  <si>
    <t>ZN141</t>
  </si>
  <si>
    <t>Okruh dýchací vyhřívaný s přívodní hadicí komorou nízkoprůtokovou zvlhčovací patronou Vapotherm pro rozsah průtoku 2-8 l/min. bal. á 5 ks PF-DPC-Low</t>
  </si>
  <si>
    <t>ZP783</t>
  </si>
  <si>
    <t>Převodník tlakový arteriální 158 cm jednokomorový 2 ml 1 linka pediatrický uzavřený systém Argon Safedraw P set bal. á 5 ks ARG:688600</t>
  </si>
  <si>
    <t>ZD478</t>
  </si>
  <si>
    <t>Převodník tlakový arteriální 90 cm jednokom. pediatrický 1 linka bal. á 20 ks T432105A</t>
  </si>
  <si>
    <t>ZN305</t>
  </si>
  <si>
    <t>Rezervoár k resuscitátoru Dartin objem 600 ml bal. á 10 ks PAL30212-již se nevyrábí</t>
  </si>
  <si>
    <t>ZM993</t>
  </si>
  <si>
    <t>Senzor průtokový novorozenecký autoklávovatelný k ventilátoru Fabian 1031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</si>
  <si>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</si>
  <si>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</si>
  <si>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</si>
  <si>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</si>
  <si>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</si>
  <si>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</si>
  <si>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5 Dohody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</si>
  <si>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</si>
  <si>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</si>
  <si>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</si>
  <si>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</si>
  <si>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</si>
  <si>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</si>
  <si>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</si>
  <si>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</si>
  <si>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</si>
  <si>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</si>
  <si>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</si>
  <si>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</si>
  <si>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</si>
  <si>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</si>
  <si>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</si>
  <si>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dětské sestry §5/D4</t>
  </si>
  <si>
    <t>dětské sestry §5/D2</t>
  </si>
  <si>
    <t>dětské sestry §5/D3</t>
  </si>
  <si>
    <t>sanitáři</t>
  </si>
  <si>
    <t>THP</t>
  </si>
  <si>
    <t>dohody</t>
  </si>
  <si>
    <t>Specializovaná ambulantní péče</t>
  </si>
  <si>
    <t>209 - Pracoviště neurologie</t>
  </si>
  <si>
    <t>301 - Pracoviště pediatrie</t>
  </si>
  <si>
    <t>004 - Pracoviště zvláštní ambulantní péče v ZZ ústavní p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</si>
  <si>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</si>
  <si>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</si>
  <si>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</si>
  <si>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</si>
  <si>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</si>
  <si>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Bahúlová Michaela</t>
  </si>
  <si>
    <t>Drápalová Radka</t>
  </si>
  <si>
    <t>Faixová Petra</t>
  </si>
  <si>
    <t>Gromská Zuzana</t>
  </si>
  <si>
    <t>Punová Lucia</t>
  </si>
  <si>
    <t>Rovný David</t>
  </si>
  <si>
    <t>Sulovská Lucie</t>
  </si>
  <si>
    <t>Zdravotní výkony vykázané na pracovišti v rámci ambulantní péče dle lékařů *</t>
  </si>
  <si>
    <t>004</t>
  </si>
  <si>
    <t>09511</t>
  </si>
  <si>
    <t>MINIMÁLNÍ KONTAKT LÉKAŘE S PACIENTEM</t>
  </si>
  <si>
    <t>06</t>
  </si>
  <si>
    <t>209</t>
  </si>
  <si>
    <t>31022</t>
  </si>
  <si>
    <t>CÍLENÉ VYŠETŘENÍ DĚTSKÝM LÉKAŘEM</t>
  </si>
  <si>
    <t>29002</t>
  </si>
  <si>
    <t xml:space="preserve">CÍLENÉ VYŠETŘENÍ DĚTSKÝM NEUROLOGEM               </t>
  </si>
  <si>
    <t>301</t>
  </si>
  <si>
    <t>(prázdné)</t>
  </si>
  <si>
    <t>1</t>
  </si>
  <si>
    <t>0027635</t>
  </si>
  <si>
    <t>SYNAGI</t>
  </si>
  <si>
    <t>0027636</t>
  </si>
  <si>
    <t>0210115</t>
  </si>
  <si>
    <t>0210114</t>
  </si>
  <si>
    <t>SYNAGIS</t>
  </si>
  <si>
    <t>09111</t>
  </si>
  <si>
    <t xml:space="preserve">ODBĚR KAPILÁRNÍ KRVE                              </t>
  </si>
  <si>
    <t>ODBĚR KAPILÁRNÍ KRVE</t>
  </si>
  <si>
    <t>09117</t>
  </si>
  <si>
    <t xml:space="preserve">ODBĚR KRVE ZE ŽÍLY U DÍTĚTĚ DO 10 LET             </t>
  </si>
  <si>
    <t>ODBĚR KRVE ZE ŽÍLY U DÍTĚTĚ DO 10 LET</t>
  </si>
  <si>
    <t xml:space="preserve">MINIMÁLNÍ KONTAKT LÉKAŘE S PACIENTEM              </t>
  </si>
  <si>
    <t>31023</t>
  </si>
  <si>
    <t xml:space="preserve">KONTROLNÍ VYŠETŘENÍ DĚTSKÝM LÉKAŘEM               </t>
  </si>
  <si>
    <t>KONTROLNÍ VYŠETŘENÍ DĚTSKÝM LÉKAŘEM</t>
  </si>
  <si>
    <t>73028</t>
  </si>
  <si>
    <t>SCREENING SLUCHU U NOVOROZENCŮ</t>
  </si>
  <si>
    <t>99991</t>
  </si>
  <si>
    <t>(VZP) KÓD POUZE PRO CENTRA DLE VYHL. 368/2006 - SL</t>
  </si>
  <si>
    <t>09555</t>
  </si>
  <si>
    <t>OŠETŘENÍ DÍTĚTE DO 6 LET</t>
  </si>
  <si>
    <t xml:space="preserve">OŠETŘENÍ DÍTĚTE DO 6 LET                          </t>
  </si>
  <si>
    <t>09215</t>
  </si>
  <si>
    <t>INJEKCE I. M., S. C., I. D.</t>
  </si>
  <si>
    <t xml:space="preserve">INJEKCE I. M., S. C., I. D.                       </t>
  </si>
  <si>
    <t xml:space="preserve">CÍLENÉ VYŠETŘENÍ DĚTSKÝM LÉKAŘEM                  </t>
  </si>
  <si>
    <t>09513</t>
  </si>
  <si>
    <t>TELEFONICKÁ KONZULTACE OŠETŘUJÍCÍHO LÉKAŘE PACIENT</t>
  </si>
  <si>
    <t>31021</t>
  </si>
  <si>
    <t>KOMPLEXNÍ VYŠETŘENÍ DĚTSKÝM LÉKAŘEM</t>
  </si>
  <si>
    <t xml:space="preserve">KOMPLEXNÍ VYŠETŘENÍ DĚTSKÝM LÉKAŘEM               </t>
  </si>
  <si>
    <t>09115</t>
  </si>
  <si>
    <t>ODBĚR BIOLOGICKÉHO MATERIÁLU JINÉHO NEŽ KREV NA KV</t>
  </si>
  <si>
    <t>99999</t>
  </si>
  <si>
    <t xml:space="preserve">Nespecifikovany vykon                  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</si>
  <si>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</si>
  <si>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</si>
  <si>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08 - Porodnicko-gynekologická klinika</t>
  </si>
  <si>
    <t>10 - Dětská klinika</t>
  </si>
  <si>
    <t>08</t>
  </si>
  <si>
    <t>3F4</t>
  </si>
  <si>
    <t>0005114</t>
  </si>
  <si>
    <t>TARGOCID</t>
  </si>
  <si>
    <t>0016600</t>
  </si>
  <si>
    <t>0026039</t>
  </si>
  <si>
    <t>0064831</t>
  </si>
  <si>
    <t>AXETINE</t>
  </si>
  <si>
    <t>0065989</t>
  </si>
  <si>
    <t>MYCOMAX</t>
  </si>
  <si>
    <t>0068999</t>
  </si>
  <si>
    <t>0072972</t>
  </si>
  <si>
    <t>AMOKSIKLAV 1,2 G</t>
  </si>
  <si>
    <t>0072973</t>
  </si>
  <si>
    <t>0083487</t>
  </si>
  <si>
    <t>MERONEM</t>
  </si>
  <si>
    <t>0092206</t>
  </si>
  <si>
    <t>AUGMENTIN 600 MG</t>
  </si>
  <si>
    <t>0096413</t>
  </si>
  <si>
    <t>0096414</t>
  </si>
  <si>
    <t>GENTAMICIN LEK</t>
  </si>
  <si>
    <t>0142077</t>
  </si>
  <si>
    <t>0155939</t>
  </si>
  <si>
    <t>HERPESIN 250</t>
  </si>
  <si>
    <t>0156258</t>
  </si>
  <si>
    <t>VANCOMYCIN KABI</t>
  </si>
  <si>
    <t>0164350</t>
  </si>
  <si>
    <t>0162496</t>
  </si>
  <si>
    <t>TAZIP</t>
  </si>
  <si>
    <t>0201030</t>
  </si>
  <si>
    <t>0064835</t>
  </si>
  <si>
    <t>0113453</t>
  </si>
  <si>
    <t>0166265</t>
  </si>
  <si>
    <t>0201958</t>
  </si>
  <si>
    <t>2</t>
  </si>
  <si>
    <t>0007957</t>
  </si>
  <si>
    <t>Erytrocyty deleukotizované</t>
  </si>
  <si>
    <t>0107959</t>
  </si>
  <si>
    <t>Trombocyty z aferézy deleukotizované</t>
  </si>
  <si>
    <t>0107960</t>
  </si>
  <si>
    <t>0407942</t>
  </si>
  <si>
    <t>Příplatek za ozáření</t>
  </si>
  <si>
    <t>3</t>
  </si>
  <si>
    <t>0056344</t>
  </si>
  <si>
    <t>SADA PUNKČNÍ SUPRAPUBICKÁ - EASYCYST, 170718..1707</t>
  </si>
  <si>
    <t>00631</t>
  </si>
  <si>
    <t xml:space="preserve">OD TYPU 31 - PRO NEMOCNICE TYPU 3, (KATEGORIE 6)  </t>
  </si>
  <si>
    <t>OD TYPU 31 - PRO NEMOCNICE TYPU 3, (KATEGORIE 6)</t>
  </si>
  <si>
    <t>09227</t>
  </si>
  <si>
    <t xml:space="preserve">I. V. APLIKACE KRVE NEBO KREVNÍCH DERIVÁTŮ        </t>
  </si>
  <si>
    <t>I. V. APLIKACE KRVE NEBO KREVNÍCH DERIVÁTŮ</t>
  </si>
  <si>
    <t>17261</t>
  </si>
  <si>
    <t xml:space="preserve">SPECIALIZOVANÉ ECHOKARDIOGRAFICKÉ VYŠETŘENÍ       </t>
  </si>
  <si>
    <t>SPECIALIZOVANÉ ECHOKARDIOGRAFICKÉ VYŠETŘENÍ</t>
  </si>
  <si>
    <t xml:space="preserve">SCREENING SLUCHU U NOVOROZENCŮ                    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</si>
  <si>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</si>
  <si>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</si>
  <si>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</si>
  <si>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</si>
  <si>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</si>
  <si>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(VZP) PORODNÍ VÁHA NOVOROZENCE OD 2000 DO 2499 GRA</t>
  </si>
  <si>
    <t>34455</t>
  </si>
  <si>
    <t xml:space="preserve">(VZP) PORODNÍ VÁHA NOVOROZENCE NAD 2499 GRAMŮ     </t>
  </si>
  <si>
    <t>(VZP) PORODNÍ VÁHA NOVOROZENCE NAD 2499 GRAMŮ</t>
  </si>
  <si>
    <t>09135</t>
  </si>
  <si>
    <t>UZ VYŠETŘENÍ POUZE JEDNOHO ORGÁNU V NĚKOLIKA ROVIN</t>
  </si>
  <si>
    <t>Nespecifikovany vykon</t>
  </si>
  <si>
    <t>66031</t>
  </si>
  <si>
    <t>PREVENTIVNÍ VYŠETŘENÍ KYČELNÍCH KLOUBŮ U KOJENCE</t>
  </si>
  <si>
    <t>34453</t>
  </si>
  <si>
    <t>(VZP) PORODNÍ VÁHA NOVOROZENCE OD 1500 DO 1999 GRA</t>
  </si>
  <si>
    <t>31130</t>
  </si>
  <si>
    <t xml:space="preserve">PŘIJETÍ DOPROVODU DÍTĚTE                          </t>
  </si>
  <si>
    <t>PŘIJETÍ DOPROVODU DÍTĚTE</t>
  </si>
  <si>
    <t>00612</t>
  </si>
  <si>
    <t xml:space="preserve">OD TYPU 12 - PRO NEMOCNICE TYPU 3, (KATEGORIE 6)  </t>
  </si>
  <si>
    <t>34452</t>
  </si>
  <si>
    <t>(VZP) PORODNÍ VÁHA NOVOROZENCE OD 1000 DO 1499 GRA</t>
  </si>
  <si>
    <t>34451</t>
  </si>
  <si>
    <t>(VZP) PORODNÍ VÁHA NOVOROZENCE OD 750 DO 999 GRAMŮ</t>
  </si>
  <si>
    <t>3T4</t>
  </si>
  <si>
    <t>0003952</t>
  </si>
  <si>
    <t>0011592</t>
  </si>
  <si>
    <t>0016547</t>
  </si>
  <si>
    <t>CYMEVENE</t>
  </si>
  <si>
    <t>0020605</t>
  </si>
  <si>
    <t>COLOMYCIN INJEKCE 1 000 000 MEZINÁRODNÍCH JEDNOTEK</t>
  </si>
  <si>
    <t>0042144</t>
  </si>
  <si>
    <t>0076353</t>
  </si>
  <si>
    <t>FORTUM</t>
  </si>
  <si>
    <t>0077044</t>
  </si>
  <si>
    <t>ZINACEF</t>
  </si>
  <si>
    <t>0087226</t>
  </si>
  <si>
    <t>0092289</t>
  </si>
  <si>
    <t>EDICIN</t>
  </si>
  <si>
    <t>0094176</t>
  </si>
  <si>
    <t>CEFOTAXIME LEK</t>
  </si>
  <si>
    <t>0131654</t>
  </si>
  <si>
    <t>CEFTAZIDIM KABI</t>
  </si>
  <si>
    <t>0137484</t>
  </si>
  <si>
    <t>ANBINEX</t>
  </si>
  <si>
    <t>0137499</t>
  </si>
  <si>
    <t>0162180</t>
  </si>
  <si>
    <t>CIPROFLOXACIN KABI</t>
  </si>
  <si>
    <t>0164401</t>
  </si>
  <si>
    <t>0166269</t>
  </si>
  <si>
    <t>0500720</t>
  </si>
  <si>
    <t>MYCAMINE</t>
  </si>
  <si>
    <t>0129056</t>
  </si>
  <si>
    <t>0198192</t>
  </si>
  <si>
    <t>0500044</t>
  </si>
  <si>
    <t>ADVATE</t>
  </si>
  <si>
    <t>0141836</t>
  </si>
  <si>
    <t>AMIKACIN B. BRAUN</t>
  </si>
  <si>
    <t>0183812</t>
  </si>
  <si>
    <t>0183817</t>
  </si>
  <si>
    <t>0147640</t>
  </si>
  <si>
    <t>METHOTREXAT EBEWE</t>
  </si>
  <si>
    <t>0076355</t>
  </si>
  <si>
    <t>0025670</t>
  </si>
  <si>
    <t>INOMAX</t>
  </si>
  <si>
    <t>0088214</t>
  </si>
  <si>
    <t>EFLORAN</t>
  </si>
  <si>
    <t>0007917</t>
  </si>
  <si>
    <t>Erytrocyty bez buffy coatu</t>
  </si>
  <si>
    <t>0007955</t>
  </si>
  <si>
    <t>0207921</t>
  </si>
  <si>
    <t>Plazma čerstvá zmrazená</t>
  </si>
  <si>
    <t>0207922</t>
  </si>
  <si>
    <t>Plazma patogen-inaktivovaná</t>
  </si>
  <si>
    <t>0012996</t>
  </si>
  <si>
    <t>ZÁSOBNÍK PRO STAPLER LIN. S NOŽEM - TCR,TVR,TRT 55</t>
  </si>
  <si>
    <t>0012999</t>
  </si>
  <si>
    <t>STAPLER LINEÁRNÍ S NOŽEM - TCT55; TLC55 (S PZT 001</t>
  </si>
  <si>
    <t>0029784</t>
  </si>
  <si>
    <t>SOUPRAVA K SUPRAPUBICKÉ DRENÁŽI 4441036</t>
  </si>
  <si>
    <t>0068197</t>
  </si>
  <si>
    <t>SYSTÉM HYDROCEPHALNÍ DRENÁŽNÍ</t>
  </si>
  <si>
    <t>0069500</t>
  </si>
  <si>
    <t>KANYLA TRACHEOSTOMICKÁ  S NÍZKOTLAKOU  MANŽETOU</t>
  </si>
  <si>
    <t>0069598</t>
  </si>
  <si>
    <t>SYSTÉM HYDROCEPHALNÍ DRENÁŽNÍ-SHUNT</t>
  </si>
  <si>
    <t>0055779</t>
  </si>
  <si>
    <t>KATETR BROVIAC JEDNOLUMENOVÝ ZAVÁDĚCÍ SET 0600520</t>
  </si>
  <si>
    <t>00671</t>
  </si>
  <si>
    <t>OD TYPU 71 - PRO NEMOCNICE TYPU 3, (KATEGORIE 6) -</t>
  </si>
  <si>
    <t>00675</t>
  </si>
  <si>
    <t>OD TYPU 75 - PRO NEMOCNICE TYPU 3, (KATEGORIE 6) -</t>
  </si>
  <si>
    <t>34450</t>
  </si>
  <si>
    <t xml:space="preserve">(VZP) PORODNÍ VÁHA NOVOROZENCE POD 750 GRAMŮ      </t>
  </si>
  <si>
    <t>(VZP) PORODNÍ VÁHA NOVOROZENCE POD 750 GRAMŮ</t>
  </si>
  <si>
    <t>00678</t>
  </si>
  <si>
    <t>OD TYPU 78 - PRO NEMOCNICE TYPU 3, (KATEGORIE 6) -</t>
  </si>
  <si>
    <t>00672</t>
  </si>
  <si>
    <t>OD TYPU 72 - PRO NEMOCNICE TYPU 3, (KATEGORIE 6) -</t>
  </si>
  <si>
    <t>78310</t>
  </si>
  <si>
    <t xml:space="preserve">NEODKLADNÁ KARDIOPULMONÁLNÍ RESUSCITACE ROZŠÍŘENÁ </t>
  </si>
  <si>
    <t>90955</t>
  </si>
  <si>
    <t>(DRG) VENTILAČNÍ PODPORA U NOVOROZENCŮ</t>
  </si>
  <si>
    <t xml:space="preserve">(DRG) VENTILAČNÍ PODPORA U NOVOROZENCŮ            </t>
  </si>
  <si>
    <t>34320</t>
  </si>
  <si>
    <t>SELEKTIVNÍ PLICNÍ VAZODILATACE POMOCÍ OXIDU DUSNAT</t>
  </si>
  <si>
    <t>503</t>
  </si>
  <si>
    <t>61115</t>
  </si>
  <si>
    <t xml:space="preserve">REVIZE, EXCIZE A SUTURA PORANĚNÍ KŮŽE A PODKOŽÍ A </t>
  </si>
  <si>
    <t>5F1</t>
  </si>
  <si>
    <t>32510</t>
  </si>
  <si>
    <t>ZAVEDENÍ DLOUHODOBÉ KANYLACE CENTRÁLNÍHO ŽILNÍHO S</t>
  </si>
  <si>
    <t>51343</t>
  </si>
  <si>
    <t>LOKÁLNÍ EXCIZE JATER NEBO OŠETŘENÍ MALÉ TRHLINY JA</t>
  </si>
  <si>
    <t>51353</t>
  </si>
  <si>
    <t>PUNKCE, ODSÁTÍ TENKÉHO STŘEVA, MANIPULACE SE STŘEV</t>
  </si>
  <si>
    <t>51359</t>
  </si>
  <si>
    <t>RESEKCE A ANASTOMÓZA TLUSTÉHO STŘEVA NEBO REKTOSIG</t>
  </si>
  <si>
    <t>51363</t>
  </si>
  <si>
    <t>KOLEKTOMIE TOTÁLNÍ S ILEÁLNÍM POUCHEM A ILEOANÁLNÍ</t>
  </si>
  <si>
    <t>51383</t>
  </si>
  <si>
    <t>GASTROTOMIE, DUODENOTOMIE NEBO JEDNODUCHÁ PYLOROPL</t>
  </si>
  <si>
    <t>51388</t>
  </si>
  <si>
    <t>GASTROENTEROANASTOMÓZA  NEBO RESEKCE A (NEBO) ANAS</t>
  </si>
  <si>
    <t>51392</t>
  </si>
  <si>
    <t>RELAPAROTOMIE PRO POOPERAČNÍ KRVÁCENÍ, PERITONITID</t>
  </si>
  <si>
    <t>51423</t>
  </si>
  <si>
    <t>MINIMÁLNÍ ANÁLNÍ VÝKON</t>
  </si>
  <si>
    <t>51623</t>
  </si>
  <si>
    <t>POUŽITÍ ULTRAZVUKOVÉHO SKALPELU</t>
  </si>
  <si>
    <t>52219</t>
  </si>
  <si>
    <t>OPERACE PRO NEKROTIZUJÍCÍ ENTEROKOLIDU</t>
  </si>
  <si>
    <t>63589</t>
  </si>
  <si>
    <t>SALPINGEKTOMIE NEBO ADNEXEKTOMIE A NEBO RESEKCE OV</t>
  </si>
  <si>
    <t>61125</t>
  </si>
  <si>
    <t>EXCIZE KOŽNÍ LÉZE NAD 10 CM^2, BEZ UZAVŘENÍ VZNIKL</t>
  </si>
  <si>
    <t>51386</t>
  </si>
  <si>
    <t>SUTURA EV. EXCIZE A SUTURA LÉZE STĚNY ŽALUDKU NEBO</t>
  </si>
  <si>
    <t>51367</t>
  </si>
  <si>
    <t>APENDEKTOMIE NEBO OPERAČNÍ DRENÁŽ PERIAPENDIKULÁRN</t>
  </si>
  <si>
    <t>76365</t>
  </si>
  <si>
    <t>PUNKČNÍ EPICYSTOSTOMIE</t>
  </si>
  <si>
    <t>51357</t>
  </si>
  <si>
    <t>JEJUNOSTOMIE, ILEOSTOMIE NEBO KOLOSTOMIE, ANTEPOZI</t>
  </si>
  <si>
    <t>51365</t>
  </si>
  <si>
    <t>UZÁVĚR A ÚPRAVA STOMIÍ NA TLUSTÉM STŘEVĚ</t>
  </si>
  <si>
    <t>52311</t>
  </si>
  <si>
    <t xml:space="preserve">OPERACE TŘÍSELNÉ NEBO FEMORÁLNÍ NEBO PUPEČNÍ KÝLY </t>
  </si>
  <si>
    <t>51355</t>
  </si>
  <si>
    <t>DVOJ - A VÍCENÁSOBNÁ RESEKCE A (NEBO) ANASTOMÓZA T</t>
  </si>
  <si>
    <t>52221</t>
  </si>
  <si>
    <t>ATRESIE TENKÉHO STŘEVA VČETNĚ DUODENA U NOVOROZENC</t>
  </si>
  <si>
    <t>51361</t>
  </si>
  <si>
    <t>KOLEKTOMIE SUBTOTÁLNÍ S ILEOSTOMIÍ A UZÁVĚREM REKT</t>
  </si>
  <si>
    <t>52231</t>
  </si>
  <si>
    <t xml:space="preserve">OPERACE OMFALOKÉLY NEBO GASTROSCHÍZY              </t>
  </si>
  <si>
    <t>52237</t>
  </si>
  <si>
    <t xml:space="preserve">KOREKCE VYSOKÉ VROZENÉ ANOREKTÁLNÍ NEPRŮCHODNOSTI </t>
  </si>
  <si>
    <t>52239</t>
  </si>
  <si>
    <t>KOREKCE VYSOKÉ ANOREKTÁLNÍ MALFORMACE</t>
  </si>
  <si>
    <t>5F6</t>
  </si>
  <si>
    <t>56163</t>
  </si>
  <si>
    <t>ZEVNÍ KOMOROVÁ DRENÁŽ NEBO ZAVEDENÍ ČIDLA NA MĚŘEN</t>
  </si>
  <si>
    <t>56169</t>
  </si>
  <si>
    <t xml:space="preserve">VENTRIKULOSKOPIE                                  </t>
  </si>
  <si>
    <t>VENTRIKULOSKOPIE</t>
  </si>
  <si>
    <t>56151</t>
  </si>
  <si>
    <t>TREPANACE PRO EXTRACEREBRÁLNÍ HEMATOM NEBO KRANIOT</t>
  </si>
  <si>
    <t>56125</t>
  </si>
  <si>
    <t>OPERAČNÍ REVIZE NEBO ZAVEDENÍ DRENÁŽE MOZKOMÍŠNÍHO</t>
  </si>
  <si>
    <t>606</t>
  </si>
  <si>
    <t>66021</t>
  </si>
  <si>
    <t xml:space="preserve">KOMPLEXNÍ VYŠETŘENÍ ORTOPEDEM                     </t>
  </si>
  <si>
    <t>KOMPLEXNÍ VYŠETŘENÍ ORTOPEDEM</t>
  </si>
  <si>
    <t xml:space="preserve">PREVENTIVNÍ VYŠETŘENÍ KYČELNÍCH KLOUBŮ U KOJENCE  </t>
  </si>
  <si>
    <t>702</t>
  </si>
  <si>
    <t>7F1</t>
  </si>
  <si>
    <t>71022</t>
  </si>
  <si>
    <t>CÍLENÉ VYŠETŘENÍ OTORINOLARYNGOLOGEM</t>
  </si>
  <si>
    <t>71717</t>
  </si>
  <si>
    <t>TRACHEOTOMIE</t>
  </si>
  <si>
    <t xml:space="preserve">TRACHEOTOMIE                                      </t>
  </si>
  <si>
    <t>09233</t>
  </si>
  <si>
    <t>INJEKČNÍ OKRSKOVÁ ANESTÉZIE</t>
  </si>
  <si>
    <t>71719</t>
  </si>
  <si>
    <t>VÝMĚNA TRACHEOSTOMICKÉ KANYLY</t>
  </si>
  <si>
    <t>7F6</t>
  </si>
  <si>
    <t>10</t>
  </si>
  <si>
    <t>Zdravotní výkony vykázané na pracovišti pro pacienty hospitalizované ve FNOL - orientační přehled</t>
  </si>
  <si>
    <t>01411</t>
  </si>
  <si>
    <t>A</t>
  </si>
  <si>
    <t xml:space="preserve">NETRAUMATICKÁ PORUCHA VĚDOMÍ A KÓMA BEZ CC                                                          </t>
  </si>
  <si>
    <t>01412</t>
  </si>
  <si>
    <t xml:space="preserve">NETRAUMATICKÁ PORUCHA VĚDOMÍ A KÓMA S CC                                                            </t>
  </si>
  <si>
    <t>04411</t>
  </si>
  <si>
    <t xml:space="preserve">PŘÍZNAKY, SYMPTOMY A JINÉ DIAGNÓZY DÝCHACÍHO SYSTÉMU BEZ CC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</si>
  <si>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</si>
  <si>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</si>
  <si>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</si>
  <si>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</si>
  <si>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05422</t>
  </si>
  <si>
    <t xml:space="preserve">SRDEČNÍ ARYTMIE A PORUCHY VEDENÍ S CC                                                               </t>
  </si>
  <si>
    <t>06383</t>
  </si>
  <si>
    <t xml:space="preserve">JINÉ PORUCHY TRÁVICÍHO SYSTÉMU S MCC                                                                </t>
  </si>
  <si>
    <t>15601</t>
  </si>
  <si>
    <t xml:space="preserve">NOVOROZENEC, MRTVÝ NEBO PŘELOŽENÝ &lt;= 5 DNÍ BEZ CC                                                   </t>
  </si>
  <si>
    <t>15602</t>
  </si>
  <si>
    <t xml:space="preserve">NOVOROZENEC, MRTVÝ NEBO PŘELOŽENÝ &lt;= 5 DNÍ S CC                                                     </t>
  </si>
  <si>
    <t>15603</t>
  </si>
  <si>
    <t xml:space="preserve">NOVOROZENEC, MRTVÝ NEBO PŘELOŽENÝ &lt;= 5 DNÍ S MCC                                                    </t>
  </si>
  <si>
    <t>15623</t>
  </si>
  <si>
    <t>B</t>
  </si>
  <si>
    <t xml:space="preserve">NOVOROZENEC, VÁHA PŘI PORODU &lt;=1000G, SE ZÁKLADNÍM VÝKONEM S                                        </t>
  </si>
  <si>
    <t>15633</t>
  </si>
  <si>
    <t xml:space="preserve">NOVOROZENEC, VÁHA PŘI PORODU &lt;=1000G, BEZ ZÁKLADNÍHO VÝKONU S                                       </t>
  </si>
  <si>
    <t>15642</t>
  </si>
  <si>
    <t xml:space="preserve">NOVOROZENEC, VÁHA PŘI PORODU 1000-1499G, SE ZÁKLADNÍM VÝKONEM                                       </t>
  </si>
  <si>
    <t>15643</t>
  </si>
  <si>
    <t>15651</t>
  </si>
  <si>
    <t xml:space="preserve">NOVOROZENEC, VÁHA PŘI PORODU 1000-1499G, BEZ ZÁKLADNÍHO VÝKON                                       </t>
  </si>
  <si>
    <t>15652</t>
  </si>
  <si>
    <t>15653</t>
  </si>
  <si>
    <t>15663</t>
  </si>
  <si>
    <t xml:space="preserve">NOVOROZENEC, VÁHA PŘI PORODU 1500-1999G, SE ZÁKLADNÍM VÝKONEM                                       </t>
  </si>
  <si>
    <t>15671</t>
  </si>
  <si>
    <t xml:space="preserve">NOVOROZENEC, VÁHA PŘI PORODU 1500-1999G, BEZ ZÁKLADNÍHO VÝKON                                       </t>
  </si>
  <si>
    <t>15672</t>
  </si>
  <si>
    <t>15673</t>
  </si>
  <si>
    <t>15682</t>
  </si>
  <si>
    <t xml:space="preserve">NOVOROZENEC, VÁHA PŘI PORODU 2000-2499G, SE ZÁKLADNÍM VÝKONEM                                       </t>
  </si>
  <si>
    <t>15683</t>
  </si>
  <si>
    <t>15691</t>
  </si>
  <si>
    <t xml:space="preserve">NOVOROZENEC, VÁHA PŘI PORODU 2000-2499G, BEZ ZÁKLADNÍHO VÝKON                                       </t>
  </si>
  <si>
    <t>15692</t>
  </si>
  <si>
    <t>15693</t>
  </si>
  <si>
    <t>15702</t>
  </si>
  <si>
    <t xml:space="preserve">NOVOROZENEC, VÁHA PŘI PORODU &gt;2499G, SE ZÁKLADNÍM VÝKONEM S C                                       </t>
  </si>
  <si>
    <t>15703</t>
  </si>
  <si>
    <t xml:space="preserve">NOVOROZENEC, VÁHA PŘI PORODU &gt;2499G, SE ZÁKLADNÍM VÝKONEM S M                                       </t>
  </si>
  <si>
    <t>15711</t>
  </si>
  <si>
    <t xml:space="preserve">NOVOROZENEC, VÁHA PŘI PORODU &gt;2499G, S VÁŽNOU ANOMÁLIÍ NEBO D                                       </t>
  </si>
  <si>
    <t>15712</t>
  </si>
  <si>
    <t>15713</t>
  </si>
  <si>
    <t>15720</t>
  </si>
  <si>
    <t xml:space="preserve">NOVOROZENEC, VÁHA PŘI PORODU &gt; 2499G, SE SYNDROMEM DÝCHACÍCH                                        </t>
  </si>
  <si>
    <t>15733</t>
  </si>
  <si>
    <t xml:space="preserve">NOVOROZENEC, VÁHA PŘI PORODU &gt; 2499G, S ASPIRAČNÍM SYNDROMEM                                        </t>
  </si>
  <si>
    <t>15741</t>
  </si>
  <si>
    <t xml:space="preserve">NOVOROZENEC, VÁHA PŘI PORODU &gt; 2499G, S VROZENOU NEBO PERINAT                                       </t>
  </si>
  <si>
    <t>15742</t>
  </si>
  <si>
    <t>15743</t>
  </si>
  <si>
    <t>15751</t>
  </si>
  <si>
    <t xml:space="preserve">NOVOROZENEC, VÁHA PŘI PORODU &gt; 2499G, BEZ ZÁKLADNÍHO VÝKONU B                                       </t>
  </si>
  <si>
    <t>15752</t>
  </si>
  <si>
    <t xml:space="preserve">NOVOROZENEC, VÁHA PŘI PORODU &gt; 2499G, BEZ ZÁKLADNÍHO VÝKONU S                                       </t>
  </si>
  <si>
    <t>15753</t>
  </si>
  <si>
    <t>16331</t>
  </si>
  <si>
    <t xml:space="preserve">PORUCHY ČERVENÝCH KRVINEK, KROMĚ SRPKOVITÉ CHUDOKREVNOSTI BEZ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</si>
  <si>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</si>
  <si>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</si>
  <si>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</si>
  <si>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</si>
  <si>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</si>
  <si>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</si>
  <si>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99980</t>
  </si>
  <si>
    <t xml:space="preserve">HLAVNÍ DIAGNÓZA NEPLATNÁ JAKO PROPOUŠTĚCÍ DIAGNÓZA     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</si>
  <si>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</si>
  <si>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</si>
  <si>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</si>
  <si>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28 - Ústav lékařské genetiky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</si>
  <si>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</si>
  <si>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</si>
  <si>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</si>
  <si>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</si>
  <si>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</si>
  <si>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</si>
  <si>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</si>
  <si>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</si>
  <si>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28</t>
  </si>
  <si>
    <t>816</t>
  </si>
  <si>
    <t>94181</t>
  </si>
  <si>
    <t xml:space="preserve">ZHOTOVENÍ KARYOTYPU Z JEDNÉ MITÓZY                </t>
  </si>
  <si>
    <t>ZHOTOVENÍ KARYOTYPU Z JEDNÉ MITÓZY</t>
  </si>
  <si>
    <t>94119</t>
  </si>
  <si>
    <t xml:space="preserve">IZOLACE A UCHOVÁNÍ LIDSKÉ DNA (RNA)               </t>
  </si>
  <si>
    <t>94115</t>
  </si>
  <si>
    <t xml:space="preserve">IN SITU HYBRIDIZACE LIDSKÉ DNA SE ZNAČENOU SONDOU </t>
  </si>
  <si>
    <t>IN SITU HYBRIDIZACE LIDSKÉ DNA SE ZNAČENOU SONDOU</t>
  </si>
  <si>
    <t>94123</t>
  </si>
  <si>
    <t xml:space="preserve">PCR ANALÝZA LIDSKÉ DNA                            </t>
  </si>
  <si>
    <t>94129</t>
  </si>
  <si>
    <t>RUTINNÍ VYŠETŘENÍ CHROMOZOMU Z PERIFERNÍ KRVE</t>
  </si>
  <si>
    <t xml:space="preserve">RUTINNÍ VYŠETŘENÍ CHROMOZOMU Z PERIFERNÍ KRVE     </t>
  </si>
  <si>
    <t>94225</t>
  </si>
  <si>
    <t>IZOLACE A BANKING LIDSKÝCH NUKLEOVÝCH KYSELIN (DNA</t>
  </si>
  <si>
    <t>94331</t>
  </si>
  <si>
    <t xml:space="preserve">ANALÝZA LIDSKÉHO GERMINÁLNÍHO GENOMU METODOU MLPA </t>
  </si>
  <si>
    <t>94237</t>
  </si>
  <si>
    <t>FRAGMENTAČNÍ ANALÝZA LIDSKÉHO GERMINÁLNÍHO GENOMU</t>
  </si>
  <si>
    <t xml:space="preserve">FRAGMENTAČNÍ ANALÝZA LIDSKÉHO GERMINÁLNÍHO GENOMU </t>
  </si>
  <si>
    <t>94967</t>
  </si>
  <si>
    <t>(VZP) ANEUPLOIDIE CHROMOZOMŮ 13,18,21, X A Y METOD</t>
  </si>
  <si>
    <t>94948</t>
  </si>
  <si>
    <t>(VZP) SIGNÁLNÍ VÝKON - DOVYŠETŘENÍ PACIENTA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</si>
  <si>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</si>
  <si>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</si>
  <si>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</si>
  <si>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</si>
  <si>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</si>
  <si>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</si>
  <si>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</si>
  <si>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 xml:space="preserve">FAKTOR VIII - STANOVENÍ AKTIVITY                  </t>
  </si>
  <si>
    <t>FAKTOR VIII - STANOVENÍ AKTIVITY</t>
  </si>
  <si>
    <t>96197</t>
  </si>
  <si>
    <t>FAKTOR XI - STANOVENÍ AKTIVITY</t>
  </si>
  <si>
    <t>96321</t>
  </si>
  <si>
    <t xml:space="preserve">POČET TROMBOCYTŮ MIKROSKOPICKY                    </t>
  </si>
  <si>
    <t>POČET TROMBOCYTŮ MIKROSKOPICKY</t>
  </si>
  <si>
    <t>96617</t>
  </si>
  <si>
    <t>TROMBINOVÝ ČAS</t>
  </si>
  <si>
    <t xml:space="preserve">TROMBINOVÝ ČAS                                    </t>
  </si>
  <si>
    <t>96621</t>
  </si>
  <si>
    <t>AKTIVOVANÝ PARTIALNÍ TROMBOPLASTINOVÝ TEST (APTT)</t>
  </si>
  <si>
    <t xml:space="preserve">AKTIVOVANÝ PARTIALNÍ TROMBOPLASTINOVÝ TEST (APTT) </t>
  </si>
  <si>
    <t>96711</t>
  </si>
  <si>
    <t>PANOPTICKÉ OBARVENÍ NÁTĚRU PERIFERNÍ KRVE NEBO ASP</t>
  </si>
  <si>
    <t>96811</t>
  </si>
  <si>
    <t xml:space="preserve">PINK TEST                                         </t>
  </si>
  <si>
    <t>PINK TEST</t>
  </si>
  <si>
    <t>96837</t>
  </si>
  <si>
    <t>ERYTROPOETIN - STANOVENÍ HLADINY V SÉRU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</si>
  <si>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</si>
  <si>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</si>
  <si>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</si>
  <si>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</si>
  <si>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</si>
  <si>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</si>
  <si>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</si>
  <si>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</si>
  <si>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</si>
  <si>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 xml:space="preserve">ANTITROMBIN III, CHROMOGENNÍ METODOU (SÉRIE)      </t>
  </si>
  <si>
    <t>ANTITROMBIN III, CHROMOGENNÍ METODOU (SÉRIE)</t>
  </si>
  <si>
    <t>96515</t>
  </si>
  <si>
    <t xml:space="preserve">FIBRIN DEGRADAČNÍ PRODUKTY KVANTITATIVNĚ          </t>
  </si>
  <si>
    <t>FIBRIN DEGRADAČNÍ PRODUKTY KVANTITATIVNĚ</t>
  </si>
  <si>
    <t>96113</t>
  </si>
  <si>
    <t>PLAZMINOGEN - AKTIVITA</t>
  </si>
  <si>
    <t>96713</t>
  </si>
  <si>
    <t>ZHOTOVENÍ NÁTĚRU</t>
  </si>
  <si>
    <t>96325</t>
  </si>
  <si>
    <t xml:space="preserve">FIBRINOGEN (SÉRIE)                                </t>
  </si>
  <si>
    <t>FIBRINOGEN (SÉRIE)</t>
  </si>
  <si>
    <t>96613</t>
  </si>
  <si>
    <t>VYŠETŘENÍ NÁTĚRU NA SCHIZOCYTY</t>
  </si>
  <si>
    <t xml:space="preserve">VYŠETŘENÍ NÁTĚRU NA SCHIZOCYTY                    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</si>
  <si>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</si>
  <si>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</si>
  <si>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</si>
  <si>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</si>
  <si>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</si>
  <si>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</si>
  <si>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96715</t>
  </si>
  <si>
    <t>ANALÝZA NÁTĚRU KOSTNÍ DŘENĚ, MÍZNÍ UZLINY NEBO TKÁ</t>
  </si>
  <si>
    <t>96199</t>
  </si>
  <si>
    <t>PROTEIN C - FUNKČNÍ AKTIVITA</t>
  </si>
  <si>
    <t>96215</t>
  </si>
  <si>
    <t>APC REZISTENCE</t>
  </si>
  <si>
    <t>96155</t>
  </si>
  <si>
    <t xml:space="preserve">VON WILLEBRANDŮV  FAKTOR KVANTITATIVNĚ            </t>
  </si>
  <si>
    <t>VON WILLEBRANDŮV  FAKTOR KVANTITATIVNĚ</t>
  </si>
  <si>
    <t>96629</t>
  </si>
  <si>
    <t xml:space="preserve">VON WILLEBRANDOVŮV FAKTOR - RISTOCETIN KOFAKTOR - </t>
  </si>
  <si>
    <t>91435</t>
  </si>
  <si>
    <t>DVOUSTUPŇOVÁ IZOLACE GRANULOCYTŮ</t>
  </si>
  <si>
    <t>33</t>
  </si>
  <si>
    <t>801</t>
  </si>
  <si>
    <t>81111</t>
  </si>
  <si>
    <t xml:space="preserve">A L T  STATIM                                     </t>
  </si>
  <si>
    <t>A L T  STATIM</t>
  </si>
  <si>
    <t>81117</t>
  </si>
  <si>
    <t>AMYLASA (SÉRUM, MOČ) STATIM</t>
  </si>
  <si>
    <t xml:space="preserve">AMYLASA (SÉRUM, MOČ) STATIM                       </t>
  </si>
  <si>
    <t>81121</t>
  </si>
  <si>
    <t>BILIRUBIN CELKOVÝ STATIM</t>
  </si>
  <si>
    <t xml:space="preserve">BILIRUBIN CELKOVÝ STATIM                          </t>
  </si>
  <si>
    <t>81137</t>
  </si>
  <si>
    <t>UREA STATIM</t>
  </si>
  <si>
    <t xml:space="preserve">UREA STATIM                                       </t>
  </si>
  <si>
    <t>81147</t>
  </si>
  <si>
    <t xml:space="preserve">FOSFATÁZA ALKALICKÁ STATIM                        </t>
  </si>
  <si>
    <t>FOSFATÁZA ALKALICKÁ STATIM</t>
  </si>
  <si>
    <t>81157</t>
  </si>
  <si>
    <t>CHLORIDY STATIM</t>
  </si>
  <si>
    <t xml:space="preserve">CHLORIDY STATIM                                   </t>
  </si>
  <si>
    <t>81161</t>
  </si>
  <si>
    <t>AMYLÁZA PANKREATICKÁ STATIM</t>
  </si>
  <si>
    <t>81171</t>
  </si>
  <si>
    <t xml:space="preserve">KYSELINA MLÉČNÁ (LAKTÁT) STATIM                   </t>
  </si>
  <si>
    <t>81221</t>
  </si>
  <si>
    <t xml:space="preserve">POTNÍ TEST                                        </t>
  </si>
  <si>
    <t>81231</t>
  </si>
  <si>
    <t xml:space="preserve">METHEMOGLOBIN - KVANTITATIVNÍ STANOVENÍ           </t>
  </si>
  <si>
    <t>METHEMOGLOBIN - KVANTITATIVNÍ STANOVENÍ</t>
  </si>
  <si>
    <t>81237</t>
  </si>
  <si>
    <t xml:space="preserve">TROPONIN - T NEBO I ELISA                         </t>
  </si>
  <si>
    <t>TROPONIN - T NEBO I ELISA</t>
  </si>
  <si>
    <t>81247</t>
  </si>
  <si>
    <t>BILIRUBIN NOVOROZENECKÝ</t>
  </si>
  <si>
    <t xml:space="preserve">BILIRUBIN NOVOROZENECKÝ                           </t>
  </si>
  <si>
    <t>81317</t>
  </si>
  <si>
    <t>INSULIN - LIKE GROWTH FACTOR - BINDING PROTEIN 3 (</t>
  </si>
  <si>
    <t>81331</t>
  </si>
  <si>
    <t>ALBUMIN V MOZKOMÍŠNÍM MOKU</t>
  </si>
  <si>
    <t>81341</t>
  </si>
  <si>
    <t xml:space="preserve">AMONIAK                                           </t>
  </si>
  <si>
    <t>AMONIAK</t>
  </si>
  <si>
    <t>81351</t>
  </si>
  <si>
    <t xml:space="preserve">ANDROSTENDION                                     </t>
  </si>
  <si>
    <t>ANDROSTENDION</t>
  </si>
  <si>
    <t>81377</t>
  </si>
  <si>
    <t xml:space="preserve">SACHARIDY TENKOVRSTEVNOU CHROMATOGRAFIÍ V MOČI    </t>
  </si>
  <si>
    <t>SACHARIDY TENKOVRSTEVNOU CHROMATOGRAFIÍ V MOČI</t>
  </si>
  <si>
    <t>81391</t>
  </si>
  <si>
    <t xml:space="preserve">DISACHARIDY                                       </t>
  </si>
  <si>
    <t>DISACHARIDY</t>
  </si>
  <si>
    <t>81397</t>
  </si>
  <si>
    <t>ELEKTROFORÉZA PROTEINŮ (SÉRUM)</t>
  </si>
  <si>
    <t xml:space="preserve">ELEKTROFORÉZA PROTEINŮ (SÉRUM)                    </t>
  </si>
  <si>
    <t>81427</t>
  </si>
  <si>
    <t>FOSFOR ANORGANICKÝ</t>
  </si>
  <si>
    <t xml:space="preserve">FOSFOR ANORGANICKÝ                                </t>
  </si>
  <si>
    <t>81461</t>
  </si>
  <si>
    <t xml:space="preserve">HOMOCYSTEIN CELKOVÝ                               </t>
  </si>
  <si>
    <t>81481</t>
  </si>
  <si>
    <t xml:space="preserve">AMYLÁZA PANKREATICKÁ                              </t>
  </si>
  <si>
    <t>AMYLÁZA PANKREATICKÁ</t>
  </si>
  <si>
    <t>81521</t>
  </si>
  <si>
    <t>LAKTÁT (KYSELINA MLÉČNÁ)</t>
  </si>
  <si>
    <t xml:space="preserve">LAKTÁT (KYSELINA MLÉČNÁ)                          </t>
  </si>
  <si>
    <t>81527</t>
  </si>
  <si>
    <t>CHOLESTEROL LDL</t>
  </si>
  <si>
    <t xml:space="preserve">CHOLESTEROL LDL                                   </t>
  </si>
  <si>
    <t>81617</t>
  </si>
  <si>
    <t>TUKY NEBO ZBYTKY POTRAVY VE STOLICI</t>
  </si>
  <si>
    <t>81641</t>
  </si>
  <si>
    <t>ŽELEZO CELKOVÉ</t>
  </si>
  <si>
    <t xml:space="preserve">ŽELEZO CELKOVÉ                                    </t>
  </si>
  <si>
    <t>81651</t>
  </si>
  <si>
    <t xml:space="preserve">VYŠETŘENÍ DĚDIČNÝCH PORUCH METABOLISMU (DÁLE DPM) 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</si>
  <si>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</si>
  <si>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</si>
  <si>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</si>
  <si>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</si>
  <si>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</si>
  <si>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</si>
  <si>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</si>
  <si>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</si>
  <si>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</si>
  <si>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</si>
  <si>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</si>
  <si>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</si>
  <si>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</si>
  <si>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 xml:space="preserve">STANOVENÍ TRANSFERINU                             </t>
  </si>
  <si>
    <t>91397</t>
  </si>
  <si>
    <t>ELEKTROFORESA S NÁSLEDNOU IMUNOFIXACÍ (KOMPLEX - I</t>
  </si>
  <si>
    <t>91481</t>
  </si>
  <si>
    <t xml:space="preserve">STANOVENÍ KONCENTRACE PROCALCITONINU              </t>
  </si>
  <si>
    <t>STANOVENÍ KONCENTRACE PROCALCITONINU</t>
  </si>
  <si>
    <t>91495</t>
  </si>
  <si>
    <t>AUTOPROTILÁTKY PROTI GAD</t>
  </si>
  <si>
    <t>93131</t>
  </si>
  <si>
    <t xml:space="preserve">KORTISOL                                          </t>
  </si>
  <si>
    <t>KORTISOL</t>
  </si>
  <si>
    <t>93137</t>
  </si>
  <si>
    <t>PROGESTERON</t>
  </si>
  <si>
    <t>93151</t>
  </si>
  <si>
    <t>FERRITIN</t>
  </si>
  <si>
    <t xml:space="preserve">FERRITIN                                          </t>
  </si>
  <si>
    <t>93161</t>
  </si>
  <si>
    <t xml:space="preserve">INZULÍN                                           </t>
  </si>
  <si>
    <t>INZULÍN</t>
  </si>
  <si>
    <t>93167</t>
  </si>
  <si>
    <t>NEURON - SPECIFICKÁ ENOLÁZA (NSE)</t>
  </si>
  <si>
    <t xml:space="preserve">NEURON - SPECIFICKÁ ENOLÁZA (NSE)                 </t>
  </si>
  <si>
    <t>93171</t>
  </si>
  <si>
    <t xml:space="preserve">PARATHORMON                                       </t>
  </si>
  <si>
    <t>PARATHORMON</t>
  </si>
  <si>
    <t>93177</t>
  </si>
  <si>
    <t>PROLAKTIN</t>
  </si>
  <si>
    <t>93181</t>
  </si>
  <si>
    <t>SOMATOTROPIN (STH, HGH)</t>
  </si>
  <si>
    <t xml:space="preserve">SOMATOTROPIN (STH, HGH)                           </t>
  </si>
  <si>
    <t>93191</t>
  </si>
  <si>
    <t>TESTOSTERON</t>
  </si>
  <si>
    <t xml:space="preserve">TESTOSTERON                                       </t>
  </si>
  <si>
    <t>93217</t>
  </si>
  <si>
    <t xml:space="preserve">AUTOPROTILÁTKY PROTI MIKROSOMÁLNÍMU ANTIGENU      </t>
  </si>
  <si>
    <t>AUTOPROTILÁTKY PROTI MIKROSOMÁLNÍMU ANTIGENU</t>
  </si>
  <si>
    <t>93227</t>
  </si>
  <si>
    <t xml:space="preserve">ANTIGEN SQUAMÓZNÍCH NÁDOROVÝCH BUNĚK (SCC)        </t>
  </si>
  <si>
    <t>93231</t>
  </si>
  <si>
    <t>TYREOGLOBULIN AUTOPROTILÁTKY</t>
  </si>
  <si>
    <t>93247</t>
  </si>
  <si>
    <t>OSTEÁZA (KOSTNÍ FRAKCE ALKALICKÉ FOSFATÁZY)</t>
  </si>
  <si>
    <t>93267</t>
  </si>
  <si>
    <t xml:space="preserve">VOLNÝ TESTOSTERON                                 </t>
  </si>
  <si>
    <t>VOLNÝ TESTOSTERON</t>
  </si>
  <si>
    <t>81119</t>
  </si>
  <si>
    <t>AMONIAK STATIM</t>
  </si>
  <si>
    <t xml:space="preserve">AMONIAK STATIM                                    </t>
  </si>
  <si>
    <t>81135</t>
  </si>
  <si>
    <t>SODÍK STATIM</t>
  </si>
  <si>
    <t xml:space="preserve">SODÍK STATIM                                      </t>
  </si>
  <si>
    <t>81473</t>
  </si>
  <si>
    <t>CHOLESTEROL HDL</t>
  </si>
  <si>
    <t xml:space="preserve">CHOLESTEROL HDL                                   </t>
  </si>
  <si>
    <t>81563</t>
  </si>
  <si>
    <t xml:space="preserve">OSMOLALITA (SÉRUM, MOČ)                           </t>
  </si>
  <si>
    <t>OSMOLALITA (SÉRUM, MOČ)</t>
  </si>
  <si>
    <t>93189</t>
  </si>
  <si>
    <t xml:space="preserve">TYROXIN VOLNÝ (FT4)                               </t>
  </si>
  <si>
    <t>TYROXIN VOLNÝ (FT4)</t>
  </si>
  <si>
    <t>81585</t>
  </si>
  <si>
    <t>ACIDOBAZICKÁ ROVNOVÁHA</t>
  </si>
  <si>
    <t xml:space="preserve">ACIDOBAZICKÁ ROVNOVÁHA                            </t>
  </si>
  <si>
    <t>93245</t>
  </si>
  <si>
    <t>TRIJODTYRONIN VOLNÝ (FT3)</t>
  </si>
  <si>
    <t xml:space="preserve">TRIJODTYRONIN VOLNÝ (FT3)                         </t>
  </si>
  <si>
    <t>91153</t>
  </si>
  <si>
    <t xml:space="preserve">STANOVENÍ  C - REAKTIVNÍHO PROTEINU               </t>
  </si>
  <si>
    <t>STANOVENÍ  C - REAKTIVNÍHO PROTEINU</t>
  </si>
  <si>
    <t>81145</t>
  </si>
  <si>
    <t xml:space="preserve">DRASLÍK STATIM                                    </t>
  </si>
  <si>
    <t>DRASLÍK STATIM</t>
  </si>
  <si>
    <t>81153</t>
  </si>
  <si>
    <t>GAMA-GLUTAMYLTRANSFERÁZA (GMT) STATIM</t>
  </si>
  <si>
    <t xml:space="preserve">GAMA-GLUTAMYLTRANSFERÁZA (GMT) STATIM             </t>
  </si>
  <si>
    <t>81113</t>
  </si>
  <si>
    <t xml:space="preserve">A S T  STATIM                                     </t>
  </si>
  <si>
    <t>A S T  STATIM</t>
  </si>
  <si>
    <t>93129</t>
  </si>
  <si>
    <t>FOLITROPIN (FSH)</t>
  </si>
  <si>
    <t xml:space="preserve">FOLITROPIN (FSH)                                  </t>
  </si>
  <si>
    <t>81383</t>
  </si>
  <si>
    <t>LAKTÁTDEHYDROGENÁZA (L D)</t>
  </si>
  <si>
    <t xml:space="preserve">LAKTÁTDEHYDROGENÁZA (L D)                         </t>
  </si>
  <si>
    <t>81699</t>
  </si>
  <si>
    <t>STANOVENÍ IGF - I (INSULIN - LIKE GROWTH FACTOR)</t>
  </si>
  <si>
    <t xml:space="preserve">STANOVENÍ IGF - I (INSULIN - LIKE GROWTH FACTOR)  </t>
  </si>
  <si>
    <t>81169</t>
  </si>
  <si>
    <t xml:space="preserve">KREATININ STATIM                                  </t>
  </si>
  <si>
    <t>KREATININ STATIM</t>
  </si>
  <si>
    <t>81143</t>
  </si>
  <si>
    <t xml:space="preserve">LAKTÁTDEHYDROGENÁZA STATIM                        </t>
  </si>
  <si>
    <t>LAKTÁTDEHYDROGENÁZA STATIM</t>
  </si>
  <si>
    <t>81495</t>
  </si>
  <si>
    <t>KREATINKINÁZA (CK)</t>
  </si>
  <si>
    <t xml:space="preserve">KREATINKINÁZA (CK)                                </t>
  </si>
  <si>
    <t>81449</t>
  </si>
  <si>
    <t xml:space="preserve">GLYKOVANÝ HEMOGLOBIN                              </t>
  </si>
  <si>
    <t>GLYKOVANÝ HEMOGLOBIN</t>
  </si>
  <si>
    <t>81149</t>
  </si>
  <si>
    <t xml:space="preserve">FOSFOR ANORGANICKÝ STATIM                         </t>
  </si>
  <si>
    <t>FOSFOR ANORGANICKÝ STATIM</t>
  </si>
  <si>
    <t>81173</t>
  </si>
  <si>
    <t>LIPÁZA STATIM</t>
  </si>
  <si>
    <t xml:space="preserve">LIPÁZA STATIM                                     </t>
  </si>
  <si>
    <t>93195</t>
  </si>
  <si>
    <t>TYREOTROPIN (TSH)</t>
  </si>
  <si>
    <t xml:space="preserve">TYREOTROPIN (TSH)                                 </t>
  </si>
  <si>
    <t>93213</t>
  </si>
  <si>
    <t xml:space="preserve">VITAMIN B12                                       </t>
  </si>
  <si>
    <t>VITAMIN B12</t>
  </si>
  <si>
    <t>81329</t>
  </si>
  <si>
    <t xml:space="preserve">ALBUMIN (SÉRUM)                                   </t>
  </si>
  <si>
    <t>ALBUMIN (SÉRUM)</t>
  </si>
  <si>
    <t>81115</t>
  </si>
  <si>
    <t xml:space="preserve">ALBUMIN SÉRUM (STATIM)                            </t>
  </si>
  <si>
    <t>ALBUMIN SÉRUM (STATIM)</t>
  </si>
  <si>
    <t>93115</t>
  </si>
  <si>
    <t xml:space="preserve">FOLÁTY                                            </t>
  </si>
  <si>
    <t>81345</t>
  </si>
  <si>
    <t>AMYLÁZA</t>
  </si>
  <si>
    <t>81155</t>
  </si>
  <si>
    <t>GLUKÓZA KVANTITATIVNÍ STANOVENÍ STATIM</t>
  </si>
  <si>
    <t xml:space="preserve">GLUKÓZA KVANTITATIVNÍ STANOVENÍ STATIM            </t>
  </si>
  <si>
    <t>81729</t>
  </si>
  <si>
    <t>PAPP - A (TĚHOTENSKÝ PLASMATICKÝ PROTEIN - A)</t>
  </si>
  <si>
    <t xml:space="preserve">PAPP - A (TĚHOTENSKÝ PLASMATICKÝ PROTEIN - A)     </t>
  </si>
  <si>
    <t>81269</t>
  </si>
  <si>
    <t>ANGIOTENSIN KONVERTUJÍCÍ ENZYM V SÉRU (ACE)</t>
  </si>
  <si>
    <t>91129</t>
  </si>
  <si>
    <t xml:space="preserve">STANOVENÍ IgG                                     </t>
  </si>
  <si>
    <t>STANOVENÍ IgG</t>
  </si>
  <si>
    <t>93235</t>
  </si>
  <si>
    <t>AUTOPROTILÁTKY PROTI RECEPTORŮM (hTSH)</t>
  </si>
  <si>
    <t>81249</t>
  </si>
  <si>
    <t>CEA (MEIA)</t>
  </si>
  <si>
    <t xml:space="preserve">CEA (MEIA)                                        </t>
  </si>
  <si>
    <t>81703</t>
  </si>
  <si>
    <t xml:space="preserve">CYSTATIN C                                        </t>
  </si>
  <si>
    <t>CYSTATIN C</t>
  </si>
  <si>
    <t>81139</t>
  </si>
  <si>
    <t xml:space="preserve">VÁPNÍK CELKOVÝ STATIM                             </t>
  </si>
  <si>
    <t>VÁPNÍK CELKOVÝ STATIM</t>
  </si>
  <si>
    <t>91143</t>
  </si>
  <si>
    <t>STANOVENÍ PREALBUMINU</t>
  </si>
  <si>
    <t>93149</t>
  </si>
  <si>
    <t>ESTRADIOL</t>
  </si>
  <si>
    <t xml:space="preserve">ESTRADIOL                                         </t>
  </si>
  <si>
    <t>81363</t>
  </si>
  <si>
    <t xml:space="preserve">BILIRUBIN KONJUGOVANÝ                             </t>
  </si>
  <si>
    <t>BILIRUBIN KONJUGOVANÝ</t>
  </si>
  <si>
    <t>81625</t>
  </si>
  <si>
    <t xml:space="preserve">VÁPNÍK CELKOVÝ                                    </t>
  </si>
  <si>
    <t>VÁPNÍK CELKOVÝ</t>
  </si>
  <si>
    <t>81465</t>
  </si>
  <si>
    <t>HOŘČÍK</t>
  </si>
  <si>
    <t xml:space="preserve">HOŘČÍK                                            </t>
  </si>
  <si>
    <t>93215</t>
  </si>
  <si>
    <t xml:space="preserve">ALFA - 1 - FETOPROTEIN (AFP)                      </t>
  </si>
  <si>
    <t>ALFA - 1 - FETOPROTEIN (AFP)</t>
  </si>
  <si>
    <t>93159</t>
  </si>
  <si>
    <t>CHORIOGONADOTROPIN (HCG)</t>
  </si>
  <si>
    <t>91193</t>
  </si>
  <si>
    <t xml:space="preserve">STANOVENÍ B2 - MIKROGLOBULINU ELISA               </t>
  </si>
  <si>
    <t>STANOVENÍ B2 - MIKROGLOBULINU ELISA</t>
  </si>
  <si>
    <t>93133</t>
  </si>
  <si>
    <t xml:space="preserve">LUTROPIN (LH)                                     </t>
  </si>
  <si>
    <t>LUTROPIN (LH)</t>
  </si>
  <si>
    <t>81533</t>
  </si>
  <si>
    <t xml:space="preserve">LIPÁZA                                            </t>
  </si>
  <si>
    <t>LIPÁZA</t>
  </si>
  <si>
    <t>81339</t>
  </si>
  <si>
    <t>AMINOKYSELINY - STANOVENÍ CELKOVÉHO SPEKTRA V BIOL</t>
  </si>
  <si>
    <t>93199</t>
  </si>
  <si>
    <t>TYREOGLOBULIN (TG)</t>
  </si>
  <si>
    <t>81629</t>
  </si>
  <si>
    <t>VAZEBNÁ KAPACITA ŽELEZA</t>
  </si>
  <si>
    <t xml:space="preserve">VAZEBNÁ KAPACITA ŽELEZA                           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</si>
  <si>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</si>
  <si>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</si>
  <si>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</si>
  <si>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</si>
  <si>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</si>
  <si>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 xml:space="preserve">BÍLKOVINY CELKOVÉ (SÉRUM) STATIM                  </t>
  </si>
  <si>
    <t>BÍLKOVINY CELKOVÉ (SÉRUM) STATIM</t>
  </si>
  <si>
    <t>81655</t>
  </si>
  <si>
    <t>VYŠETŘENÍ DP - FOTOMETRICKÉ ČI FLUORIMETRICKÉ VYŠ.</t>
  </si>
  <si>
    <t>93125</t>
  </si>
  <si>
    <t xml:space="preserve">ALDOSTERON                                        </t>
  </si>
  <si>
    <t>ALDOSTERON</t>
  </si>
  <si>
    <t>81235</t>
  </si>
  <si>
    <t xml:space="preserve">TUMORMARKERY CA 19-9, CA 15-3, CA 72-4, CA 125    </t>
  </si>
  <si>
    <t>TUMORMARKERY CA 19-9, CA 15-3, CA 72-4, CA 125</t>
  </si>
  <si>
    <t>94189</t>
  </si>
  <si>
    <t>HYBRIDIZACE DNA SE ZNAČENOU SONDOU</t>
  </si>
  <si>
    <t xml:space="preserve">HYBRIDIZACE DNA SE ZNAČENOU SONDOU                </t>
  </si>
  <si>
    <t>94199</t>
  </si>
  <si>
    <t xml:space="preserve">AMPLIFIKACE METODOU PCR                           </t>
  </si>
  <si>
    <t>93145</t>
  </si>
  <si>
    <t xml:space="preserve">C-PEPTID                                          </t>
  </si>
  <si>
    <t>C-PEPTID</t>
  </si>
  <si>
    <t>81665</t>
  </si>
  <si>
    <t>VYŠ. DPM - AKTIVITA LYZOSOMÁLNÍCH ENZYMŮ S NERADIO</t>
  </si>
  <si>
    <t>81675</t>
  </si>
  <si>
    <t xml:space="preserve">MIKROALBUMINURIE                                  </t>
  </si>
  <si>
    <t>MIKROALBUMINURIE</t>
  </si>
  <si>
    <t>81423</t>
  </si>
  <si>
    <t>FOSFATÁZA ALKALICKÁ IZOENZYMY</t>
  </si>
  <si>
    <t>81123</t>
  </si>
  <si>
    <t>BILIRUBIN KONJUGOVANÝ STATIM</t>
  </si>
  <si>
    <t xml:space="preserve">BILIRUBIN KONJUGOVANÝ STATIM                      </t>
  </si>
  <si>
    <t>93265</t>
  </si>
  <si>
    <t>CYFRA 21-1 (NÁDOROVÝ ANTIGEN, CYTOKERATIN FRAGMENT</t>
  </si>
  <si>
    <t>93249</t>
  </si>
  <si>
    <t>TELOPEPTID PROKOLAGENU I. TYPU: IC - TP</t>
  </si>
  <si>
    <t>93135</t>
  </si>
  <si>
    <t>MYOGLOBIN V SÉRII</t>
  </si>
  <si>
    <t>94195</t>
  </si>
  <si>
    <t xml:space="preserve">SYNTÉZA cDNA REVERZNÍ TRANSKRIPCÍ                 </t>
  </si>
  <si>
    <t>SYNTÉZA cDNA REVERZNÍ TRANSKRIPCÍ</t>
  </si>
  <si>
    <t>81165</t>
  </si>
  <si>
    <t xml:space="preserve">KREATINKINÁZA (CK) STATIM                         </t>
  </si>
  <si>
    <t>KREATINKINÁZA (CK) STATIM</t>
  </si>
  <si>
    <t>81749</t>
  </si>
  <si>
    <t>81389</t>
  </si>
  <si>
    <t>DEHYDROEPIANDROSTERON SULFÁT (DHEA-S)</t>
  </si>
  <si>
    <t xml:space="preserve">DEHYDROEPIANDROSTERON SULFÁT (DHEA-S)             </t>
  </si>
  <si>
    <t>81233</t>
  </si>
  <si>
    <t xml:space="preserve">KARBONYLHEMOGLOBIN KVANTITATIVNĚ                  </t>
  </si>
  <si>
    <t>KARBONYLHEMOGLOBIN KVANTITATIVNĚ</t>
  </si>
  <si>
    <t>81659</t>
  </si>
  <si>
    <t>VYŠETŘENÍ DPM, STANOVENÍ METABOLITU PLYNOVOU CHROM</t>
  </si>
  <si>
    <t>81129</t>
  </si>
  <si>
    <t>BÍLKOVINA KVANTITATIVNĚ (MOČ, VÝPOTEK, CSF) STATIM</t>
  </si>
  <si>
    <t>81433</t>
  </si>
  <si>
    <t xml:space="preserve">GALAKTOSA-1-FOSFÁTURIDYLTRANSFERÁZA               </t>
  </si>
  <si>
    <t>GALAKTOSA-1-FOSFÁTURIDYLTRANSFERÁZA</t>
  </si>
  <si>
    <t>93175</t>
  </si>
  <si>
    <t xml:space="preserve">17-HYDROXYPROGESTERON                             </t>
  </si>
  <si>
    <t>17-HYDROXYPROGESTERON</t>
  </si>
  <si>
    <t>81489</t>
  </si>
  <si>
    <t xml:space="preserve">KATECHOLAMIN A JEHO METABOLITY                    </t>
  </si>
  <si>
    <t>93179</t>
  </si>
  <si>
    <t>PLAZMATICKÁ RENINOVÁ AKTIVITA (PRA)</t>
  </si>
  <si>
    <t xml:space="preserve">PLAZMATICKÁ RENINOVÁ AKTIVITA (PRA)               </t>
  </si>
  <si>
    <t>81679</t>
  </si>
  <si>
    <t>1,25-DIHYDROXYVITAMIN D (1,25 (OH)2D)</t>
  </si>
  <si>
    <t>93219</t>
  </si>
  <si>
    <t>INZULÍN PROTILÁTKY</t>
  </si>
  <si>
    <t>93139</t>
  </si>
  <si>
    <t>ADRENOKORTIKOTROPIN (ACTH)</t>
  </si>
  <si>
    <t xml:space="preserve">ADRENOKORTIKOTROPIN (ACTH)                        </t>
  </si>
  <si>
    <t>81725</t>
  </si>
  <si>
    <t>KVANTITATIVNÍ STANOVENÍ ELASTÁSY 1 (PANKREATICKÉHO</t>
  </si>
  <si>
    <t>91151</t>
  </si>
  <si>
    <t xml:space="preserve">STANOVENÍ OROSOMUKOIDU                            </t>
  </si>
  <si>
    <t>STANOVENÍ OROSOMUKOIDU</t>
  </si>
  <si>
    <t>81687</t>
  </si>
  <si>
    <t xml:space="preserve">DIHYDROTESTOSTERON                                </t>
  </si>
  <si>
    <t>DIHYDROTESTOSTERON</t>
  </si>
  <si>
    <t>81773</t>
  </si>
  <si>
    <t xml:space="preserve">KREATINKINÁZA IZOENZYMY CK-MB MASS                </t>
  </si>
  <si>
    <t>KREATINKINÁZA IZOENZYMY CK-MB MASS</t>
  </si>
  <si>
    <t>81775</t>
  </si>
  <si>
    <t xml:space="preserve">KVANTITATIVNÍ ANALÝZA MOCE                        </t>
  </si>
  <si>
    <t>KVANTITATIVNÍ ANALÝZA MOCE</t>
  </si>
  <si>
    <t>81353</t>
  </si>
  <si>
    <t>ANGIOTENSIN</t>
  </si>
  <si>
    <t xml:space="preserve">ANGIOTENSIN                                       </t>
  </si>
  <si>
    <t>81777</t>
  </si>
  <si>
    <t>PÍSEMNÁ INTERPRETACE SOUBORU BIOCHEMICKÝCH LABORAT</t>
  </si>
  <si>
    <t>81755</t>
  </si>
  <si>
    <t xml:space="preserve">VYŠETŘENÍ METABOLITŮ KAPALINOVOU CHROMATOGRAFIÍ S </t>
  </si>
  <si>
    <t>81753</t>
  </si>
  <si>
    <t>VYŠETŘENÍ AKTIVITY BIOTINIDÁZY V RÁMCI NOVOROZENEC</t>
  </si>
  <si>
    <t>81763</t>
  </si>
  <si>
    <t xml:space="preserve">STANOVENÍ NGAL V MOČI                             </t>
  </si>
  <si>
    <t>STANOVENÍ NGAL V MOČI</t>
  </si>
  <si>
    <t>81757</t>
  </si>
  <si>
    <t>SEMIKVANTITATIVNÍ FLUORIMETRICKÉ STANOVENÍ BIOTINI</t>
  </si>
  <si>
    <t>81735</t>
  </si>
  <si>
    <t>STANOVENÍ PRESEPSINU (SUBTYP SOLUBILNÍHO CD 14)</t>
  </si>
  <si>
    <t>813</t>
  </si>
  <si>
    <t>91197</t>
  </si>
  <si>
    <t xml:space="preserve">STANOVENÍ CYTOKINU ELISA                          </t>
  </si>
  <si>
    <t>STANOVENÍ CYTOKINU ELISA</t>
  </si>
  <si>
    <t>34</t>
  </si>
  <si>
    <t>809</t>
  </si>
  <si>
    <t>0017039</t>
  </si>
  <si>
    <t>VISIPAQUE 320 MG I/ML</t>
  </si>
  <si>
    <t>VISIPAQUE</t>
  </si>
  <si>
    <t>0042433</t>
  </si>
  <si>
    <t>0045119</t>
  </si>
  <si>
    <t>VISIPAQUE 270 MG I/ML</t>
  </si>
  <si>
    <t>0045123</t>
  </si>
  <si>
    <t>0065978</t>
  </si>
  <si>
    <t>DOTAREM</t>
  </si>
  <si>
    <t>0077018</t>
  </si>
  <si>
    <t>ULTRAVIST 370</t>
  </si>
  <si>
    <t>0077019</t>
  </si>
  <si>
    <t>0077024</t>
  </si>
  <si>
    <t>ULTRAVIST 300</t>
  </si>
  <si>
    <t>0093626</t>
  </si>
  <si>
    <t>0151208</t>
  </si>
  <si>
    <t>0224707</t>
  </si>
  <si>
    <t>0224716</t>
  </si>
  <si>
    <t>0038462</t>
  </si>
  <si>
    <t>DRÁT VODÍCÍ GUIDE WIRE M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</si>
  <si>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</si>
  <si>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</si>
  <si>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</si>
  <si>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</si>
  <si>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</si>
  <si>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</si>
  <si>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0057823</t>
  </si>
  <si>
    <t>KATETR ANGIOGRAFICKÝ TORCON,PRŮMĚR 4.1 AŽ 7 FRENCH</t>
  </si>
  <si>
    <t>0059345</t>
  </si>
  <si>
    <t>INDEFLÁTOR - ZAŘÍZENÍ INSUFLAČNÍ - INFLATION DEVIC</t>
  </si>
  <si>
    <t>0092125</t>
  </si>
  <si>
    <t>MIKROKATETR PROGREAT PC2411-2813, PP27111-27131</t>
  </si>
  <si>
    <t>0047493</t>
  </si>
  <si>
    <t>DRÁT VODÍCÍ THRUWAY,JOURNEY</t>
  </si>
  <si>
    <t>89119</t>
  </si>
  <si>
    <t xml:space="preserve">RTG HRUDNÍ NEBO BEDERNÍ PÁTEŘE                    </t>
  </si>
  <si>
    <t>89123</t>
  </si>
  <si>
    <t>RTG PÁNVE NEBO KYČELNÍHO KLOUBU</t>
  </si>
  <si>
    <t>89127</t>
  </si>
  <si>
    <t xml:space="preserve">RTG KOSTÍ A KLOUBŮ KONČETIN                       </t>
  </si>
  <si>
    <t>RTG KOSTÍ A KLOUBŮ KONČETIN</t>
  </si>
  <si>
    <t>89143</t>
  </si>
  <si>
    <t>RTG BŘICHA</t>
  </si>
  <si>
    <t xml:space="preserve">RTG BŘICHA                                        </t>
  </si>
  <si>
    <t>89147</t>
  </si>
  <si>
    <t>RTG ŽALUDKU A DUODENA</t>
  </si>
  <si>
    <t>89167</t>
  </si>
  <si>
    <t xml:space="preserve">CYSTOGRAFIE                                       </t>
  </si>
  <si>
    <t>CYSTOGRAFIE</t>
  </si>
  <si>
    <t>89198</t>
  </si>
  <si>
    <t xml:space="preserve">SKIASKOPIE                                        </t>
  </si>
  <si>
    <t>89337</t>
  </si>
  <si>
    <t xml:space="preserve">DILATACE STENÓZ JÍCNU, GASTROINTESTINÁLNÍ TRUBICE </t>
  </si>
  <si>
    <t>89513</t>
  </si>
  <si>
    <t>UZ VYŠETŘENÍ HORNÍ POLOVINY BŘICHA</t>
  </si>
  <si>
    <t>89713</t>
  </si>
  <si>
    <t>MR ZOBRAZENÍ HLAVY, KONČETIN, KLOUBU, JEDNOHO ÚSEK</t>
  </si>
  <si>
    <t>89723</t>
  </si>
  <si>
    <t>MR ANGIOGRAFIE</t>
  </si>
  <si>
    <t xml:space="preserve">MR ANGIOGRAFIE                                    </t>
  </si>
  <si>
    <t>89131</t>
  </si>
  <si>
    <t xml:space="preserve">RTG HRUDNÍKU                                      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</si>
  <si>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</si>
  <si>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</si>
  <si>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</si>
  <si>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</si>
  <si>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</si>
  <si>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89725</t>
  </si>
  <si>
    <t>OPAKOVANÉ ČI DOPLŇUJÍCÍ VYŠETŘENÍ MR</t>
  </si>
  <si>
    <t xml:space="preserve">OPAKOVANÉ ČI DOPLŇUJÍCÍ VYŠETŘENÍ MR              </t>
  </si>
  <si>
    <t>89715</t>
  </si>
  <si>
    <t>MR ZOBRAZENÍ KRKU, HRUDNÍKU, BŘICHA, PÁNVE (VČETNĚ</t>
  </si>
  <si>
    <t>89151</t>
  </si>
  <si>
    <t>PASÁŽ TRÁVICÍ TRUBICÍ</t>
  </si>
  <si>
    <t xml:space="preserve">PASÁŽ TRÁVICÍ TRUBICÍ                             </t>
  </si>
  <si>
    <t>89169</t>
  </si>
  <si>
    <t xml:space="preserve">CYSTOURETROGRAFIE                                 </t>
  </si>
  <si>
    <t>CYSTOURETROGRAFIE</t>
  </si>
  <si>
    <t>89111</t>
  </si>
  <si>
    <t>RTG PRSTŮ A ZÁPRSTNÍCH KŮSTEK RUKY NEBO NOHY</t>
  </si>
  <si>
    <t xml:space="preserve">RTG PRSTŮ A ZÁPRSTNÍCH KŮSTEK RUKY NEBO NOHY      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</si>
  <si>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</si>
  <si>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</si>
  <si>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</si>
  <si>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</si>
  <si>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</si>
  <si>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</si>
  <si>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</si>
  <si>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</si>
  <si>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</si>
  <si>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</si>
  <si>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</si>
  <si>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 xml:space="preserve">CT VYŠETŘENÍ HLAVY NEBO TĚLA NATIVNÍ A KONTRASTNÍ </t>
  </si>
  <si>
    <t>89155</t>
  </si>
  <si>
    <t xml:space="preserve">RTG VYŠETŘENÍ TLUSTÉHO STŘEVA                     </t>
  </si>
  <si>
    <t>RTG VYŠETŘENÍ TLUSTÉHO STŘEVA</t>
  </si>
  <si>
    <t>89411</t>
  </si>
  <si>
    <t>PŘEHLEDNÁ  ČI SELEKTIVNÍ ANGIOGRAFIE</t>
  </si>
  <si>
    <t xml:space="preserve">PŘEHLEDNÁ  ČI SELEKTIVNÍ ANGIOGRAFIE              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</si>
  <si>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</si>
  <si>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</si>
  <si>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</si>
  <si>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</si>
  <si>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</si>
  <si>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</si>
  <si>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</si>
  <si>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</si>
  <si>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 xml:space="preserve">UPŘESNĚNÍ TYPU SENZIBILIZACE ERYTROCYTŮ           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</si>
  <si>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</si>
  <si>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</si>
  <si>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</si>
  <si>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</si>
  <si>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</si>
  <si>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</si>
  <si>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</si>
  <si>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22325</t>
  </si>
  <si>
    <t>ABSORPCE PROTILÁTEK PROTI ERYTROCYTUM PŘI URČOVÁNÍ</t>
  </si>
  <si>
    <t>22339</t>
  </si>
  <si>
    <t>TITRACE ANTIERYTROCYTÁRNÍCH PROTILÁTEK</t>
  </si>
  <si>
    <t xml:space="preserve">TITRACE ANTIERYTROCYTÁRNÍCH PROTILÁTEK            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</si>
  <si>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</si>
  <si>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</si>
  <si>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</si>
  <si>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</si>
  <si>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</si>
  <si>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</si>
  <si>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</si>
  <si>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</si>
  <si>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</si>
  <si>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</si>
  <si>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</si>
  <si>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</si>
  <si>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</si>
  <si>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</si>
  <si>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</si>
  <si>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 xml:space="preserve">VYŠETŘENÍ KREVNÍ SKUPINY ABO, RH (D) V SÉRII      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</si>
  <si>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</si>
  <si>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</si>
  <si>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</si>
  <si>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</si>
  <si>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</si>
  <si>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</si>
  <si>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 xml:space="preserve">PŘÍMÝ ANTIGLOBULINOVÝ TEST                        </t>
  </si>
  <si>
    <t>22357</t>
  </si>
  <si>
    <t>KONZULTACE DISKREPANTNÍHO A DIAGNOSTICKY OBTÍŽNÉHO</t>
  </si>
  <si>
    <t>22113</t>
  </si>
  <si>
    <t xml:space="preserve">VYŠETŘENÍ KREVNÍ SKUPINY ABO RH (D) U NOVOROZENCE </t>
  </si>
  <si>
    <t>VYŠETŘENÍ KREVNÍ SKUPINY ABO RH (D) U NOVOROZENCE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</si>
  <si>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</si>
  <si>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</si>
  <si>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</si>
  <si>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</si>
  <si>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</si>
  <si>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</si>
  <si>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</si>
  <si>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</si>
  <si>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</si>
  <si>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</si>
  <si>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</si>
  <si>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</si>
  <si>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</si>
  <si>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</si>
  <si>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</si>
  <si>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</si>
  <si>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</si>
  <si>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</si>
  <si>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 xml:space="preserve">IMUNOHISTOCHEMIE (ZA KAŽDÝ MARKER Z 1 BLOKU)      </t>
  </si>
  <si>
    <t>87413</t>
  </si>
  <si>
    <t>CYTOLOGICKÉ OTISKY A STĚRY -  ZA 1-3 PREPARÁTY</t>
  </si>
  <si>
    <t xml:space="preserve">CYTOLOGICKÉ OTISKY A STĚRY -  ZA 1-3 PREPARÁTY    </t>
  </si>
  <si>
    <t>87433</t>
  </si>
  <si>
    <t xml:space="preserve">STANDARDNÍ CYTOLOGICKÉ BARVENÍ,  ZA 1-3 PREPARÁTY 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</si>
  <si>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</si>
  <si>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</si>
  <si>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</si>
  <si>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</si>
  <si>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</si>
  <si>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</si>
  <si>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</si>
  <si>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</si>
  <si>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</si>
  <si>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</si>
  <si>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</si>
  <si>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</si>
  <si>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</si>
  <si>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</si>
  <si>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</si>
  <si>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</si>
  <si>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</si>
  <si>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</si>
  <si>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</si>
  <si>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87519</t>
  </si>
  <si>
    <t>STANOVENÍ CYTOLOGICKÉ DIAGNÓZY II. STUPNĚ OBTÍŽNOS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</si>
  <si>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</si>
  <si>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</si>
  <si>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</si>
  <si>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</si>
  <si>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</si>
  <si>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</si>
  <si>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</si>
  <si>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802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</si>
  <si>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</si>
  <si>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</si>
  <si>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</si>
  <si>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</si>
  <si>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</si>
  <si>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</si>
  <si>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82041</t>
  </si>
  <si>
    <t>AMPLIFIKACE EXTRAHUMÁNNÍHO GENOMU METODOU POLYMERÁ</t>
  </si>
  <si>
    <t>82057</t>
  </si>
  <si>
    <t xml:space="preserve">IDENTIFIKACE KMENE ORIENTAČNÍ JEDNODUCHÝM TESTEM  </t>
  </si>
  <si>
    <t>IDENTIFIKACE KMENE ORIENTAČNÍ JEDNODUCHÝM TESTEM</t>
  </si>
  <si>
    <t>82087</t>
  </si>
  <si>
    <t>STANOVENÍ PROTILÁTEK AGLUTINACÍ</t>
  </si>
  <si>
    <t xml:space="preserve">STANOVENÍ PROTILÁTEK AGLUTINACÍ                   </t>
  </si>
  <si>
    <t>82097</t>
  </si>
  <si>
    <t>STANOVENÍ PROTILÁTEK PROTI EBV A DALŠÍM VIRŮM (CMV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</si>
  <si>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</si>
  <si>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</si>
  <si>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</si>
  <si>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</si>
  <si>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</si>
  <si>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</si>
  <si>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98111</t>
  </si>
  <si>
    <t>MYKOLOGICKÉ VYŠETŘENÍ KULTIVAČNÍ</t>
  </si>
  <si>
    <t xml:space="preserve">MYKOLOGICKÉ VYŠETŘENÍ KULTIVAČNÍ                  </t>
  </si>
  <si>
    <t>98117</t>
  </si>
  <si>
    <t xml:space="preserve">CÍLENÁ IDENTIFIKACE CANDIDA ALBICANS              </t>
  </si>
  <si>
    <t>CÍLENÁ IDENTIFIKACE CANDIDA ALBICANS</t>
  </si>
  <si>
    <t>82065</t>
  </si>
  <si>
    <t xml:space="preserve">STANOVENÍ CITLIVOSTI NA ATB KVANTITATIVNÍ METODOU 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</si>
  <si>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</si>
  <si>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</si>
  <si>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</si>
  <si>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</si>
  <si>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</si>
  <si>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 xml:space="preserve">KULTIVAČNÍ VYŠETŘENÍ NA GO                        </t>
  </si>
  <si>
    <t>82069</t>
  </si>
  <si>
    <t xml:space="preserve">STANOVENÍ PRODUKCE BETA-LAKTAMÁZY                 </t>
  </si>
  <si>
    <t>STANOVENÍ PRODUKCE BETA-LAKTAMÁZY</t>
  </si>
  <si>
    <t>82063</t>
  </si>
  <si>
    <t xml:space="preserve">STANOVENÍ CITLIVOSTI NA ATB KVALITATIVNÍ METODOU  </t>
  </si>
  <si>
    <t>STANOVENÍ CITLIVOSTI NA ATB KVALITATIVNÍ METODOU</t>
  </si>
  <si>
    <t>82049</t>
  </si>
  <si>
    <t xml:space="preserve">MIKROSKOPICKÉ VYŠETŘENÍ PO BĚŽNÉM OBARVENÍ (GRAM, </t>
  </si>
  <si>
    <t>98119</t>
  </si>
  <si>
    <t>IDENTIFIKACE VLÁKNITÝCH HUB</t>
  </si>
  <si>
    <t>82083</t>
  </si>
  <si>
    <t xml:space="preserve">PRŮKAZ BAKTERIÁLNÍHO TOXINU NEBO ANTIGENU         </t>
  </si>
  <si>
    <t>PRŮKAZ BAKTERIÁLNÍHO TOXINU NEBO ANTIGENU</t>
  </si>
  <si>
    <t>82233</t>
  </si>
  <si>
    <t>IDENTIFIKACE MYKOPLASMAT</t>
  </si>
  <si>
    <t xml:space="preserve">IDENTIFIKACE MYKOPLASMAT                          </t>
  </si>
  <si>
    <t>82149</t>
  </si>
  <si>
    <t xml:space="preserve">SEROTYPIZACE STŘEVNÍCH A JINÝCH PATOGENŮ          </t>
  </si>
  <si>
    <t>SEROTYPIZACE STŘEVNÍCH A JINÝCH PATOGENŮ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</si>
  <si>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</si>
  <si>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</si>
  <si>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</si>
  <si>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</si>
  <si>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</si>
  <si>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</si>
  <si>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 xml:space="preserve">IZOLACE DNA PRO VYŠETŘENÍ EXTRAHUMÁNNÍHO GENOMU   </t>
  </si>
  <si>
    <t>82040</t>
  </si>
  <si>
    <t>IZOLACE RNA A TRANSKRIPCE PRO VYŠETŘENÍ EXTRAHUMÁN</t>
  </si>
  <si>
    <t>82060</t>
  </si>
  <si>
    <t>ANALÝZA HMOTOVÉHO SPEKTRA</t>
  </si>
  <si>
    <t xml:space="preserve">ANALÝZA HMOTOVÉHO SPEKTRA                         </t>
  </si>
  <si>
    <t>82066</t>
  </si>
  <si>
    <t xml:space="preserve">STANOVENÍ CITLIVOSTI NA ATB E-TESTEM              </t>
  </si>
  <si>
    <t>STANOVENÍ CITLIVOSTI NA ATB E-TESTEM</t>
  </si>
  <si>
    <t>41</t>
  </si>
  <si>
    <t>91237</t>
  </si>
  <si>
    <t>STANOVENÍ SPECIFICKÉHO IMUNOGLOBULINU E (IgE) PROT</t>
  </si>
  <si>
    <t>91261</t>
  </si>
  <si>
    <t>STANOVENÍ ANTI ENA Ab ELISA</t>
  </si>
  <si>
    <t>91267</t>
  </si>
  <si>
    <t xml:space="preserve">STANOVENÍ ANTI Sm Ab ELISA                        </t>
  </si>
  <si>
    <t>STANOVENÍ ANTI Sm Ab ELISA</t>
  </si>
  <si>
    <t>91271</t>
  </si>
  <si>
    <t>STANOVENÍ ANTI Scl-70 Ab ELISA</t>
  </si>
  <si>
    <t xml:space="preserve">STANOVENÍ ANTI Scl-70 Ab ELISA                    </t>
  </si>
  <si>
    <t>91277</t>
  </si>
  <si>
    <t>STANOVENÍ ANTI-MPO ELISA</t>
  </si>
  <si>
    <t>91317</t>
  </si>
  <si>
    <t>PRŮKAZ ANTINUKLEÁRNÍCH PROTILÁTEK IF</t>
  </si>
  <si>
    <t>91567</t>
  </si>
  <si>
    <t>IMUNOANALYTICKÉ STANOVENÍ AUTOPROTILÁTEK</t>
  </si>
  <si>
    <t xml:space="preserve">IMUNOANALYTICKÉ STANOVENÍ AUTOPROTILÁTEK          </t>
  </si>
  <si>
    <t>94191</t>
  </si>
  <si>
    <t xml:space="preserve">FOTOGRAFIE GELU                                   </t>
  </si>
  <si>
    <t>FOTOGRAFIE GELU</t>
  </si>
  <si>
    <t>91323</t>
  </si>
  <si>
    <t>PRŮKAZ ANCA IF</t>
  </si>
  <si>
    <t>22321</t>
  </si>
  <si>
    <t>URČENÍ SPECIFITY TROMBOCYTÁRNÍ PROTILÁTKY</t>
  </si>
  <si>
    <t xml:space="preserve">URČENÍ SPECIFITY TROMBOCYTÁRNÍ PROTILÁTKY         </t>
  </si>
  <si>
    <t>91259</t>
  </si>
  <si>
    <t>STANOVENÍ ANTI NUKLEOHISTON Ab ELISA</t>
  </si>
  <si>
    <t xml:space="preserve">STANOVENÍ ANTI NUKLEOHISTON Ab ELISA              </t>
  </si>
  <si>
    <t>91189</t>
  </si>
  <si>
    <t xml:space="preserve">STANOVENÍ IgE                                     </t>
  </si>
  <si>
    <t>STANOVENÍ IgE</t>
  </si>
  <si>
    <t>91133</t>
  </si>
  <si>
    <t xml:space="preserve">STANOVENÍ IgM                                     </t>
  </si>
  <si>
    <t>91265</t>
  </si>
  <si>
    <t xml:space="preserve">STANOVENÍ ANTI SS-B/La Ab ELISA                   </t>
  </si>
  <si>
    <t>STANOVENÍ ANTI SS-B/La Ab ELISA</t>
  </si>
  <si>
    <t>91263</t>
  </si>
  <si>
    <t>STANOVENÍ ANTI SS-A/Ro Ab ELISA</t>
  </si>
  <si>
    <t xml:space="preserve">STANOVENÍ ANTI SS-A/Ro Ab ELISA                   </t>
  </si>
  <si>
    <t>94193</t>
  </si>
  <si>
    <t xml:space="preserve">ELEKTROFORÉZA NUKLEOVÝCH KYSELIN                  </t>
  </si>
  <si>
    <t>ELEKTROFORÉZA NUKLEOVÝCH KYSELIN</t>
  </si>
  <si>
    <t>91279</t>
  </si>
  <si>
    <t>STANOVENÍ ANTI-PR3 ELISA</t>
  </si>
  <si>
    <t>91235</t>
  </si>
  <si>
    <t>STANOVENÍ SPECIFICKÉHO IgE PROTI JEDNOTLIVÝM ALERG</t>
  </si>
  <si>
    <t>91269</t>
  </si>
  <si>
    <t>STANOVENÍ ANTI U1-RNP Ab ELISA</t>
  </si>
  <si>
    <t xml:space="preserve">STANOVENÍ ANTI U1-RNP Ab ELISA                    </t>
  </si>
  <si>
    <t>22217</t>
  </si>
  <si>
    <t xml:space="preserve">SCREENINGOVÉ VYŠETŘENÍ TROMBOCYTÁRNÍCH PROTILÁTEK </t>
  </si>
  <si>
    <t>91149</t>
  </si>
  <si>
    <t>STANOVENÍ A1 - ANTITRYPSINU</t>
  </si>
  <si>
    <t xml:space="preserve">STANOVENÍ A1 - ANTITRYPSINU                       </t>
  </si>
  <si>
    <t>44</t>
  </si>
  <si>
    <t>94183</t>
  </si>
  <si>
    <t>ŠTĚPENÍ DNA RESTRIKČNÍMI ENZYMY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</si>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</sst>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20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3" xfId="0" applyFont="1" applyBorder="1" applyAlignment="1">
      <alignment horizontal="left" indent="1"/>
    </xf>
    <xf numFmtId="0" fontId="66" fillId="0" borderId="156" xfId="0" applyFont="1" applyBorder="1" applyAlignment="1">
      <alignment horizontal="left" indent="1"/>
    </xf>
    <xf numFmtId="0" fontId="66" fillId="4" borderId="153" xfId="0" applyFont="1" applyFill="1" applyBorder="1" applyAlignment="1">
      <alignment horizontal="left"/>
    </xf>
    <xf numFmtId="169" fontId="66" fillId="4" borderId="154" xfId="0" applyNumberFormat="1" applyFont="1" applyFill="1" applyBorder="1"/>
    <xf numFmtId="9" fontId="66" fillId="4" borderId="154" xfId="0" applyNumberFormat="1" applyFont="1" applyFill="1" applyBorder="1"/>
    <xf numFmtId="9" fontId="66" fillId="4" borderId="155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69" fillId="0" borderId="164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66" fontId="69" fillId="0" borderId="165" xfId="0" applyNumberFormat="1" applyFont="1" applyBorder="1" applyAlignment="1">
      <alignment horizontal="right"/>
    </xf>
    <xf numFmtId="3" fontId="5" fillId="0" borderId="164" xfId="0" applyNumberFormat="1" applyFont="1" applyBorder="1" applyAlignment="1">
      <alignment horizontal="right"/>
    </xf>
    <xf numFmtId="166" fontId="5" fillId="0" borderId="164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178" fontId="5" fillId="0" borderId="164" xfId="0" applyNumberFormat="1" applyFont="1" applyBorder="1" applyAlignment="1">
      <alignment horizontal="right"/>
    </xf>
    <xf numFmtId="4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/>
    <xf numFmtId="166" fontId="69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3" fontId="69" fillId="0" borderId="164" xfId="0" applyNumberFormat="1" applyFont="1" applyBorder="1"/>
    <xf numFmtId="166" fontId="69" fillId="0" borderId="164" xfId="0" applyNumberFormat="1" applyFont="1" applyBorder="1"/>
    <xf numFmtId="166" fontId="69" fillId="0" borderId="165" xfId="0" applyNumberFormat="1" applyFont="1" applyBorder="1"/>
    <xf numFmtId="166" fontId="70" fillId="0" borderId="165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69" fillId="0" borderId="19" xfId="0" applyNumberFormat="1" applyFont="1" applyBorder="1"/>
    <xf numFmtId="3" fontId="34" fillId="0" borderId="164" xfId="0" applyNumberFormat="1" applyFont="1" applyBorder="1"/>
    <xf numFmtId="166" fontId="34" fillId="0" borderId="164" xfId="0" applyNumberFormat="1" applyFont="1" applyBorder="1"/>
    <xf numFmtId="166" fontId="34" fillId="0" borderId="165" xfId="0" applyNumberFormat="1" applyFont="1" applyBorder="1"/>
    <xf numFmtId="0" fontId="5" fillId="0" borderId="164" xfId="0" applyFont="1" applyBorder="1"/>
    <xf numFmtId="166" fontId="34" fillId="0" borderId="19" xfId="0" applyNumberFormat="1" applyFont="1" applyBorder="1"/>
    <xf numFmtId="3" fontId="34" fillId="0" borderId="164" xfId="0" applyNumberFormat="1" applyFont="1" applyBorder="1" applyAlignment="1">
      <alignment horizontal="right"/>
    </xf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3" fontId="69" fillId="0" borderId="0" xfId="0" applyNumberFormat="1" applyFont="1" applyBorder="1"/>
    <xf numFmtId="166" fontId="69" fillId="0" borderId="0" xfId="0" applyNumberFormat="1" applyFont="1" applyBorder="1"/>
    <xf numFmtId="49" fontId="3" fillId="0" borderId="166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2" xfId="0" applyNumberFormat="1" applyFont="1" applyBorder="1" applyAlignment="1">
      <alignment horizontal="center"/>
    </xf>
    <xf numFmtId="3" fontId="34" fillId="0" borderId="167" xfId="0" applyNumberFormat="1" applyFont="1" applyBorder="1"/>
    <xf numFmtId="166" fontId="34" fillId="0" borderId="167" xfId="0" applyNumberFormat="1" applyFont="1" applyBorder="1"/>
    <xf numFmtId="166" fontId="34" fillId="0" borderId="168" xfId="0" applyNumberFormat="1" applyFont="1" applyBorder="1"/>
    <xf numFmtId="3" fontId="69" fillId="0" borderId="167" xfId="0" applyNumberFormat="1" applyFont="1" applyBorder="1" applyAlignment="1">
      <alignment horizontal="right"/>
    </xf>
    <xf numFmtId="166" fontId="69" fillId="0" borderId="167" xfId="0" applyNumberFormat="1" applyFont="1" applyBorder="1" applyAlignment="1">
      <alignment horizontal="right"/>
    </xf>
    <xf numFmtId="166" fontId="69" fillId="0" borderId="168" xfId="0" applyNumberFormat="1" applyFont="1" applyBorder="1" applyAlignment="1">
      <alignment horizontal="right"/>
    </xf>
    <xf numFmtId="3" fontId="5" fillId="0" borderId="167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166" fontId="5" fillId="0" borderId="168" xfId="0" applyNumberFormat="1" applyFont="1" applyBorder="1" applyAlignment="1">
      <alignment horizontal="right"/>
    </xf>
    <xf numFmtId="178" fontId="5" fillId="0" borderId="167" xfId="0" applyNumberFormat="1" applyFont="1" applyBorder="1" applyAlignment="1">
      <alignment horizontal="right"/>
    </xf>
    <xf numFmtId="4" fontId="5" fillId="0" borderId="167" xfId="0" applyNumberFormat="1" applyFont="1" applyBorder="1" applyAlignment="1">
      <alignment horizontal="right"/>
    </xf>
    <xf numFmtId="0" fontId="5" fillId="0" borderId="167" xfId="0" applyFont="1" applyBorder="1"/>
    <xf numFmtId="3" fontId="5" fillId="0" borderId="167" xfId="0" applyNumberFormat="1" applyFont="1" applyBorder="1"/>
    <xf numFmtId="3" fontId="5" fillId="0" borderId="56" xfId="0" applyNumberFormat="1" applyFont="1" applyBorder="1"/>
    <xf numFmtId="3" fontId="5" fillId="0" borderId="19" xfId="0" applyNumberFormat="1" applyFont="1" applyBorder="1"/>
    <xf numFmtId="3" fontId="5" fillId="0" borderId="165" xfId="0" applyNumberFormat="1" applyFont="1" applyBorder="1"/>
    <xf numFmtId="3" fontId="5" fillId="0" borderId="168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4" xfId="0" applyNumberFormat="1" applyFont="1" applyBorder="1"/>
    <xf numFmtId="9" fontId="34" fillId="0" borderId="0" xfId="0" applyNumberFormat="1" applyFont="1" applyBorder="1"/>
    <xf numFmtId="3" fontId="34" fillId="0" borderId="163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70" xfId="0" applyNumberFormat="1" applyFont="1" applyBorder="1"/>
    <xf numFmtId="9" fontId="34" fillId="0" borderId="167" xfId="0" applyNumberFormat="1" applyFont="1" applyBorder="1"/>
    <xf numFmtId="3" fontId="11" fillId="0" borderId="162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3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71" xfId="76" applyFont="1" applyFill="1" applyBorder="1"/>
    <xf numFmtId="0" fontId="31" fillId="0" borderId="172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73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3" xfId="76" applyNumberFormat="1" applyFont="1" applyFill="1" applyBorder="1"/>
    <xf numFmtId="3" fontId="31" fillId="0" borderId="154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71" xfId="76" applyNumberFormat="1" applyFont="1" applyFill="1" applyBorder="1"/>
    <xf numFmtId="9" fontId="31" fillId="0" borderId="172" xfId="76" applyNumberFormat="1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5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0.7310059877900017</c:v>
                </c:pt>
                <c:pt idx="1">
                  <c:v>0.97939064203621939</c:v>
                </c:pt>
                <c:pt idx="2">
                  <c:v>0.88848050867101203</c:v>
                </c:pt>
                <c:pt idx="3">
                  <c:v>1.0508265201258311</c:v>
                </c:pt>
                <c:pt idx="4">
                  <c:v>1.0324470799102607</c:v>
                </c:pt>
                <c:pt idx="5">
                  <c:v>1.0214879274585171</c:v>
                </c:pt>
                <c:pt idx="6">
                  <c:v>0.92842235157823561</c:v>
                </c:pt>
                <c:pt idx="7">
                  <c:v>0.9108430637875129</c:v>
                </c:pt>
                <c:pt idx="8">
                  <c:v>0.91491129835532792</c:v>
                </c:pt>
                <c:pt idx="9">
                  <c:v>0.97223466160423477</c:v>
                </c:pt>
                <c:pt idx="10">
                  <c:v>0.93375417338908029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95430320"/>
        <c:axId val="-3954227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1.0514038243452324</c:v>
                </c:pt>
                <c:pt idx="1">
                  <c:v>1.0514038243452324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95433584"/>
        <c:axId val="-395428688"/>
      </c:scatterChart>
      <c:catAx>
        <c:axId val="-39543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39542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954227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395430320"/>
        <c:crosses val="autoZero"/>
        <c:crossBetween val="between"/>
      </c:valAx>
      <c:valAx>
        <c:axId val="-3954335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395428688"/>
        <c:crosses val="max"/>
        <c:crossBetween val="midCat"/>
      </c:valAx>
      <c:valAx>
        <c:axId val="-3954286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3954335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ALOS!$E$33:$E$43</c:f>
              <c:numCache>
                <c:formatCode>0%</c:formatCode>
                <c:ptCount val="11"/>
                <c:pt idx="0">
                  <c:v>0.98363811357074105</c:v>
                </c:pt>
                <c:pt idx="1">
                  <c:v>0.98661417322834644</c:v>
                </c:pt>
                <c:pt idx="2">
                  <c:v>0.95977738426511505</c:v>
                </c:pt>
                <c:pt idx="3">
                  <c:v>0.9244954766875435</c:v>
                </c:pt>
                <c:pt idx="4">
                  <c:v>0.91947980077476477</c:v>
                </c:pt>
                <c:pt idx="5">
                  <c:v>0.91640018273184098</c:v>
                </c:pt>
                <c:pt idx="6">
                  <c:v>0.91093796232370061</c:v>
                </c:pt>
                <c:pt idx="7">
                  <c:v>0.91436840313244805</c:v>
                </c:pt>
                <c:pt idx="8">
                  <c:v>0.92222986923606332</c:v>
                </c:pt>
                <c:pt idx="9">
                  <c:v>0.92613941018766754</c:v>
                </c:pt>
                <c:pt idx="10">
                  <c:v>0.92335811648079302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95425968"/>
        <c:axId val="-39542216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95428144"/>
        <c:axId val="-395435760"/>
      </c:scatterChart>
      <c:catAx>
        <c:axId val="-39542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39542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954221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395425968"/>
        <c:crosses val="autoZero"/>
        <c:crossBetween val="between"/>
      </c:valAx>
      <c:valAx>
        <c:axId val="-3954281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395435760"/>
        <c:crosses val="max"/>
        <c:crossBetween val="midCat"/>
      </c:valAx>
      <c:valAx>
        <c:axId val="-39543576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39542814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3" totalsRowShown="0" headerRowDxfId="112" tableBorderDxfId="111">
  <autoFilter ref="A7:S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60" totalsRowShown="0">
  <autoFilter ref="C3:S160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1092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1545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1546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1581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2216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2248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2260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2309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2310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2557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2637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3448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3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1092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265</v>
      </c>
      <c r="G3" s="47">
        <f>SUBTOTAL(9,G6:G1048576)</f>
        <v>15401.760000000002</v>
      </c>
      <c r="H3" s="48">
        <f>IF(M3=0,0,G3/M3)</f>
        <v>0.29057965974659311</v>
      </c>
      <c r="I3" s="47">
        <f>SUBTOTAL(9,I6:I1048576)</f>
        <v>370.2</v>
      </c>
      <c r="J3" s="47">
        <f>SUBTOTAL(9,J6:J1048576)</f>
        <v>37601.812285243483</v>
      </c>
      <c r="K3" s="48">
        <f>IF(M3=0,0,J3/M3)</f>
        <v>0.70942034025340706</v>
      </c>
      <c r="L3" s="47">
        <f>SUBTOTAL(9,L6:L1048576)</f>
        <v>635.20000000000005</v>
      </c>
      <c r="M3" s="49">
        <f>SUBTOTAL(9,M6:M1048576)</f>
        <v>53003.572285243477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582</v>
      </c>
      <c r="B6" s="741" t="s">
        <v>1004</v>
      </c>
      <c r="C6" s="741" t="s">
        <v>1005</v>
      </c>
      <c r="D6" s="741" t="s">
        <v>1006</v>
      </c>
      <c r="E6" s="741" t="s">
        <v>1007</v>
      </c>
      <c r="F6" s="745"/>
      <c r="G6" s="745"/>
      <c r="H6" s="765">
        <v>0</v>
      </c>
      <c r="I6" s="745">
        <v>3</v>
      </c>
      <c r="J6" s="745">
        <v>100.17</v>
      </c>
      <c r="K6" s="765">
        <v>1</v>
      </c>
      <c r="L6" s="745">
        <v>3</v>
      </c>
      <c r="M6" s="746">
        <v>100.17</v>
      </c>
    </row>
    <row r="7" spans="1:13" ht="14.4" customHeight="1" x14ac:dyDescent="0.3">
      <c r="A7" s="747" t="s">
        <v>587</v>
      </c>
      <c r="B7" s="748" t="s">
        <v>1008</v>
      </c>
      <c r="C7" s="748" t="s">
        <v>1009</v>
      </c>
      <c r="D7" s="748" t="s">
        <v>1010</v>
      </c>
      <c r="E7" s="748" t="s">
        <v>1011</v>
      </c>
      <c r="F7" s="752">
        <v>31</v>
      </c>
      <c r="G7" s="752">
        <v>824.91</v>
      </c>
      <c r="H7" s="766">
        <v>1</v>
      </c>
      <c r="I7" s="752"/>
      <c r="J7" s="752"/>
      <c r="K7" s="766">
        <v>0</v>
      </c>
      <c r="L7" s="752">
        <v>31</v>
      </c>
      <c r="M7" s="753">
        <v>824.91</v>
      </c>
    </row>
    <row r="8" spans="1:13" ht="14.4" customHeight="1" x14ac:dyDescent="0.3">
      <c r="A8" s="747" t="s">
        <v>587</v>
      </c>
      <c r="B8" s="748" t="s">
        <v>1004</v>
      </c>
      <c r="C8" s="748" t="s">
        <v>1005</v>
      </c>
      <c r="D8" s="748" t="s">
        <v>1006</v>
      </c>
      <c r="E8" s="748" t="s">
        <v>1007</v>
      </c>
      <c r="F8" s="752"/>
      <c r="G8" s="752"/>
      <c r="H8" s="766">
        <v>0</v>
      </c>
      <c r="I8" s="752">
        <v>8</v>
      </c>
      <c r="J8" s="752">
        <v>267.12</v>
      </c>
      <c r="K8" s="766">
        <v>1</v>
      </c>
      <c r="L8" s="752">
        <v>8</v>
      </c>
      <c r="M8" s="753">
        <v>267.12</v>
      </c>
    </row>
    <row r="9" spans="1:13" ht="14.4" customHeight="1" x14ac:dyDescent="0.3">
      <c r="A9" s="747" t="s">
        <v>593</v>
      </c>
      <c r="B9" s="748" t="s">
        <v>1012</v>
      </c>
      <c r="C9" s="748" t="s">
        <v>1013</v>
      </c>
      <c r="D9" s="748" t="s">
        <v>1014</v>
      </c>
      <c r="E9" s="748" t="s">
        <v>1015</v>
      </c>
      <c r="F9" s="752">
        <v>79</v>
      </c>
      <c r="G9" s="752">
        <v>5691.1600000000017</v>
      </c>
      <c r="H9" s="766">
        <v>1</v>
      </c>
      <c r="I9" s="752"/>
      <c r="J9" s="752"/>
      <c r="K9" s="766">
        <v>0</v>
      </c>
      <c r="L9" s="752">
        <v>79</v>
      </c>
      <c r="M9" s="753">
        <v>5691.1600000000017</v>
      </c>
    </row>
    <row r="10" spans="1:13" ht="14.4" customHeight="1" x14ac:dyDescent="0.3">
      <c r="A10" s="747" t="s">
        <v>593</v>
      </c>
      <c r="B10" s="748" t="s">
        <v>1016</v>
      </c>
      <c r="C10" s="748" t="s">
        <v>1017</v>
      </c>
      <c r="D10" s="748" t="s">
        <v>787</v>
      </c>
      <c r="E10" s="748" t="s">
        <v>788</v>
      </c>
      <c r="F10" s="752"/>
      <c r="G10" s="752"/>
      <c r="H10" s="766">
        <v>0</v>
      </c>
      <c r="I10" s="752">
        <v>12</v>
      </c>
      <c r="J10" s="752">
        <v>484.68</v>
      </c>
      <c r="K10" s="766">
        <v>1</v>
      </c>
      <c r="L10" s="752">
        <v>12</v>
      </c>
      <c r="M10" s="753">
        <v>484.68</v>
      </c>
    </row>
    <row r="11" spans="1:13" ht="14.4" customHeight="1" x14ac:dyDescent="0.3">
      <c r="A11" s="747" t="s">
        <v>593</v>
      </c>
      <c r="B11" s="748" t="s">
        <v>1018</v>
      </c>
      <c r="C11" s="748" t="s">
        <v>1019</v>
      </c>
      <c r="D11" s="748" t="s">
        <v>1020</v>
      </c>
      <c r="E11" s="748" t="s">
        <v>1021</v>
      </c>
      <c r="F11" s="752">
        <v>12</v>
      </c>
      <c r="G11" s="752">
        <v>830.09999999999991</v>
      </c>
      <c r="H11" s="766">
        <v>1</v>
      </c>
      <c r="I11" s="752"/>
      <c r="J11" s="752"/>
      <c r="K11" s="766">
        <v>0</v>
      </c>
      <c r="L11" s="752">
        <v>12</v>
      </c>
      <c r="M11" s="753">
        <v>830.09999999999991</v>
      </c>
    </row>
    <row r="12" spans="1:13" ht="14.4" customHeight="1" x14ac:dyDescent="0.3">
      <c r="A12" s="747" t="s">
        <v>593</v>
      </c>
      <c r="B12" s="748" t="s">
        <v>1022</v>
      </c>
      <c r="C12" s="748" t="s">
        <v>1023</v>
      </c>
      <c r="D12" s="748" t="s">
        <v>1024</v>
      </c>
      <c r="E12" s="748" t="s">
        <v>1025</v>
      </c>
      <c r="F12" s="752">
        <v>35</v>
      </c>
      <c r="G12" s="752">
        <v>1269.8200000000002</v>
      </c>
      <c r="H12" s="766">
        <v>1</v>
      </c>
      <c r="I12" s="752"/>
      <c r="J12" s="752"/>
      <c r="K12" s="766">
        <v>0</v>
      </c>
      <c r="L12" s="752">
        <v>35</v>
      </c>
      <c r="M12" s="753">
        <v>1269.8200000000002</v>
      </c>
    </row>
    <row r="13" spans="1:13" ht="14.4" customHeight="1" x14ac:dyDescent="0.3">
      <c r="A13" s="747" t="s">
        <v>593</v>
      </c>
      <c r="B13" s="748" t="s">
        <v>1026</v>
      </c>
      <c r="C13" s="748" t="s">
        <v>1027</v>
      </c>
      <c r="D13" s="748" t="s">
        <v>1028</v>
      </c>
      <c r="E13" s="748" t="s">
        <v>1029</v>
      </c>
      <c r="F13" s="752"/>
      <c r="G13" s="752"/>
      <c r="H13" s="766">
        <v>0</v>
      </c>
      <c r="I13" s="752">
        <v>1</v>
      </c>
      <c r="J13" s="752">
        <v>85</v>
      </c>
      <c r="K13" s="766">
        <v>1</v>
      </c>
      <c r="L13" s="752">
        <v>1</v>
      </c>
      <c r="M13" s="753">
        <v>85</v>
      </c>
    </row>
    <row r="14" spans="1:13" ht="14.4" customHeight="1" x14ac:dyDescent="0.3">
      <c r="A14" s="747" t="s">
        <v>593</v>
      </c>
      <c r="B14" s="748" t="s">
        <v>1030</v>
      </c>
      <c r="C14" s="748" t="s">
        <v>1031</v>
      </c>
      <c r="D14" s="748" t="s">
        <v>1032</v>
      </c>
      <c r="E14" s="748" t="s">
        <v>1033</v>
      </c>
      <c r="F14" s="752"/>
      <c r="G14" s="752"/>
      <c r="H14" s="766">
        <v>0</v>
      </c>
      <c r="I14" s="752">
        <v>5.8</v>
      </c>
      <c r="J14" s="752">
        <v>2660.46</v>
      </c>
      <c r="K14" s="766">
        <v>1</v>
      </c>
      <c r="L14" s="752">
        <v>5.8</v>
      </c>
      <c r="M14" s="753">
        <v>2660.46</v>
      </c>
    </row>
    <row r="15" spans="1:13" ht="14.4" customHeight="1" x14ac:dyDescent="0.3">
      <c r="A15" s="747" t="s">
        <v>593</v>
      </c>
      <c r="B15" s="748" t="s">
        <v>1008</v>
      </c>
      <c r="C15" s="748" t="s">
        <v>1009</v>
      </c>
      <c r="D15" s="748" t="s">
        <v>1010</v>
      </c>
      <c r="E15" s="748" t="s">
        <v>1011</v>
      </c>
      <c r="F15" s="752">
        <v>86</v>
      </c>
      <c r="G15" s="752">
        <v>2288.46</v>
      </c>
      <c r="H15" s="766">
        <v>1</v>
      </c>
      <c r="I15" s="752"/>
      <c r="J15" s="752"/>
      <c r="K15" s="766">
        <v>0</v>
      </c>
      <c r="L15" s="752">
        <v>86</v>
      </c>
      <c r="M15" s="753">
        <v>2288.46</v>
      </c>
    </row>
    <row r="16" spans="1:13" ht="14.4" customHeight="1" x14ac:dyDescent="0.3">
      <c r="A16" s="747" t="s">
        <v>593</v>
      </c>
      <c r="B16" s="748" t="s">
        <v>1034</v>
      </c>
      <c r="C16" s="748" t="s">
        <v>1035</v>
      </c>
      <c r="D16" s="748" t="s">
        <v>1036</v>
      </c>
      <c r="E16" s="748" t="s">
        <v>1037</v>
      </c>
      <c r="F16" s="752"/>
      <c r="G16" s="752"/>
      <c r="H16" s="766">
        <v>0</v>
      </c>
      <c r="I16" s="752">
        <v>3.6</v>
      </c>
      <c r="J16" s="752">
        <v>3306.6</v>
      </c>
      <c r="K16" s="766">
        <v>1</v>
      </c>
      <c r="L16" s="752">
        <v>3.6</v>
      </c>
      <c r="M16" s="753">
        <v>3306.6</v>
      </c>
    </row>
    <row r="17" spans="1:13" ht="14.4" customHeight="1" x14ac:dyDescent="0.3">
      <c r="A17" s="747" t="s">
        <v>593</v>
      </c>
      <c r="B17" s="748" t="s">
        <v>1038</v>
      </c>
      <c r="C17" s="748" t="s">
        <v>1039</v>
      </c>
      <c r="D17" s="748" t="s">
        <v>1040</v>
      </c>
      <c r="E17" s="748" t="s">
        <v>1041</v>
      </c>
      <c r="F17" s="752"/>
      <c r="G17" s="752"/>
      <c r="H17" s="766">
        <v>0</v>
      </c>
      <c r="I17" s="752">
        <v>3</v>
      </c>
      <c r="J17" s="752">
        <v>1684.53</v>
      </c>
      <c r="K17" s="766">
        <v>1</v>
      </c>
      <c r="L17" s="752">
        <v>3</v>
      </c>
      <c r="M17" s="753">
        <v>1684.53</v>
      </c>
    </row>
    <row r="18" spans="1:13" ht="14.4" customHeight="1" x14ac:dyDescent="0.3">
      <c r="A18" s="747" t="s">
        <v>593</v>
      </c>
      <c r="B18" s="748" t="s">
        <v>1004</v>
      </c>
      <c r="C18" s="748" t="s">
        <v>1005</v>
      </c>
      <c r="D18" s="748" t="s">
        <v>1006</v>
      </c>
      <c r="E18" s="748" t="s">
        <v>1007</v>
      </c>
      <c r="F18" s="752"/>
      <c r="G18" s="752"/>
      <c r="H18" s="766">
        <v>0</v>
      </c>
      <c r="I18" s="752">
        <v>26</v>
      </c>
      <c r="J18" s="752">
        <v>868.14</v>
      </c>
      <c r="K18" s="766">
        <v>1</v>
      </c>
      <c r="L18" s="752">
        <v>26</v>
      </c>
      <c r="M18" s="753">
        <v>868.14</v>
      </c>
    </row>
    <row r="19" spans="1:13" ht="14.4" customHeight="1" x14ac:dyDescent="0.3">
      <c r="A19" s="747" t="s">
        <v>593</v>
      </c>
      <c r="B19" s="748" t="s">
        <v>1042</v>
      </c>
      <c r="C19" s="748" t="s">
        <v>1043</v>
      </c>
      <c r="D19" s="748" t="s">
        <v>1044</v>
      </c>
      <c r="E19" s="748" t="s">
        <v>1045</v>
      </c>
      <c r="F19" s="752"/>
      <c r="G19" s="752"/>
      <c r="H19" s="766">
        <v>0</v>
      </c>
      <c r="I19" s="752">
        <v>6</v>
      </c>
      <c r="J19" s="752">
        <v>2262.1222852434798</v>
      </c>
      <c r="K19" s="766">
        <v>1</v>
      </c>
      <c r="L19" s="752">
        <v>6</v>
      </c>
      <c r="M19" s="753">
        <v>2262.1222852434798</v>
      </c>
    </row>
    <row r="20" spans="1:13" ht="14.4" customHeight="1" x14ac:dyDescent="0.3">
      <c r="A20" s="747" t="s">
        <v>593</v>
      </c>
      <c r="B20" s="748" t="s">
        <v>1046</v>
      </c>
      <c r="C20" s="748" t="s">
        <v>1047</v>
      </c>
      <c r="D20" s="748" t="s">
        <v>1048</v>
      </c>
      <c r="E20" s="748" t="s">
        <v>1049</v>
      </c>
      <c r="F20" s="752"/>
      <c r="G20" s="752"/>
      <c r="H20" s="766">
        <v>0</v>
      </c>
      <c r="I20" s="752">
        <v>1.8000000000000003</v>
      </c>
      <c r="J20" s="752">
        <v>267.29999999999995</v>
      </c>
      <c r="K20" s="766">
        <v>1</v>
      </c>
      <c r="L20" s="752">
        <v>1.8000000000000003</v>
      </c>
      <c r="M20" s="753">
        <v>267.29999999999995</v>
      </c>
    </row>
    <row r="21" spans="1:13" ht="14.4" customHeight="1" x14ac:dyDescent="0.3">
      <c r="A21" s="747" t="s">
        <v>593</v>
      </c>
      <c r="B21" s="748" t="s">
        <v>1046</v>
      </c>
      <c r="C21" s="748" t="s">
        <v>1050</v>
      </c>
      <c r="D21" s="748" t="s">
        <v>1048</v>
      </c>
      <c r="E21" s="748" t="s">
        <v>1051</v>
      </c>
      <c r="F21" s="752"/>
      <c r="G21" s="752"/>
      <c r="H21" s="766">
        <v>0</v>
      </c>
      <c r="I21" s="752">
        <v>1</v>
      </c>
      <c r="J21" s="752">
        <v>294.8</v>
      </c>
      <c r="K21" s="766">
        <v>1</v>
      </c>
      <c r="L21" s="752">
        <v>1</v>
      </c>
      <c r="M21" s="753">
        <v>294.8</v>
      </c>
    </row>
    <row r="22" spans="1:13" ht="14.4" customHeight="1" x14ac:dyDescent="0.3">
      <c r="A22" s="747" t="s">
        <v>593</v>
      </c>
      <c r="B22" s="748" t="s">
        <v>1052</v>
      </c>
      <c r="C22" s="748" t="s">
        <v>1053</v>
      </c>
      <c r="D22" s="748" t="s">
        <v>858</v>
      </c>
      <c r="E22" s="748" t="s">
        <v>1054</v>
      </c>
      <c r="F22" s="752"/>
      <c r="G22" s="752"/>
      <c r="H22" s="766">
        <v>0</v>
      </c>
      <c r="I22" s="752">
        <v>1</v>
      </c>
      <c r="J22" s="752">
        <v>226.67999999999998</v>
      </c>
      <c r="K22" s="766">
        <v>1</v>
      </c>
      <c r="L22" s="752">
        <v>1</v>
      </c>
      <c r="M22" s="753">
        <v>226.67999999999998</v>
      </c>
    </row>
    <row r="23" spans="1:13" ht="14.4" customHeight="1" x14ac:dyDescent="0.3">
      <c r="A23" s="747" t="s">
        <v>593</v>
      </c>
      <c r="B23" s="748" t="s">
        <v>1055</v>
      </c>
      <c r="C23" s="748" t="s">
        <v>1056</v>
      </c>
      <c r="D23" s="748" t="s">
        <v>1057</v>
      </c>
      <c r="E23" s="748" t="s">
        <v>1058</v>
      </c>
      <c r="F23" s="752"/>
      <c r="G23" s="752"/>
      <c r="H23" s="766">
        <v>0</v>
      </c>
      <c r="I23" s="752">
        <v>238</v>
      </c>
      <c r="J23" s="752">
        <v>19544.560000000005</v>
      </c>
      <c r="K23" s="766">
        <v>1</v>
      </c>
      <c r="L23" s="752">
        <v>238</v>
      </c>
      <c r="M23" s="753">
        <v>19544.560000000005</v>
      </c>
    </row>
    <row r="24" spans="1:13" ht="14.4" customHeight="1" x14ac:dyDescent="0.3">
      <c r="A24" s="747" t="s">
        <v>593</v>
      </c>
      <c r="B24" s="748" t="s">
        <v>1059</v>
      </c>
      <c r="C24" s="748" t="s">
        <v>1060</v>
      </c>
      <c r="D24" s="748" t="s">
        <v>861</v>
      </c>
      <c r="E24" s="748" t="s">
        <v>1061</v>
      </c>
      <c r="F24" s="752"/>
      <c r="G24" s="752"/>
      <c r="H24" s="766">
        <v>0</v>
      </c>
      <c r="I24" s="752">
        <v>2</v>
      </c>
      <c r="J24" s="752">
        <v>101.27999999999999</v>
      </c>
      <c r="K24" s="766">
        <v>1</v>
      </c>
      <c r="L24" s="752">
        <v>2</v>
      </c>
      <c r="M24" s="753">
        <v>101.27999999999999</v>
      </c>
    </row>
    <row r="25" spans="1:13" ht="14.4" customHeight="1" x14ac:dyDescent="0.3">
      <c r="A25" s="747" t="s">
        <v>593</v>
      </c>
      <c r="B25" s="748" t="s">
        <v>1062</v>
      </c>
      <c r="C25" s="748" t="s">
        <v>1063</v>
      </c>
      <c r="D25" s="748" t="s">
        <v>1064</v>
      </c>
      <c r="E25" s="748" t="s">
        <v>1065</v>
      </c>
      <c r="F25" s="752"/>
      <c r="G25" s="752"/>
      <c r="H25" s="766">
        <v>0</v>
      </c>
      <c r="I25" s="752">
        <v>14</v>
      </c>
      <c r="J25" s="752">
        <v>2310</v>
      </c>
      <c r="K25" s="766">
        <v>1</v>
      </c>
      <c r="L25" s="752">
        <v>14</v>
      </c>
      <c r="M25" s="753">
        <v>2310</v>
      </c>
    </row>
    <row r="26" spans="1:13" ht="14.4" customHeight="1" x14ac:dyDescent="0.3">
      <c r="A26" s="747" t="s">
        <v>593</v>
      </c>
      <c r="B26" s="748" t="s">
        <v>1066</v>
      </c>
      <c r="C26" s="748" t="s">
        <v>1067</v>
      </c>
      <c r="D26" s="748" t="s">
        <v>1068</v>
      </c>
      <c r="E26" s="748" t="s">
        <v>1069</v>
      </c>
      <c r="F26" s="752"/>
      <c r="G26" s="752"/>
      <c r="H26" s="766">
        <v>0</v>
      </c>
      <c r="I26" s="752">
        <v>30</v>
      </c>
      <c r="J26" s="752">
        <v>2128.6799999999998</v>
      </c>
      <c r="K26" s="766">
        <v>1</v>
      </c>
      <c r="L26" s="752">
        <v>30</v>
      </c>
      <c r="M26" s="753">
        <v>2128.6799999999998</v>
      </c>
    </row>
    <row r="27" spans="1:13" ht="14.4" customHeight="1" x14ac:dyDescent="0.3">
      <c r="A27" s="747" t="s">
        <v>593</v>
      </c>
      <c r="B27" s="748" t="s">
        <v>1066</v>
      </c>
      <c r="C27" s="748" t="s">
        <v>1070</v>
      </c>
      <c r="D27" s="748" t="s">
        <v>1068</v>
      </c>
      <c r="E27" s="748" t="s">
        <v>1071</v>
      </c>
      <c r="F27" s="752"/>
      <c r="G27" s="752"/>
      <c r="H27" s="766">
        <v>0</v>
      </c>
      <c r="I27" s="752">
        <v>1</v>
      </c>
      <c r="J27" s="752">
        <v>95.37</v>
      </c>
      <c r="K27" s="766">
        <v>1</v>
      </c>
      <c r="L27" s="752">
        <v>1</v>
      </c>
      <c r="M27" s="753">
        <v>95.37</v>
      </c>
    </row>
    <row r="28" spans="1:13" ht="14.4" customHeight="1" x14ac:dyDescent="0.3">
      <c r="A28" s="747" t="s">
        <v>593</v>
      </c>
      <c r="B28" s="748" t="s">
        <v>1066</v>
      </c>
      <c r="C28" s="748" t="s">
        <v>1072</v>
      </c>
      <c r="D28" s="748" t="s">
        <v>769</v>
      </c>
      <c r="E28" s="748" t="s">
        <v>1073</v>
      </c>
      <c r="F28" s="752">
        <v>12</v>
      </c>
      <c r="G28" s="752">
        <v>2850.33</v>
      </c>
      <c r="H28" s="766">
        <v>1</v>
      </c>
      <c r="I28" s="752"/>
      <c r="J28" s="752"/>
      <c r="K28" s="766">
        <v>0</v>
      </c>
      <c r="L28" s="752">
        <v>12</v>
      </c>
      <c r="M28" s="753">
        <v>2850.33</v>
      </c>
    </row>
    <row r="29" spans="1:13" ht="14.4" customHeight="1" x14ac:dyDescent="0.3">
      <c r="A29" s="747" t="s">
        <v>593</v>
      </c>
      <c r="B29" s="748" t="s">
        <v>1074</v>
      </c>
      <c r="C29" s="748" t="s">
        <v>1075</v>
      </c>
      <c r="D29" s="748" t="s">
        <v>908</v>
      </c>
      <c r="E29" s="748" t="s">
        <v>1076</v>
      </c>
      <c r="F29" s="752"/>
      <c r="G29" s="752"/>
      <c r="H29" s="766">
        <v>0</v>
      </c>
      <c r="I29" s="752">
        <v>9</v>
      </c>
      <c r="J29" s="752">
        <v>448.40000000000009</v>
      </c>
      <c r="K29" s="766">
        <v>1</v>
      </c>
      <c r="L29" s="752">
        <v>9</v>
      </c>
      <c r="M29" s="753">
        <v>448.40000000000009</v>
      </c>
    </row>
    <row r="30" spans="1:13" ht="14.4" customHeight="1" x14ac:dyDescent="0.3">
      <c r="A30" s="747" t="s">
        <v>593</v>
      </c>
      <c r="B30" s="748" t="s">
        <v>1077</v>
      </c>
      <c r="C30" s="748" t="s">
        <v>1078</v>
      </c>
      <c r="D30" s="748" t="s">
        <v>779</v>
      </c>
      <c r="E30" s="748" t="s">
        <v>1079</v>
      </c>
      <c r="F30" s="752"/>
      <c r="G30" s="752"/>
      <c r="H30" s="766">
        <v>0</v>
      </c>
      <c r="I30" s="752">
        <v>3</v>
      </c>
      <c r="J30" s="752">
        <v>269.93</v>
      </c>
      <c r="K30" s="766">
        <v>1</v>
      </c>
      <c r="L30" s="752">
        <v>3</v>
      </c>
      <c r="M30" s="753">
        <v>269.93</v>
      </c>
    </row>
    <row r="31" spans="1:13" ht="14.4" customHeight="1" x14ac:dyDescent="0.3">
      <c r="A31" s="747" t="s">
        <v>593</v>
      </c>
      <c r="B31" s="748" t="s">
        <v>1080</v>
      </c>
      <c r="C31" s="748" t="s">
        <v>1081</v>
      </c>
      <c r="D31" s="748" t="s">
        <v>775</v>
      </c>
      <c r="E31" s="748" t="s">
        <v>1082</v>
      </c>
      <c r="F31" s="752">
        <v>3</v>
      </c>
      <c r="G31" s="752">
        <v>305.14</v>
      </c>
      <c r="H31" s="766">
        <v>1</v>
      </c>
      <c r="I31" s="752"/>
      <c r="J31" s="752"/>
      <c r="K31" s="766">
        <v>0</v>
      </c>
      <c r="L31" s="752">
        <v>3</v>
      </c>
      <c r="M31" s="753">
        <v>305.14</v>
      </c>
    </row>
    <row r="32" spans="1:13" ht="14.4" customHeight="1" x14ac:dyDescent="0.3">
      <c r="A32" s="747" t="s">
        <v>593</v>
      </c>
      <c r="B32" s="748" t="s">
        <v>1080</v>
      </c>
      <c r="C32" s="748" t="s">
        <v>1083</v>
      </c>
      <c r="D32" s="748" t="s">
        <v>1084</v>
      </c>
      <c r="E32" s="748" t="s">
        <v>1085</v>
      </c>
      <c r="F32" s="752">
        <v>4</v>
      </c>
      <c r="G32" s="752">
        <v>754.2</v>
      </c>
      <c r="H32" s="766">
        <v>1</v>
      </c>
      <c r="I32" s="752"/>
      <c r="J32" s="752"/>
      <c r="K32" s="766">
        <v>0</v>
      </c>
      <c r="L32" s="752">
        <v>4</v>
      </c>
      <c r="M32" s="753">
        <v>754.2</v>
      </c>
    </row>
    <row r="33" spans="1:13" ht="14.4" customHeight="1" x14ac:dyDescent="0.3">
      <c r="A33" s="747" t="s">
        <v>593</v>
      </c>
      <c r="B33" s="748" t="s">
        <v>1080</v>
      </c>
      <c r="C33" s="748" t="s">
        <v>1086</v>
      </c>
      <c r="D33" s="748" t="s">
        <v>941</v>
      </c>
      <c r="E33" s="748" t="s">
        <v>1087</v>
      </c>
      <c r="F33" s="752"/>
      <c r="G33" s="752"/>
      <c r="H33" s="766">
        <v>0</v>
      </c>
      <c r="I33" s="752">
        <v>1</v>
      </c>
      <c r="J33" s="752">
        <v>195.99000000000007</v>
      </c>
      <c r="K33" s="766">
        <v>1</v>
      </c>
      <c r="L33" s="752">
        <v>1</v>
      </c>
      <c r="M33" s="753">
        <v>195.99000000000007</v>
      </c>
    </row>
    <row r="34" spans="1:13" ht="14.4" customHeight="1" x14ac:dyDescent="0.3">
      <c r="A34" s="747" t="s">
        <v>593</v>
      </c>
      <c r="B34" s="748" t="s">
        <v>1080</v>
      </c>
      <c r="C34" s="748" t="s">
        <v>1088</v>
      </c>
      <c r="D34" s="748" t="s">
        <v>1089</v>
      </c>
      <c r="E34" s="748" t="s">
        <v>1090</v>
      </c>
      <c r="F34" s="752">
        <v>2</v>
      </c>
      <c r="G34" s="752">
        <v>405.04</v>
      </c>
      <c r="H34" s="766">
        <v>1</v>
      </c>
      <c r="I34" s="752"/>
      <c r="J34" s="752"/>
      <c r="K34" s="766">
        <v>0</v>
      </c>
      <c r="L34" s="752">
        <v>2</v>
      </c>
      <c r="M34" s="753">
        <v>405.04</v>
      </c>
    </row>
    <row r="35" spans="1:13" ht="14.4" customHeight="1" thickBot="1" x14ac:dyDescent="0.35">
      <c r="A35" s="754" t="s">
        <v>593</v>
      </c>
      <c r="B35" s="755" t="s">
        <v>1080</v>
      </c>
      <c r="C35" s="755" t="s">
        <v>1091</v>
      </c>
      <c r="D35" s="755" t="s">
        <v>929</v>
      </c>
      <c r="E35" s="755" t="s">
        <v>930</v>
      </c>
      <c r="F35" s="759">
        <v>1</v>
      </c>
      <c r="G35" s="759">
        <v>182.6</v>
      </c>
      <c r="H35" s="767">
        <v>1</v>
      </c>
      <c r="I35" s="759"/>
      <c r="J35" s="759"/>
      <c r="K35" s="767">
        <v>0</v>
      </c>
      <c r="L35" s="759">
        <v>1</v>
      </c>
      <c r="M35" s="760">
        <v>182.6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1699</v>
      </c>
      <c r="C3" s="396">
        <f>SUM(C6:C1048576)</f>
        <v>629</v>
      </c>
      <c r="D3" s="396">
        <f>SUM(D6:D1048576)</f>
        <v>99</v>
      </c>
      <c r="E3" s="397">
        <f>SUM(E6:E1048576)</f>
        <v>7</v>
      </c>
      <c r="F3" s="394">
        <f>IF(SUM($B3:$E3)=0,"",B3/SUM($B3:$E3))</f>
        <v>0.69802793755135584</v>
      </c>
      <c r="G3" s="392">
        <f t="shared" ref="G3:I3" si="0">IF(SUM($B3:$E3)=0,"",C3/SUM($B3:$E3))</f>
        <v>0.25842235004108466</v>
      </c>
      <c r="H3" s="392">
        <f t="shared" si="0"/>
        <v>4.0673788003286769E-2</v>
      </c>
      <c r="I3" s="393">
        <f t="shared" si="0"/>
        <v>2.8759244042728021E-3</v>
      </c>
      <c r="J3" s="396">
        <f>SUM(J6:J1048576)</f>
        <v>285</v>
      </c>
      <c r="K3" s="396">
        <f>SUM(K6:K1048576)</f>
        <v>301</v>
      </c>
      <c r="L3" s="396">
        <f>SUM(L6:L1048576)</f>
        <v>99</v>
      </c>
      <c r="M3" s="397">
        <f>SUM(M6:M1048576)</f>
        <v>4</v>
      </c>
      <c r="N3" s="394">
        <f>IF(SUM($J3:$M3)=0,"",J3/SUM($J3:$M3))</f>
        <v>0.41364296081277213</v>
      </c>
      <c r="O3" s="392">
        <f t="shared" ref="O3:Q3" si="1">IF(SUM($J3:$M3)=0,"",K3/SUM($J3:$M3))</f>
        <v>0.43686502177068215</v>
      </c>
      <c r="P3" s="392">
        <f t="shared" si="1"/>
        <v>0.14368650217706821</v>
      </c>
      <c r="Q3" s="393">
        <f t="shared" si="1"/>
        <v>5.8055152394775036E-3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1093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1094</v>
      </c>
      <c r="B7" s="798">
        <v>451</v>
      </c>
      <c r="C7" s="752">
        <v>16</v>
      </c>
      <c r="D7" s="752">
        <v>9</v>
      </c>
      <c r="E7" s="753"/>
      <c r="F7" s="795">
        <v>0.94747899159663862</v>
      </c>
      <c r="G7" s="766">
        <v>3.3613445378151259E-2</v>
      </c>
      <c r="H7" s="766">
        <v>1.8907563025210083E-2</v>
      </c>
      <c r="I7" s="801">
        <v>0</v>
      </c>
      <c r="J7" s="798">
        <v>107</v>
      </c>
      <c r="K7" s="752">
        <v>15</v>
      </c>
      <c r="L7" s="752">
        <v>9</v>
      </c>
      <c r="M7" s="753"/>
      <c r="N7" s="795">
        <v>0.81679389312977102</v>
      </c>
      <c r="O7" s="766">
        <v>0.11450381679389313</v>
      </c>
      <c r="P7" s="766">
        <v>6.8702290076335881E-2</v>
      </c>
      <c r="Q7" s="789">
        <v>0</v>
      </c>
    </row>
    <row r="8" spans="1:17" ht="14.4" customHeight="1" x14ac:dyDescent="0.3">
      <c r="A8" s="792" t="s">
        <v>1095</v>
      </c>
      <c r="B8" s="798"/>
      <c r="C8" s="752"/>
      <c r="D8" s="752">
        <v>8</v>
      </c>
      <c r="E8" s="753"/>
      <c r="F8" s="795">
        <v>0</v>
      </c>
      <c r="G8" s="766">
        <v>0</v>
      </c>
      <c r="H8" s="766">
        <v>1</v>
      </c>
      <c r="I8" s="801">
        <v>0</v>
      </c>
      <c r="J8" s="798"/>
      <c r="K8" s="752"/>
      <c r="L8" s="752">
        <v>8</v>
      </c>
      <c r="M8" s="753"/>
      <c r="N8" s="795">
        <v>0</v>
      </c>
      <c r="O8" s="766">
        <v>0</v>
      </c>
      <c r="P8" s="766">
        <v>1</v>
      </c>
      <c r="Q8" s="789">
        <v>0</v>
      </c>
    </row>
    <row r="9" spans="1:17" ht="14.4" customHeight="1" x14ac:dyDescent="0.3">
      <c r="A9" s="792" t="s">
        <v>1096</v>
      </c>
      <c r="B9" s="798">
        <v>1248</v>
      </c>
      <c r="C9" s="752">
        <v>613</v>
      </c>
      <c r="D9" s="752">
        <v>82</v>
      </c>
      <c r="E9" s="753"/>
      <c r="F9" s="795">
        <v>0.64230571281523419</v>
      </c>
      <c r="G9" s="766">
        <v>0.31549150797735459</v>
      </c>
      <c r="H9" s="766">
        <v>4.2202779207411223E-2</v>
      </c>
      <c r="I9" s="801">
        <v>0</v>
      </c>
      <c r="J9" s="798">
        <v>178</v>
      </c>
      <c r="K9" s="752">
        <v>286</v>
      </c>
      <c r="L9" s="752">
        <v>82</v>
      </c>
      <c r="M9" s="753"/>
      <c r="N9" s="795">
        <v>0.32600732600732601</v>
      </c>
      <c r="O9" s="766">
        <v>0.52380952380952384</v>
      </c>
      <c r="P9" s="766">
        <v>0.15018315018315018</v>
      </c>
      <c r="Q9" s="789">
        <v>0</v>
      </c>
    </row>
    <row r="10" spans="1:17" ht="14.4" customHeight="1" thickBot="1" x14ac:dyDescent="0.35">
      <c r="A10" s="793" t="s">
        <v>1097</v>
      </c>
      <c r="B10" s="799"/>
      <c r="C10" s="759"/>
      <c r="D10" s="759"/>
      <c r="E10" s="760">
        <v>7</v>
      </c>
      <c r="F10" s="796">
        <v>0</v>
      </c>
      <c r="G10" s="767">
        <v>0</v>
      </c>
      <c r="H10" s="767">
        <v>0</v>
      </c>
      <c r="I10" s="802">
        <v>1</v>
      </c>
      <c r="J10" s="799"/>
      <c r="K10" s="759"/>
      <c r="L10" s="759"/>
      <c r="M10" s="760">
        <v>4</v>
      </c>
      <c r="N10" s="796">
        <v>0</v>
      </c>
      <c r="O10" s="767">
        <v>0</v>
      </c>
      <c r="P10" s="767">
        <v>0</v>
      </c>
      <c r="Q10" s="790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9</v>
      </c>
      <c r="B5" s="730" t="s">
        <v>1098</v>
      </c>
      <c r="C5" s="733">
        <v>1132559.3099999998</v>
      </c>
      <c r="D5" s="733">
        <v>467</v>
      </c>
      <c r="E5" s="733">
        <v>611369.24999999988</v>
      </c>
      <c r="F5" s="803">
        <v>0.53981212692516733</v>
      </c>
      <c r="G5" s="733">
        <v>271</v>
      </c>
      <c r="H5" s="803">
        <v>0.58029978586723774</v>
      </c>
      <c r="I5" s="733">
        <v>521190.05999999988</v>
      </c>
      <c r="J5" s="803">
        <v>0.46018787307483255</v>
      </c>
      <c r="K5" s="733">
        <v>196</v>
      </c>
      <c r="L5" s="803">
        <v>0.41970021413276232</v>
      </c>
      <c r="M5" s="733" t="s">
        <v>73</v>
      </c>
      <c r="N5" s="270"/>
    </row>
    <row r="6" spans="1:14" ht="14.4" customHeight="1" x14ac:dyDescent="0.3">
      <c r="A6" s="729">
        <v>9</v>
      </c>
      <c r="B6" s="730" t="s">
        <v>1099</v>
      </c>
      <c r="C6" s="733">
        <v>1116060.7199999997</v>
      </c>
      <c r="D6" s="733">
        <v>413</v>
      </c>
      <c r="E6" s="733">
        <v>600727.50999999989</v>
      </c>
      <c r="F6" s="803">
        <v>0.53825701347145349</v>
      </c>
      <c r="G6" s="733">
        <v>234</v>
      </c>
      <c r="H6" s="803">
        <v>0.56658595641646492</v>
      </c>
      <c r="I6" s="733">
        <v>515333.2099999999</v>
      </c>
      <c r="J6" s="803">
        <v>0.46174298652854662</v>
      </c>
      <c r="K6" s="733">
        <v>179</v>
      </c>
      <c r="L6" s="803">
        <v>0.43341404358353514</v>
      </c>
      <c r="M6" s="733" t="s">
        <v>1</v>
      </c>
      <c r="N6" s="270"/>
    </row>
    <row r="7" spans="1:14" ht="14.4" customHeight="1" x14ac:dyDescent="0.3">
      <c r="A7" s="729">
        <v>9</v>
      </c>
      <c r="B7" s="730" t="s">
        <v>1100</v>
      </c>
      <c r="C7" s="733">
        <v>0</v>
      </c>
      <c r="D7" s="733">
        <v>35</v>
      </c>
      <c r="E7" s="733">
        <v>0</v>
      </c>
      <c r="F7" s="803" t="s">
        <v>570</v>
      </c>
      <c r="G7" s="733">
        <v>31</v>
      </c>
      <c r="H7" s="803">
        <v>0.88571428571428568</v>
      </c>
      <c r="I7" s="733">
        <v>0</v>
      </c>
      <c r="J7" s="803" t="s">
        <v>570</v>
      </c>
      <c r="K7" s="733">
        <v>4</v>
      </c>
      <c r="L7" s="803">
        <v>0.11428571428571428</v>
      </c>
      <c r="M7" s="733" t="s">
        <v>1</v>
      </c>
      <c r="N7" s="270"/>
    </row>
    <row r="8" spans="1:14" ht="14.4" customHeight="1" x14ac:dyDescent="0.3">
      <c r="A8" s="729">
        <v>9</v>
      </c>
      <c r="B8" s="730" t="s">
        <v>1101</v>
      </c>
      <c r="C8" s="733">
        <v>16498.59</v>
      </c>
      <c r="D8" s="733">
        <v>19</v>
      </c>
      <c r="E8" s="733">
        <v>10641.74</v>
      </c>
      <c r="F8" s="803">
        <v>0.64500905834983469</v>
      </c>
      <c r="G8" s="733">
        <v>6</v>
      </c>
      <c r="H8" s="803">
        <v>0.31578947368421051</v>
      </c>
      <c r="I8" s="733">
        <v>5856.85</v>
      </c>
      <c r="J8" s="803">
        <v>0.35499094165016526</v>
      </c>
      <c r="K8" s="733">
        <v>13</v>
      </c>
      <c r="L8" s="803">
        <v>0.68421052631578949</v>
      </c>
      <c r="M8" s="733" t="s">
        <v>1</v>
      </c>
      <c r="N8" s="270"/>
    </row>
    <row r="9" spans="1:14" ht="14.4" customHeight="1" x14ac:dyDescent="0.3">
      <c r="A9" s="729" t="s">
        <v>1102</v>
      </c>
      <c r="B9" s="730" t="s">
        <v>3</v>
      </c>
      <c r="C9" s="733">
        <v>1132559.3099999998</v>
      </c>
      <c r="D9" s="733">
        <v>467</v>
      </c>
      <c r="E9" s="733">
        <v>611369.24999999988</v>
      </c>
      <c r="F9" s="803">
        <v>0.53981212692516733</v>
      </c>
      <c r="G9" s="733">
        <v>271</v>
      </c>
      <c r="H9" s="803">
        <v>0.58029978586723774</v>
      </c>
      <c r="I9" s="733">
        <v>521190.05999999988</v>
      </c>
      <c r="J9" s="803">
        <v>0.46018787307483255</v>
      </c>
      <c r="K9" s="733">
        <v>196</v>
      </c>
      <c r="L9" s="803">
        <v>0.41970021413276232</v>
      </c>
      <c r="M9" s="733" t="s">
        <v>581</v>
      </c>
      <c r="N9" s="270"/>
    </row>
    <row r="11" spans="1:14" ht="14.4" customHeight="1" x14ac:dyDescent="0.3">
      <c r="A11" s="729">
        <v>9</v>
      </c>
      <c r="B11" s="730" t="s">
        <v>1098</v>
      </c>
      <c r="C11" s="733" t="s">
        <v>570</v>
      </c>
      <c r="D11" s="733" t="s">
        <v>570</v>
      </c>
      <c r="E11" s="733" t="s">
        <v>570</v>
      </c>
      <c r="F11" s="803" t="s">
        <v>570</v>
      </c>
      <c r="G11" s="733" t="s">
        <v>570</v>
      </c>
      <c r="H11" s="803" t="s">
        <v>570</v>
      </c>
      <c r="I11" s="733" t="s">
        <v>570</v>
      </c>
      <c r="J11" s="803" t="s">
        <v>570</v>
      </c>
      <c r="K11" s="733" t="s">
        <v>570</v>
      </c>
      <c r="L11" s="803" t="s">
        <v>570</v>
      </c>
      <c r="M11" s="733" t="s">
        <v>73</v>
      </c>
      <c r="N11" s="270"/>
    </row>
    <row r="12" spans="1:14" ht="14.4" customHeight="1" x14ac:dyDescent="0.3">
      <c r="A12" s="729" t="s">
        <v>1103</v>
      </c>
      <c r="B12" s="730" t="s">
        <v>1099</v>
      </c>
      <c r="C12" s="733">
        <v>6885.03</v>
      </c>
      <c r="D12" s="733">
        <v>10</v>
      </c>
      <c r="E12" s="733">
        <v>3642.12</v>
      </c>
      <c r="F12" s="803">
        <v>0.5289911590799169</v>
      </c>
      <c r="G12" s="733">
        <v>7</v>
      </c>
      <c r="H12" s="803">
        <v>0.7</v>
      </c>
      <c r="I12" s="733">
        <v>3242.91</v>
      </c>
      <c r="J12" s="803">
        <v>0.47100884092008316</v>
      </c>
      <c r="K12" s="733">
        <v>3</v>
      </c>
      <c r="L12" s="803">
        <v>0.3</v>
      </c>
      <c r="M12" s="733" t="s">
        <v>1</v>
      </c>
      <c r="N12" s="270"/>
    </row>
    <row r="13" spans="1:14" ht="14.4" customHeight="1" x14ac:dyDescent="0.3">
      <c r="A13" s="729" t="s">
        <v>1103</v>
      </c>
      <c r="B13" s="730" t="s">
        <v>1104</v>
      </c>
      <c r="C13" s="733">
        <v>6885.03</v>
      </c>
      <c r="D13" s="733">
        <v>10</v>
      </c>
      <c r="E13" s="733">
        <v>3642.12</v>
      </c>
      <c r="F13" s="803">
        <v>0.5289911590799169</v>
      </c>
      <c r="G13" s="733">
        <v>7</v>
      </c>
      <c r="H13" s="803">
        <v>0.7</v>
      </c>
      <c r="I13" s="733">
        <v>3242.91</v>
      </c>
      <c r="J13" s="803">
        <v>0.47100884092008316</v>
      </c>
      <c r="K13" s="733">
        <v>3</v>
      </c>
      <c r="L13" s="803">
        <v>0.3</v>
      </c>
      <c r="M13" s="733" t="s">
        <v>585</v>
      </c>
      <c r="N13" s="270"/>
    </row>
    <row r="14" spans="1:14" ht="14.4" customHeight="1" x14ac:dyDescent="0.3">
      <c r="A14" s="729" t="s">
        <v>570</v>
      </c>
      <c r="B14" s="730" t="s">
        <v>570</v>
      </c>
      <c r="C14" s="733" t="s">
        <v>570</v>
      </c>
      <c r="D14" s="733" t="s">
        <v>570</v>
      </c>
      <c r="E14" s="733" t="s">
        <v>570</v>
      </c>
      <c r="F14" s="803" t="s">
        <v>570</v>
      </c>
      <c r="G14" s="733" t="s">
        <v>570</v>
      </c>
      <c r="H14" s="803" t="s">
        <v>570</v>
      </c>
      <c r="I14" s="733" t="s">
        <v>570</v>
      </c>
      <c r="J14" s="803" t="s">
        <v>570</v>
      </c>
      <c r="K14" s="733" t="s">
        <v>570</v>
      </c>
      <c r="L14" s="803" t="s">
        <v>570</v>
      </c>
      <c r="M14" s="733" t="s">
        <v>586</v>
      </c>
      <c r="N14" s="270"/>
    </row>
    <row r="15" spans="1:14" ht="14.4" customHeight="1" x14ac:dyDescent="0.3">
      <c r="A15" s="729" t="s">
        <v>1105</v>
      </c>
      <c r="B15" s="730" t="s">
        <v>1099</v>
      </c>
      <c r="C15" s="733">
        <v>1109175.69</v>
      </c>
      <c r="D15" s="733">
        <v>403</v>
      </c>
      <c r="E15" s="733">
        <v>597085.3899999999</v>
      </c>
      <c r="F15" s="803">
        <v>0.53831452977480954</v>
      </c>
      <c r="G15" s="733">
        <v>227</v>
      </c>
      <c r="H15" s="803">
        <v>0.56327543424317617</v>
      </c>
      <c r="I15" s="733">
        <v>512090.29999999993</v>
      </c>
      <c r="J15" s="803">
        <v>0.46168547022519035</v>
      </c>
      <c r="K15" s="733">
        <v>176</v>
      </c>
      <c r="L15" s="803">
        <v>0.43672456575682383</v>
      </c>
      <c r="M15" s="733" t="s">
        <v>1</v>
      </c>
      <c r="N15" s="270"/>
    </row>
    <row r="16" spans="1:14" ht="14.4" customHeight="1" x14ac:dyDescent="0.3">
      <c r="A16" s="729" t="s">
        <v>1105</v>
      </c>
      <c r="B16" s="730" t="s">
        <v>1100</v>
      </c>
      <c r="C16" s="733">
        <v>0</v>
      </c>
      <c r="D16" s="733">
        <v>35</v>
      </c>
      <c r="E16" s="733">
        <v>0</v>
      </c>
      <c r="F16" s="803" t="s">
        <v>570</v>
      </c>
      <c r="G16" s="733">
        <v>31</v>
      </c>
      <c r="H16" s="803">
        <v>0.88571428571428568</v>
      </c>
      <c r="I16" s="733">
        <v>0</v>
      </c>
      <c r="J16" s="803" t="s">
        <v>570</v>
      </c>
      <c r="K16" s="733">
        <v>4</v>
      </c>
      <c r="L16" s="803">
        <v>0.11428571428571428</v>
      </c>
      <c r="M16" s="733" t="s">
        <v>1</v>
      </c>
      <c r="N16" s="270"/>
    </row>
    <row r="17" spans="1:14" ht="14.4" customHeight="1" x14ac:dyDescent="0.3">
      <c r="A17" s="729" t="s">
        <v>1105</v>
      </c>
      <c r="B17" s="730" t="s">
        <v>1101</v>
      </c>
      <c r="C17" s="733">
        <v>16498.59</v>
      </c>
      <c r="D17" s="733">
        <v>19</v>
      </c>
      <c r="E17" s="733">
        <v>10641.74</v>
      </c>
      <c r="F17" s="803">
        <v>0.64500905834983469</v>
      </c>
      <c r="G17" s="733">
        <v>6</v>
      </c>
      <c r="H17" s="803">
        <v>0.31578947368421051</v>
      </c>
      <c r="I17" s="733">
        <v>5856.85</v>
      </c>
      <c r="J17" s="803">
        <v>0.35499094165016526</v>
      </c>
      <c r="K17" s="733">
        <v>13</v>
      </c>
      <c r="L17" s="803">
        <v>0.68421052631578949</v>
      </c>
      <c r="M17" s="733" t="s">
        <v>1</v>
      </c>
      <c r="N17" s="270"/>
    </row>
    <row r="18" spans="1:14" ht="14.4" customHeight="1" x14ac:dyDescent="0.3">
      <c r="A18" s="729" t="s">
        <v>1105</v>
      </c>
      <c r="B18" s="730" t="s">
        <v>1106</v>
      </c>
      <c r="C18" s="733">
        <v>1125674.28</v>
      </c>
      <c r="D18" s="733">
        <v>457</v>
      </c>
      <c r="E18" s="733">
        <v>607727.12999999989</v>
      </c>
      <c r="F18" s="803">
        <v>0.53987831186833179</v>
      </c>
      <c r="G18" s="733">
        <v>264</v>
      </c>
      <c r="H18" s="803">
        <v>0.57768052516411383</v>
      </c>
      <c r="I18" s="733">
        <v>517947.14999999991</v>
      </c>
      <c r="J18" s="803">
        <v>0.46012168813166798</v>
      </c>
      <c r="K18" s="733">
        <v>193</v>
      </c>
      <c r="L18" s="803">
        <v>0.42231947483588622</v>
      </c>
      <c r="M18" s="733" t="s">
        <v>585</v>
      </c>
      <c r="N18" s="270"/>
    </row>
    <row r="19" spans="1:14" ht="14.4" customHeight="1" x14ac:dyDescent="0.3">
      <c r="A19" s="729" t="s">
        <v>570</v>
      </c>
      <c r="B19" s="730" t="s">
        <v>570</v>
      </c>
      <c r="C19" s="733" t="s">
        <v>570</v>
      </c>
      <c r="D19" s="733" t="s">
        <v>570</v>
      </c>
      <c r="E19" s="733" t="s">
        <v>570</v>
      </c>
      <c r="F19" s="803" t="s">
        <v>570</v>
      </c>
      <c r="G19" s="733" t="s">
        <v>570</v>
      </c>
      <c r="H19" s="803" t="s">
        <v>570</v>
      </c>
      <c r="I19" s="733" t="s">
        <v>570</v>
      </c>
      <c r="J19" s="803" t="s">
        <v>570</v>
      </c>
      <c r="K19" s="733" t="s">
        <v>570</v>
      </c>
      <c r="L19" s="803" t="s">
        <v>570</v>
      </c>
      <c r="M19" s="733" t="s">
        <v>586</v>
      </c>
      <c r="N19" s="270"/>
    </row>
    <row r="20" spans="1:14" ht="14.4" customHeight="1" x14ac:dyDescent="0.3">
      <c r="A20" s="729" t="s">
        <v>1102</v>
      </c>
      <c r="B20" s="730" t="s">
        <v>1107</v>
      </c>
      <c r="C20" s="733">
        <v>1132559.31</v>
      </c>
      <c r="D20" s="733">
        <v>467</v>
      </c>
      <c r="E20" s="733">
        <v>611369.24999999988</v>
      </c>
      <c r="F20" s="803">
        <v>0.53981212692516722</v>
      </c>
      <c r="G20" s="733">
        <v>271</v>
      </c>
      <c r="H20" s="803">
        <v>0.58029978586723774</v>
      </c>
      <c r="I20" s="733">
        <v>521190.05999999988</v>
      </c>
      <c r="J20" s="803">
        <v>0.4601878730748325</v>
      </c>
      <c r="K20" s="733">
        <v>196</v>
      </c>
      <c r="L20" s="803">
        <v>0.41970021413276232</v>
      </c>
      <c r="M20" s="733" t="s">
        <v>581</v>
      </c>
      <c r="N20" s="270"/>
    </row>
    <row r="21" spans="1:14" ht="14.4" customHeight="1" x14ac:dyDescent="0.3">
      <c r="A21" s="804" t="s">
        <v>301</v>
      </c>
    </row>
    <row r="22" spans="1:14" ht="14.4" customHeight="1" x14ac:dyDescent="0.3">
      <c r="A22" s="805" t="s">
        <v>1108</v>
      </c>
    </row>
    <row r="23" spans="1:14" ht="14.4" customHeight="1" x14ac:dyDescent="0.3">
      <c r="A23" s="804" t="s">
        <v>1109</v>
      </c>
    </row>
  </sheetData>
  <autoFilter ref="A4:M4"/>
  <mergeCells count="4">
    <mergeCell ref="E3:H3"/>
    <mergeCell ref="C3:D3"/>
    <mergeCell ref="I3:L3"/>
    <mergeCell ref="A1:L1"/>
  </mergeCells>
  <conditionalFormatting sqref="F4 F10 F21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0">
    <cfRule type="expression" dxfId="49" priority="4">
      <formula>AND(LEFT(M11,6)&lt;&gt;"mezera",M11&lt;&gt;"")</formula>
    </cfRule>
  </conditionalFormatting>
  <conditionalFormatting sqref="A11:A20">
    <cfRule type="expression" dxfId="48" priority="2">
      <formula>AND(M11&lt;&gt;"",M11&lt;&gt;"mezeraKL")</formula>
    </cfRule>
  </conditionalFormatting>
  <conditionalFormatting sqref="F11:F20">
    <cfRule type="cellIs" dxfId="47" priority="1" operator="lessThan">
      <formula>0.6</formula>
    </cfRule>
  </conditionalFormatting>
  <conditionalFormatting sqref="B11:L20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0">
    <cfRule type="expression" dxfId="44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1110</v>
      </c>
      <c r="B5" s="797">
        <v>10275.869999999999</v>
      </c>
      <c r="C5" s="741">
        <v>1</v>
      </c>
      <c r="D5" s="810">
        <v>24</v>
      </c>
      <c r="E5" s="813" t="s">
        <v>1110</v>
      </c>
      <c r="F5" s="797">
        <v>7223.84</v>
      </c>
      <c r="G5" s="765">
        <v>0.70299059836296107</v>
      </c>
      <c r="H5" s="745">
        <v>13</v>
      </c>
      <c r="I5" s="788">
        <v>0.54166666666666663</v>
      </c>
      <c r="J5" s="816">
        <v>3052.0299999999997</v>
      </c>
      <c r="K5" s="765">
        <v>0.29700940163703898</v>
      </c>
      <c r="L5" s="745">
        <v>11</v>
      </c>
      <c r="M5" s="788">
        <v>0.45833333333333331</v>
      </c>
    </row>
    <row r="6" spans="1:13" ht="14.4" customHeight="1" x14ac:dyDescent="0.3">
      <c r="A6" s="807" t="s">
        <v>1111</v>
      </c>
      <c r="B6" s="798">
        <v>2140.73</v>
      </c>
      <c r="C6" s="748">
        <v>1</v>
      </c>
      <c r="D6" s="811">
        <v>18</v>
      </c>
      <c r="E6" s="814" t="s">
        <v>1111</v>
      </c>
      <c r="F6" s="798">
        <v>1936.87</v>
      </c>
      <c r="G6" s="766">
        <v>0.90477080248326502</v>
      </c>
      <c r="H6" s="752">
        <v>11</v>
      </c>
      <c r="I6" s="789">
        <v>0.61111111111111116</v>
      </c>
      <c r="J6" s="817">
        <v>203.86</v>
      </c>
      <c r="K6" s="766">
        <v>9.5229197516734948E-2</v>
      </c>
      <c r="L6" s="752">
        <v>7</v>
      </c>
      <c r="M6" s="789">
        <v>0.3888888888888889</v>
      </c>
    </row>
    <row r="7" spans="1:13" ht="14.4" customHeight="1" x14ac:dyDescent="0.3">
      <c r="A7" s="807" t="s">
        <v>1112</v>
      </c>
      <c r="B7" s="798">
        <v>338166.62000000005</v>
      </c>
      <c r="C7" s="748">
        <v>1</v>
      </c>
      <c r="D7" s="811">
        <v>113</v>
      </c>
      <c r="E7" s="814" t="s">
        <v>1112</v>
      </c>
      <c r="F7" s="798">
        <v>242394.03000000006</v>
      </c>
      <c r="G7" s="766">
        <v>0.7167887534257521</v>
      </c>
      <c r="H7" s="752">
        <v>70</v>
      </c>
      <c r="I7" s="789">
        <v>0.61946902654867253</v>
      </c>
      <c r="J7" s="817">
        <v>95772.590000000011</v>
      </c>
      <c r="K7" s="766">
        <v>0.2832112465742479</v>
      </c>
      <c r="L7" s="752">
        <v>43</v>
      </c>
      <c r="M7" s="789">
        <v>0.38053097345132741</v>
      </c>
    </row>
    <row r="8" spans="1:13" ht="14.4" customHeight="1" x14ac:dyDescent="0.3">
      <c r="A8" s="807" t="s">
        <v>1113</v>
      </c>
      <c r="B8" s="798">
        <v>1037.23</v>
      </c>
      <c r="C8" s="748">
        <v>1</v>
      </c>
      <c r="D8" s="811">
        <v>11</v>
      </c>
      <c r="E8" s="814" t="s">
        <v>1113</v>
      </c>
      <c r="F8" s="798">
        <v>672.17000000000007</v>
      </c>
      <c r="G8" s="766">
        <v>0.64804334622022119</v>
      </c>
      <c r="H8" s="752">
        <v>7</v>
      </c>
      <c r="I8" s="789">
        <v>0.63636363636363635</v>
      </c>
      <c r="J8" s="817">
        <v>365.06</v>
      </c>
      <c r="K8" s="766">
        <v>0.35195665377977881</v>
      </c>
      <c r="L8" s="752">
        <v>4</v>
      </c>
      <c r="M8" s="789">
        <v>0.36363636363636365</v>
      </c>
    </row>
    <row r="9" spans="1:13" ht="14.4" customHeight="1" x14ac:dyDescent="0.3">
      <c r="A9" s="807" t="s">
        <v>1114</v>
      </c>
      <c r="B9" s="798">
        <v>1434.44</v>
      </c>
      <c r="C9" s="748">
        <v>1</v>
      </c>
      <c r="D9" s="811">
        <v>3</v>
      </c>
      <c r="E9" s="814" t="s">
        <v>1114</v>
      </c>
      <c r="F9" s="798">
        <v>1434.44</v>
      </c>
      <c r="G9" s="766">
        <v>1</v>
      </c>
      <c r="H9" s="752">
        <v>3</v>
      </c>
      <c r="I9" s="789">
        <v>1</v>
      </c>
      <c r="J9" s="817"/>
      <c r="K9" s="766">
        <v>0</v>
      </c>
      <c r="L9" s="752"/>
      <c r="M9" s="789">
        <v>0</v>
      </c>
    </row>
    <row r="10" spans="1:13" ht="14.4" customHeight="1" x14ac:dyDescent="0.3">
      <c r="A10" s="807" t="s">
        <v>1115</v>
      </c>
      <c r="B10" s="798">
        <v>21342.02</v>
      </c>
      <c r="C10" s="748">
        <v>1</v>
      </c>
      <c r="D10" s="811">
        <v>22</v>
      </c>
      <c r="E10" s="814" t="s">
        <v>1115</v>
      </c>
      <c r="F10" s="798">
        <v>5761.2300000000005</v>
      </c>
      <c r="G10" s="766">
        <v>0.26994773690587864</v>
      </c>
      <c r="H10" s="752">
        <v>9</v>
      </c>
      <c r="I10" s="789">
        <v>0.40909090909090912</v>
      </c>
      <c r="J10" s="817">
        <v>15580.789999999999</v>
      </c>
      <c r="K10" s="766">
        <v>0.7300522630941213</v>
      </c>
      <c r="L10" s="752">
        <v>13</v>
      </c>
      <c r="M10" s="789">
        <v>0.59090909090909094</v>
      </c>
    </row>
    <row r="11" spans="1:13" ht="14.4" customHeight="1" x14ac:dyDescent="0.3">
      <c r="A11" s="807" t="s">
        <v>1116</v>
      </c>
      <c r="B11" s="798">
        <v>494839.71000000008</v>
      </c>
      <c r="C11" s="748">
        <v>1</v>
      </c>
      <c r="D11" s="811">
        <v>164</v>
      </c>
      <c r="E11" s="814" t="s">
        <v>1116</v>
      </c>
      <c r="F11" s="798">
        <v>281608.47000000003</v>
      </c>
      <c r="G11" s="766">
        <v>0.56909028178033649</v>
      </c>
      <c r="H11" s="752">
        <v>108</v>
      </c>
      <c r="I11" s="789">
        <v>0.65853658536585369</v>
      </c>
      <c r="J11" s="817">
        <v>213231.24000000002</v>
      </c>
      <c r="K11" s="766">
        <v>0.43090971821966345</v>
      </c>
      <c r="L11" s="752">
        <v>56</v>
      </c>
      <c r="M11" s="789">
        <v>0.34146341463414637</v>
      </c>
    </row>
    <row r="12" spans="1:13" ht="14.4" customHeight="1" x14ac:dyDescent="0.3">
      <c r="A12" s="807" t="s">
        <v>1117</v>
      </c>
      <c r="B12" s="798">
        <v>10053.230000000001</v>
      </c>
      <c r="C12" s="748">
        <v>1</v>
      </c>
      <c r="D12" s="811">
        <v>25</v>
      </c>
      <c r="E12" s="814" t="s">
        <v>1117</v>
      </c>
      <c r="F12" s="798">
        <v>5586.6000000000013</v>
      </c>
      <c r="G12" s="766">
        <v>0.55570199826324485</v>
      </c>
      <c r="H12" s="752">
        <v>13</v>
      </c>
      <c r="I12" s="789">
        <v>0.52</v>
      </c>
      <c r="J12" s="817">
        <v>4466.63</v>
      </c>
      <c r="K12" s="766">
        <v>0.44429800173675521</v>
      </c>
      <c r="L12" s="752">
        <v>12</v>
      </c>
      <c r="M12" s="789">
        <v>0.48</v>
      </c>
    </row>
    <row r="13" spans="1:13" ht="14.4" customHeight="1" x14ac:dyDescent="0.3">
      <c r="A13" s="807" t="s">
        <v>1118</v>
      </c>
      <c r="B13" s="798">
        <v>2561.96</v>
      </c>
      <c r="C13" s="748">
        <v>1</v>
      </c>
      <c r="D13" s="811">
        <v>9</v>
      </c>
      <c r="E13" s="814" t="s">
        <v>1118</v>
      </c>
      <c r="F13" s="798">
        <v>2315.66</v>
      </c>
      <c r="G13" s="766">
        <v>0.90386266764508416</v>
      </c>
      <c r="H13" s="752">
        <v>6</v>
      </c>
      <c r="I13" s="789">
        <v>0.66666666666666663</v>
      </c>
      <c r="J13" s="817">
        <v>246.29999999999998</v>
      </c>
      <c r="K13" s="766">
        <v>9.6137332354915755E-2</v>
      </c>
      <c r="L13" s="752">
        <v>3</v>
      </c>
      <c r="M13" s="789">
        <v>0.33333333333333331</v>
      </c>
    </row>
    <row r="14" spans="1:13" ht="14.4" customHeight="1" x14ac:dyDescent="0.3">
      <c r="A14" s="807" t="s">
        <v>1119</v>
      </c>
      <c r="B14" s="798">
        <v>1013.82</v>
      </c>
      <c r="C14" s="748">
        <v>1</v>
      </c>
      <c r="D14" s="811">
        <v>8</v>
      </c>
      <c r="E14" s="814" t="s">
        <v>1119</v>
      </c>
      <c r="F14" s="798">
        <v>651.59</v>
      </c>
      <c r="G14" s="766">
        <v>0.6427077785011146</v>
      </c>
      <c r="H14" s="752">
        <v>4</v>
      </c>
      <c r="I14" s="789">
        <v>0.5</v>
      </c>
      <c r="J14" s="817">
        <v>362.23</v>
      </c>
      <c r="K14" s="766">
        <v>0.3572922214988854</v>
      </c>
      <c r="L14" s="752">
        <v>4</v>
      </c>
      <c r="M14" s="789">
        <v>0.5</v>
      </c>
    </row>
    <row r="15" spans="1:13" ht="14.4" customHeight="1" thickBot="1" x14ac:dyDescent="0.35">
      <c r="A15" s="808" t="s">
        <v>1120</v>
      </c>
      <c r="B15" s="799">
        <v>249693.68000000002</v>
      </c>
      <c r="C15" s="755">
        <v>1</v>
      </c>
      <c r="D15" s="812">
        <v>70</v>
      </c>
      <c r="E15" s="815" t="s">
        <v>1120</v>
      </c>
      <c r="F15" s="799">
        <v>61784.35</v>
      </c>
      <c r="G15" s="767">
        <v>0.24744058399876198</v>
      </c>
      <c r="H15" s="759">
        <v>27</v>
      </c>
      <c r="I15" s="790">
        <v>0.38571428571428573</v>
      </c>
      <c r="J15" s="818">
        <v>187909.33000000002</v>
      </c>
      <c r="K15" s="767">
        <v>0.75255941600123799</v>
      </c>
      <c r="L15" s="759">
        <v>43</v>
      </c>
      <c r="M15" s="790">
        <v>0.61428571428571432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3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1545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1132559.3100000005</v>
      </c>
      <c r="N3" s="70">
        <f>SUBTOTAL(9,N7:N1048576)</f>
        <v>5301</v>
      </c>
      <c r="O3" s="70">
        <f>SUBTOTAL(9,O7:O1048576)</f>
        <v>467</v>
      </c>
      <c r="P3" s="70">
        <f>SUBTOTAL(9,P7:P1048576)</f>
        <v>611369.25000000012</v>
      </c>
      <c r="Q3" s="71">
        <f>IF(M3=0,0,P3/M3)</f>
        <v>0.53981212692516722</v>
      </c>
      <c r="R3" s="70">
        <f>SUBTOTAL(9,R7:R1048576)</f>
        <v>3570</v>
      </c>
      <c r="S3" s="71">
        <f>IF(N3=0,0,R3/N3)</f>
        <v>0.67345783814374649</v>
      </c>
      <c r="T3" s="70">
        <f>SUBTOTAL(9,T7:T1048576)</f>
        <v>271</v>
      </c>
      <c r="U3" s="72">
        <f>IF(O3=0,0,T3/O3)</f>
        <v>0.58029978586723774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9</v>
      </c>
      <c r="B7" s="825" t="s">
        <v>1098</v>
      </c>
      <c r="C7" s="825" t="s">
        <v>1105</v>
      </c>
      <c r="D7" s="826" t="s">
        <v>1543</v>
      </c>
      <c r="E7" s="827" t="s">
        <v>1111</v>
      </c>
      <c r="F7" s="825" t="s">
        <v>1099</v>
      </c>
      <c r="G7" s="825" t="s">
        <v>1121</v>
      </c>
      <c r="H7" s="825" t="s">
        <v>570</v>
      </c>
      <c r="I7" s="825" t="s">
        <v>1122</v>
      </c>
      <c r="J7" s="825" t="s">
        <v>1123</v>
      </c>
      <c r="K7" s="825" t="s">
        <v>1124</v>
      </c>
      <c r="L7" s="828">
        <v>263.26</v>
      </c>
      <c r="M7" s="828">
        <v>263.26</v>
      </c>
      <c r="N7" s="825">
        <v>1</v>
      </c>
      <c r="O7" s="829">
        <v>0.5</v>
      </c>
      <c r="P7" s="828">
        <v>263.26</v>
      </c>
      <c r="Q7" s="830">
        <v>1</v>
      </c>
      <c r="R7" s="825">
        <v>1</v>
      </c>
      <c r="S7" s="830">
        <v>1</v>
      </c>
      <c r="T7" s="829">
        <v>0.5</v>
      </c>
      <c r="U7" s="231">
        <v>1</v>
      </c>
    </row>
    <row r="8" spans="1:21" ht="14.4" customHeight="1" x14ac:dyDescent="0.3">
      <c r="A8" s="831">
        <v>9</v>
      </c>
      <c r="B8" s="832" t="s">
        <v>1098</v>
      </c>
      <c r="C8" s="832" t="s">
        <v>1105</v>
      </c>
      <c r="D8" s="833" t="s">
        <v>1543</v>
      </c>
      <c r="E8" s="834" t="s">
        <v>1111</v>
      </c>
      <c r="F8" s="832" t="s">
        <v>1099</v>
      </c>
      <c r="G8" s="832" t="s">
        <v>1125</v>
      </c>
      <c r="H8" s="832" t="s">
        <v>695</v>
      </c>
      <c r="I8" s="832" t="s">
        <v>1126</v>
      </c>
      <c r="J8" s="832" t="s">
        <v>1127</v>
      </c>
      <c r="K8" s="832" t="s">
        <v>1128</v>
      </c>
      <c r="L8" s="835">
        <v>4.7</v>
      </c>
      <c r="M8" s="835">
        <v>4.7</v>
      </c>
      <c r="N8" s="832">
        <v>1</v>
      </c>
      <c r="O8" s="836">
        <v>0.5</v>
      </c>
      <c r="P8" s="835">
        <v>4.7</v>
      </c>
      <c r="Q8" s="837">
        <v>1</v>
      </c>
      <c r="R8" s="832">
        <v>1</v>
      </c>
      <c r="S8" s="837">
        <v>1</v>
      </c>
      <c r="T8" s="836">
        <v>0.5</v>
      </c>
      <c r="U8" s="838">
        <v>1</v>
      </c>
    </row>
    <row r="9" spans="1:21" ht="14.4" customHeight="1" x14ac:dyDescent="0.3">
      <c r="A9" s="831">
        <v>9</v>
      </c>
      <c r="B9" s="832" t="s">
        <v>1098</v>
      </c>
      <c r="C9" s="832" t="s">
        <v>1105</v>
      </c>
      <c r="D9" s="833" t="s">
        <v>1543</v>
      </c>
      <c r="E9" s="834" t="s">
        <v>1111</v>
      </c>
      <c r="F9" s="832" t="s">
        <v>1099</v>
      </c>
      <c r="G9" s="832" t="s">
        <v>1129</v>
      </c>
      <c r="H9" s="832" t="s">
        <v>695</v>
      </c>
      <c r="I9" s="832" t="s">
        <v>1130</v>
      </c>
      <c r="J9" s="832" t="s">
        <v>1131</v>
      </c>
      <c r="K9" s="832" t="s">
        <v>1132</v>
      </c>
      <c r="L9" s="835">
        <v>117.55</v>
      </c>
      <c r="M9" s="835">
        <v>117.55</v>
      </c>
      <c r="N9" s="832">
        <v>1</v>
      </c>
      <c r="O9" s="836">
        <v>0.5</v>
      </c>
      <c r="P9" s="835">
        <v>117.55</v>
      </c>
      <c r="Q9" s="837">
        <v>1</v>
      </c>
      <c r="R9" s="832">
        <v>1</v>
      </c>
      <c r="S9" s="837">
        <v>1</v>
      </c>
      <c r="T9" s="836">
        <v>0.5</v>
      </c>
      <c r="U9" s="838">
        <v>1</v>
      </c>
    </row>
    <row r="10" spans="1:21" ht="14.4" customHeight="1" x14ac:dyDescent="0.3">
      <c r="A10" s="831">
        <v>9</v>
      </c>
      <c r="B10" s="832" t="s">
        <v>1098</v>
      </c>
      <c r="C10" s="832" t="s">
        <v>1105</v>
      </c>
      <c r="D10" s="833" t="s">
        <v>1543</v>
      </c>
      <c r="E10" s="834" t="s">
        <v>1111</v>
      </c>
      <c r="F10" s="832" t="s">
        <v>1099</v>
      </c>
      <c r="G10" s="832" t="s">
        <v>1133</v>
      </c>
      <c r="H10" s="832" t="s">
        <v>570</v>
      </c>
      <c r="I10" s="832" t="s">
        <v>1134</v>
      </c>
      <c r="J10" s="832" t="s">
        <v>1135</v>
      </c>
      <c r="K10" s="832" t="s">
        <v>1136</v>
      </c>
      <c r="L10" s="835">
        <v>203.86</v>
      </c>
      <c r="M10" s="835">
        <v>203.86</v>
      </c>
      <c r="N10" s="832">
        <v>1</v>
      </c>
      <c r="O10" s="836">
        <v>0.5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" customHeight="1" x14ac:dyDescent="0.3">
      <c r="A11" s="831">
        <v>9</v>
      </c>
      <c r="B11" s="832" t="s">
        <v>1098</v>
      </c>
      <c r="C11" s="832" t="s">
        <v>1105</v>
      </c>
      <c r="D11" s="833" t="s">
        <v>1543</v>
      </c>
      <c r="E11" s="834" t="s">
        <v>1111</v>
      </c>
      <c r="F11" s="832" t="s">
        <v>1099</v>
      </c>
      <c r="G11" s="832" t="s">
        <v>1137</v>
      </c>
      <c r="H11" s="832" t="s">
        <v>570</v>
      </c>
      <c r="I11" s="832" t="s">
        <v>1138</v>
      </c>
      <c r="J11" s="832" t="s">
        <v>1139</v>
      </c>
      <c r="K11" s="832" t="s">
        <v>1140</v>
      </c>
      <c r="L11" s="835">
        <v>0</v>
      </c>
      <c r="M11" s="835">
        <v>0</v>
      </c>
      <c r="N11" s="832">
        <v>1</v>
      </c>
      <c r="O11" s="836">
        <v>0.5</v>
      </c>
      <c r="P11" s="835"/>
      <c r="Q11" s="837"/>
      <c r="R11" s="832"/>
      <c r="S11" s="837">
        <v>0</v>
      </c>
      <c r="T11" s="836"/>
      <c r="U11" s="838">
        <v>0</v>
      </c>
    </row>
    <row r="12" spans="1:21" ht="14.4" customHeight="1" x14ac:dyDescent="0.3">
      <c r="A12" s="831">
        <v>9</v>
      </c>
      <c r="B12" s="832" t="s">
        <v>1098</v>
      </c>
      <c r="C12" s="832" t="s">
        <v>1105</v>
      </c>
      <c r="D12" s="833" t="s">
        <v>1543</v>
      </c>
      <c r="E12" s="834" t="s">
        <v>1111</v>
      </c>
      <c r="F12" s="832" t="s">
        <v>1099</v>
      </c>
      <c r="G12" s="832" t="s">
        <v>1141</v>
      </c>
      <c r="H12" s="832" t="s">
        <v>570</v>
      </c>
      <c r="I12" s="832" t="s">
        <v>1142</v>
      </c>
      <c r="J12" s="832" t="s">
        <v>1143</v>
      </c>
      <c r="K12" s="832" t="s">
        <v>1144</v>
      </c>
      <c r="L12" s="835">
        <v>69.59</v>
      </c>
      <c r="M12" s="835">
        <v>139.18</v>
      </c>
      <c r="N12" s="832">
        <v>2</v>
      </c>
      <c r="O12" s="836">
        <v>1</v>
      </c>
      <c r="P12" s="835">
        <v>139.18</v>
      </c>
      <c r="Q12" s="837">
        <v>1</v>
      </c>
      <c r="R12" s="832">
        <v>2</v>
      </c>
      <c r="S12" s="837">
        <v>1</v>
      </c>
      <c r="T12" s="836">
        <v>1</v>
      </c>
      <c r="U12" s="838">
        <v>1</v>
      </c>
    </row>
    <row r="13" spans="1:21" ht="14.4" customHeight="1" x14ac:dyDescent="0.3">
      <c r="A13" s="831">
        <v>9</v>
      </c>
      <c r="B13" s="832" t="s">
        <v>1098</v>
      </c>
      <c r="C13" s="832" t="s">
        <v>1105</v>
      </c>
      <c r="D13" s="833" t="s">
        <v>1543</v>
      </c>
      <c r="E13" s="834" t="s">
        <v>1111</v>
      </c>
      <c r="F13" s="832" t="s">
        <v>1099</v>
      </c>
      <c r="G13" s="832" t="s">
        <v>1145</v>
      </c>
      <c r="H13" s="832" t="s">
        <v>695</v>
      </c>
      <c r="I13" s="832" t="s">
        <v>1146</v>
      </c>
      <c r="J13" s="832" t="s">
        <v>1147</v>
      </c>
      <c r="K13" s="832" t="s">
        <v>1148</v>
      </c>
      <c r="L13" s="835">
        <v>176.32</v>
      </c>
      <c r="M13" s="835">
        <v>176.32</v>
      </c>
      <c r="N13" s="832">
        <v>1</v>
      </c>
      <c r="O13" s="836">
        <v>0.5</v>
      </c>
      <c r="P13" s="835">
        <v>176.32</v>
      </c>
      <c r="Q13" s="837">
        <v>1</v>
      </c>
      <c r="R13" s="832">
        <v>1</v>
      </c>
      <c r="S13" s="837">
        <v>1</v>
      </c>
      <c r="T13" s="836">
        <v>0.5</v>
      </c>
      <c r="U13" s="838">
        <v>1</v>
      </c>
    </row>
    <row r="14" spans="1:21" ht="14.4" customHeight="1" x14ac:dyDescent="0.3">
      <c r="A14" s="831">
        <v>9</v>
      </c>
      <c r="B14" s="832" t="s">
        <v>1098</v>
      </c>
      <c r="C14" s="832" t="s">
        <v>1105</v>
      </c>
      <c r="D14" s="833" t="s">
        <v>1543</v>
      </c>
      <c r="E14" s="834" t="s">
        <v>1111</v>
      </c>
      <c r="F14" s="832" t="s">
        <v>1099</v>
      </c>
      <c r="G14" s="832" t="s">
        <v>1149</v>
      </c>
      <c r="H14" s="832" t="s">
        <v>570</v>
      </c>
      <c r="I14" s="832" t="s">
        <v>1150</v>
      </c>
      <c r="J14" s="832" t="s">
        <v>1151</v>
      </c>
      <c r="K14" s="832" t="s">
        <v>1152</v>
      </c>
      <c r="L14" s="835">
        <v>38.56</v>
      </c>
      <c r="M14" s="835">
        <v>38.56</v>
      </c>
      <c r="N14" s="832">
        <v>1</v>
      </c>
      <c r="O14" s="836">
        <v>1</v>
      </c>
      <c r="P14" s="835">
        <v>38.56</v>
      </c>
      <c r="Q14" s="837">
        <v>1</v>
      </c>
      <c r="R14" s="832">
        <v>1</v>
      </c>
      <c r="S14" s="837">
        <v>1</v>
      </c>
      <c r="T14" s="836">
        <v>1</v>
      </c>
      <c r="U14" s="838">
        <v>1</v>
      </c>
    </row>
    <row r="15" spans="1:21" ht="14.4" customHeight="1" x14ac:dyDescent="0.3">
      <c r="A15" s="831">
        <v>9</v>
      </c>
      <c r="B15" s="832" t="s">
        <v>1098</v>
      </c>
      <c r="C15" s="832" t="s">
        <v>1105</v>
      </c>
      <c r="D15" s="833" t="s">
        <v>1543</v>
      </c>
      <c r="E15" s="834" t="s">
        <v>1111</v>
      </c>
      <c r="F15" s="832" t="s">
        <v>1099</v>
      </c>
      <c r="G15" s="832" t="s">
        <v>1153</v>
      </c>
      <c r="H15" s="832" t="s">
        <v>570</v>
      </c>
      <c r="I15" s="832" t="s">
        <v>1154</v>
      </c>
      <c r="J15" s="832" t="s">
        <v>1155</v>
      </c>
      <c r="K15" s="832" t="s">
        <v>1156</v>
      </c>
      <c r="L15" s="835">
        <v>229.93</v>
      </c>
      <c r="M15" s="835">
        <v>229.93</v>
      </c>
      <c r="N15" s="832">
        <v>1</v>
      </c>
      <c r="O15" s="836">
        <v>1</v>
      </c>
      <c r="P15" s="835">
        <v>229.93</v>
      </c>
      <c r="Q15" s="837">
        <v>1</v>
      </c>
      <c r="R15" s="832">
        <v>1</v>
      </c>
      <c r="S15" s="837">
        <v>1</v>
      </c>
      <c r="T15" s="836">
        <v>1</v>
      </c>
      <c r="U15" s="838">
        <v>1</v>
      </c>
    </row>
    <row r="16" spans="1:21" ht="14.4" customHeight="1" x14ac:dyDescent="0.3">
      <c r="A16" s="831">
        <v>9</v>
      </c>
      <c r="B16" s="832" t="s">
        <v>1098</v>
      </c>
      <c r="C16" s="832" t="s">
        <v>1105</v>
      </c>
      <c r="D16" s="833" t="s">
        <v>1543</v>
      </c>
      <c r="E16" s="834" t="s">
        <v>1111</v>
      </c>
      <c r="F16" s="832" t="s">
        <v>1099</v>
      </c>
      <c r="G16" s="832" t="s">
        <v>1157</v>
      </c>
      <c r="H16" s="832" t="s">
        <v>570</v>
      </c>
      <c r="I16" s="832" t="s">
        <v>1158</v>
      </c>
      <c r="J16" s="832" t="s">
        <v>1159</v>
      </c>
      <c r="K16" s="832" t="s">
        <v>1160</v>
      </c>
      <c r="L16" s="835">
        <v>46.03</v>
      </c>
      <c r="M16" s="835">
        <v>138.09</v>
      </c>
      <c r="N16" s="832">
        <v>3</v>
      </c>
      <c r="O16" s="836">
        <v>1.5</v>
      </c>
      <c r="P16" s="835">
        <v>138.09</v>
      </c>
      <c r="Q16" s="837">
        <v>1</v>
      </c>
      <c r="R16" s="832">
        <v>3</v>
      </c>
      <c r="S16" s="837">
        <v>1</v>
      </c>
      <c r="T16" s="836">
        <v>1.5</v>
      </c>
      <c r="U16" s="838">
        <v>1</v>
      </c>
    </row>
    <row r="17" spans="1:21" ht="14.4" customHeight="1" x14ac:dyDescent="0.3">
      <c r="A17" s="831">
        <v>9</v>
      </c>
      <c r="B17" s="832" t="s">
        <v>1098</v>
      </c>
      <c r="C17" s="832" t="s">
        <v>1105</v>
      </c>
      <c r="D17" s="833" t="s">
        <v>1543</v>
      </c>
      <c r="E17" s="834" t="s">
        <v>1111</v>
      </c>
      <c r="F17" s="832" t="s">
        <v>1099</v>
      </c>
      <c r="G17" s="832" t="s">
        <v>1161</v>
      </c>
      <c r="H17" s="832" t="s">
        <v>695</v>
      </c>
      <c r="I17" s="832" t="s">
        <v>1162</v>
      </c>
      <c r="J17" s="832" t="s">
        <v>1163</v>
      </c>
      <c r="K17" s="832" t="s">
        <v>1164</v>
      </c>
      <c r="L17" s="835">
        <v>141.25</v>
      </c>
      <c r="M17" s="835">
        <v>141.25</v>
      </c>
      <c r="N17" s="832">
        <v>1</v>
      </c>
      <c r="O17" s="836">
        <v>1</v>
      </c>
      <c r="P17" s="835">
        <v>141.25</v>
      </c>
      <c r="Q17" s="837">
        <v>1</v>
      </c>
      <c r="R17" s="832">
        <v>1</v>
      </c>
      <c r="S17" s="837">
        <v>1</v>
      </c>
      <c r="T17" s="836">
        <v>1</v>
      </c>
      <c r="U17" s="838">
        <v>1</v>
      </c>
    </row>
    <row r="18" spans="1:21" ht="14.4" customHeight="1" x14ac:dyDescent="0.3">
      <c r="A18" s="831">
        <v>9</v>
      </c>
      <c r="B18" s="832" t="s">
        <v>1098</v>
      </c>
      <c r="C18" s="832" t="s">
        <v>1105</v>
      </c>
      <c r="D18" s="833" t="s">
        <v>1543</v>
      </c>
      <c r="E18" s="834" t="s">
        <v>1111</v>
      </c>
      <c r="F18" s="832" t="s">
        <v>1099</v>
      </c>
      <c r="G18" s="832" t="s">
        <v>1165</v>
      </c>
      <c r="H18" s="832" t="s">
        <v>570</v>
      </c>
      <c r="I18" s="832" t="s">
        <v>1166</v>
      </c>
      <c r="J18" s="832" t="s">
        <v>1167</v>
      </c>
      <c r="K18" s="832" t="s">
        <v>1168</v>
      </c>
      <c r="L18" s="835">
        <v>65.989999999999995</v>
      </c>
      <c r="M18" s="835">
        <v>65.989999999999995</v>
      </c>
      <c r="N18" s="832">
        <v>1</v>
      </c>
      <c r="O18" s="836">
        <v>0.5</v>
      </c>
      <c r="P18" s="835">
        <v>65.989999999999995</v>
      </c>
      <c r="Q18" s="837">
        <v>1</v>
      </c>
      <c r="R18" s="832">
        <v>1</v>
      </c>
      <c r="S18" s="837">
        <v>1</v>
      </c>
      <c r="T18" s="836">
        <v>0.5</v>
      </c>
      <c r="U18" s="838">
        <v>1</v>
      </c>
    </row>
    <row r="19" spans="1:21" ht="14.4" customHeight="1" x14ac:dyDescent="0.3">
      <c r="A19" s="831">
        <v>9</v>
      </c>
      <c r="B19" s="832" t="s">
        <v>1098</v>
      </c>
      <c r="C19" s="832" t="s">
        <v>1105</v>
      </c>
      <c r="D19" s="833" t="s">
        <v>1543</v>
      </c>
      <c r="E19" s="834" t="s">
        <v>1111</v>
      </c>
      <c r="F19" s="832" t="s">
        <v>1099</v>
      </c>
      <c r="G19" s="832" t="s">
        <v>1169</v>
      </c>
      <c r="H19" s="832" t="s">
        <v>570</v>
      </c>
      <c r="I19" s="832" t="s">
        <v>1170</v>
      </c>
      <c r="J19" s="832" t="s">
        <v>1171</v>
      </c>
      <c r="K19" s="832" t="s">
        <v>1172</v>
      </c>
      <c r="L19" s="835">
        <v>311.02</v>
      </c>
      <c r="M19" s="835">
        <v>622.04</v>
      </c>
      <c r="N19" s="832">
        <v>2</v>
      </c>
      <c r="O19" s="836">
        <v>1</v>
      </c>
      <c r="P19" s="835">
        <v>622.04</v>
      </c>
      <c r="Q19" s="837">
        <v>1</v>
      </c>
      <c r="R19" s="832">
        <v>2</v>
      </c>
      <c r="S19" s="837">
        <v>1</v>
      </c>
      <c r="T19" s="836">
        <v>1</v>
      </c>
      <c r="U19" s="838">
        <v>1</v>
      </c>
    </row>
    <row r="20" spans="1:21" ht="14.4" customHeight="1" x14ac:dyDescent="0.3">
      <c r="A20" s="831">
        <v>9</v>
      </c>
      <c r="B20" s="832" t="s">
        <v>1098</v>
      </c>
      <c r="C20" s="832" t="s">
        <v>1105</v>
      </c>
      <c r="D20" s="833" t="s">
        <v>1543</v>
      </c>
      <c r="E20" s="834" t="s">
        <v>1111</v>
      </c>
      <c r="F20" s="832" t="s">
        <v>1099</v>
      </c>
      <c r="G20" s="832" t="s">
        <v>1173</v>
      </c>
      <c r="H20" s="832" t="s">
        <v>570</v>
      </c>
      <c r="I20" s="832" t="s">
        <v>1174</v>
      </c>
      <c r="J20" s="832" t="s">
        <v>1175</v>
      </c>
      <c r="K20" s="832" t="s">
        <v>1176</v>
      </c>
      <c r="L20" s="835">
        <v>0</v>
      </c>
      <c r="M20" s="835">
        <v>0</v>
      </c>
      <c r="N20" s="832">
        <v>2</v>
      </c>
      <c r="O20" s="836">
        <v>2</v>
      </c>
      <c r="P20" s="835"/>
      <c r="Q20" s="837"/>
      <c r="R20" s="832"/>
      <c r="S20" s="837">
        <v>0</v>
      </c>
      <c r="T20" s="836"/>
      <c r="U20" s="838">
        <v>0</v>
      </c>
    </row>
    <row r="21" spans="1:21" ht="14.4" customHeight="1" x14ac:dyDescent="0.3">
      <c r="A21" s="831">
        <v>9</v>
      </c>
      <c r="B21" s="832" t="s">
        <v>1098</v>
      </c>
      <c r="C21" s="832" t="s">
        <v>1105</v>
      </c>
      <c r="D21" s="833" t="s">
        <v>1543</v>
      </c>
      <c r="E21" s="834" t="s">
        <v>1111</v>
      </c>
      <c r="F21" s="832" t="s">
        <v>1099</v>
      </c>
      <c r="G21" s="832" t="s">
        <v>1177</v>
      </c>
      <c r="H21" s="832" t="s">
        <v>570</v>
      </c>
      <c r="I21" s="832" t="s">
        <v>1178</v>
      </c>
      <c r="J21" s="832" t="s">
        <v>1179</v>
      </c>
      <c r="K21" s="832" t="s">
        <v>1180</v>
      </c>
      <c r="L21" s="835">
        <v>0</v>
      </c>
      <c r="M21" s="835">
        <v>0</v>
      </c>
      <c r="N21" s="832">
        <v>1</v>
      </c>
      <c r="O21" s="836">
        <v>1</v>
      </c>
      <c r="P21" s="835"/>
      <c r="Q21" s="837"/>
      <c r="R21" s="832"/>
      <c r="S21" s="837">
        <v>0</v>
      </c>
      <c r="T21" s="836"/>
      <c r="U21" s="838">
        <v>0</v>
      </c>
    </row>
    <row r="22" spans="1:21" ht="14.4" customHeight="1" x14ac:dyDescent="0.3">
      <c r="A22" s="831">
        <v>9</v>
      </c>
      <c r="B22" s="832" t="s">
        <v>1098</v>
      </c>
      <c r="C22" s="832" t="s">
        <v>1105</v>
      </c>
      <c r="D22" s="833" t="s">
        <v>1543</v>
      </c>
      <c r="E22" s="834" t="s">
        <v>1111</v>
      </c>
      <c r="F22" s="832" t="s">
        <v>1099</v>
      </c>
      <c r="G22" s="832" t="s">
        <v>1181</v>
      </c>
      <c r="H22" s="832" t="s">
        <v>570</v>
      </c>
      <c r="I22" s="832" t="s">
        <v>1182</v>
      </c>
      <c r="J22" s="832" t="s">
        <v>1183</v>
      </c>
      <c r="K22" s="832" t="s">
        <v>1184</v>
      </c>
      <c r="L22" s="835">
        <v>0</v>
      </c>
      <c r="M22" s="835">
        <v>0</v>
      </c>
      <c r="N22" s="832">
        <v>6</v>
      </c>
      <c r="O22" s="836">
        <v>3</v>
      </c>
      <c r="P22" s="835"/>
      <c r="Q22" s="837"/>
      <c r="R22" s="832"/>
      <c r="S22" s="837">
        <v>0</v>
      </c>
      <c r="T22" s="836"/>
      <c r="U22" s="838">
        <v>0</v>
      </c>
    </row>
    <row r="23" spans="1:21" ht="14.4" customHeight="1" x14ac:dyDescent="0.3">
      <c r="A23" s="831">
        <v>9</v>
      </c>
      <c r="B23" s="832" t="s">
        <v>1098</v>
      </c>
      <c r="C23" s="832" t="s">
        <v>1105</v>
      </c>
      <c r="D23" s="833" t="s">
        <v>1543</v>
      </c>
      <c r="E23" s="834" t="s">
        <v>1111</v>
      </c>
      <c r="F23" s="832" t="s">
        <v>1100</v>
      </c>
      <c r="G23" s="832" t="s">
        <v>1185</v>
      </c>
      <c r="H23" s="832" t="s">
        <v>570</v>
      </c>
      <c r="I23" s="832" t="s">
        <v>1186</v>
      </c>
      <c r="J23" s="832" t="s">
        <v>1187</v>
      </c>
      <c r="K23" s="832"/>
      <c r="L23" s="835">
        <v>0</v>
      </c>
      <c r="M23" s="835">
        <v>0</v>
      </c>
      <c r="N23" s="832">
        <v>2</v>
      </c>
      <c r="O23" s="836">
        <v>2</v>
      </c>
      <c r="P23" s="835">
        <v>0</v>
      </c>
      <c r="Q23" s="837"/>
      <c r="R23" s="832">
        <v>2</v>
      </c>
      <c r="S23" s="837">
        <v>1</v>
      </c>
      <c r="T23" s="836">
        <v>2</v>
      </c>
      <c r="U23" s="838">
        <v>1</v>
      </c>
    </row>
    <row r="24" spans="1:21" ht="14.4" customHeight="1" x14ac:dyDescent="0.3">
      <c r="A24" s="831">
        <v>9</v>
      </c>
      <c r="B24" s="832" t="s">
        <v>1098</v>
      </c>
      <c r="C24" s="832" t="s">
        <v>1105</v>
      </c>
      <c r="D24" s="833" t="s">
        <v>1543</v>
      </c>
      <c r="E24" s="834" t="s">
        <v>1112</v>
      </c>
      <c r="F24" s="832" t="s">
        <v>1099</v>
      </c>
      <c r="G24" s="832" t="s">
        <v>1188</v>
      </c>
      <c r="H24" s="832" t="s">
        <v>570</v>
      </c>
      <c r="I24" s="832" t="s">
        <v>1189</v>
      </c>
      <c r="J24" s="832" t="s">
        <v>1190</v>
      </c>
      <c r="K24" s="832" t="s">
        <v>1191</v>
      </c>
      <c r="L24" s="835">
        <v>95.76</v>
      </c>
      <c r="M24" s="835">
        <v>383.04</v>
      </c>
      <c r="N24" s="832">
        <v>4</v>
      </c>
      <c r="O24" s="836">
        <v>1</v>
      </c>
      <c r="P24" s="835">
        <v>383.04</v>
      </c>
      <c r="Q24" s="837">
        <v>1</v>
      </c>
      <c r="R24" s="832">
        <v>4</v>
      </c>
      <c r="S24" s="837">
        <v>1</v>
      </c>
      <c r="T24" s="836">
        <v>1</v>
      </c>
      <c r="U24" s="838">
        <v>1</v>
      </c>
    </row>
    <row r="25" spans="1:21" ht="14.4" customHeight="1" x14ac:dyDescent="0.3">
      <c r="A25" s="831">
        <v>9</v>
      </c>
      <c r="B25" s="832" t="s">
        <v>1098</v>
      </c>
      <c r="C25" s="832" t="s">
        <v>1105</v>
      </c>
      <c r="D25" s="833" t="s">
        <v>1543</v>
      </c>
      <c r="E25" s="834" t="s">
        <v>1112</v>
      </c>
      <c r="F25" s="832" t="s">
        <v>1099</v>
      </c>
      <c r="G25" s="832" t="s">
        <v>1192</v>
      </c>
      <c r="H25" s="832" t="s">
        <v>570</v>
      </c>
      <c r="I25" s="832" t="s">
        <v>1193</v>
      </c>
      <c r="J25" s="832" t="s">
        <v>1194</v>
      </c>
      <c r="K25" s="832" t="s">
        <v>1195</v>
      </c>
      <c r="L25" s="835">
        <v>161.52000000000001</v>
      </c>
      <c r="M25" s="835">
        <v>323.04000000000002</v>
      </c>
      <c r="N25" s="832">
        <v>2</v>
      </c>
      <c r="O25" s="836">
        <v>1</v>
      </c>
      <c r="P25" s="835">
        <v>323.04000000000002</v>
      </c>
      <c r="Q25" s="837">
        <v>1</v>
      </c>
      <c r="R25" s="832">
        <v>2</v>
      </c>
      <c r="S25" s="837">
        <v>1</v>
      </c>
      <c r="T25" s="836">
        <v>1</v>
      </c>
      <c r="U25" s="838">
        <v>1</v>
      </c>
    </row>
    <row r="26" spans="1:21" ht="14.4" customHeight="1" x14ac:dyDescent="0.3">
      <c r="A26" s="831">
        <v>9</v>
      </c>
      <c r="B26" s="832" t="s">
        <v>1098</v>
      </c>
      <c r="C26" s="832" t="s">
        <v>1105</v>
      </c>
      <c r="D26" s="833" t="s">
        <v>1543</v>
      </c>
      <c r="E26" s="834" t="s">
        <v>1112</v>
      </c>
      <c r="F26" s="832" t="s">
        <v>1099</v>
      </c>
      <c r="G26" s="832" t="s">
        <v>1196</v>
      </c>
      <c r="H26" s="832" t="s">
        <v>570</v>
      </c>
      <c r="I26" s="832" t="s">
        <v>1197</v>
      </c>
      <c r="J26" s="832" t="s">
        <v>1198</v>
      </c>
      <c r="K26" s="832" t="s">
        <v>1199</v>
      </c>
      <c r="L26" s="835">
        <v>484.75</v>
      </c>
      <c r="M26" s="835">
        <v>484.75</v>
      </c>
      <c r="N26" s="832">
        <v>1</v>
      </c>
      <c r="O26" s="836">
        <v>1</v>
      </c>
      <c r="P26" s="835">
        <v>484.75</v>
      </c>
      <c r="Q26" s="837">
        <v>1</v>
      </c>
      <c r="R26" s="832">
        <v>1</v>
      </c>
      <c r="S26" s="837">
        <v>1</v>
      </c>
      <c r="T26" s="836">
        <v>1</v>
      </c>
      <c r="U26" s="838">
        <v>1</v>
      </c>
    </row>
    <row r="27" spans="1:21" ht="14.4" customHeight="1" x14ac:dyDescent="0.3">
      <c r="A27" s="831">
        <v>9</v>
      </c>
      <c r="B27" s="832" t="s">
        <v>1098</v>
      </c>
      <c r="C27" s="832" t="s">
        <v>1105</v>
      </c>
      <c r="D27" s="833" t="s">
        <v>1543</v>
      </c>
      <c r="E27" s="834" t="s">
        <v>1112</v>
      </c>
      <c r="F27" s="832" t="s">
        <v>1099</v>
      </c>
      <c r="G27" s="832" t="s">
        <v>1196</v>
      </c>
      <c r="H27" s="832" t="s">
        <v>570</v>
      </c>
      <c r="I27" s="832" t="s">
        <v>1200</v>
      </c>
      <c r="J27" s="832" t="s">
        <v>1201</v>
      </c>
      <c r="K27" s="832" t="s">
        <v>1202</v>
      </c>
      <c r="L27" s="835">
        <v>7096.12</v>
      </c>
      <c r="M27" s="835">
        <v>7096.12</v>
      </c>
      <c r="N27" s="832">
        <v>1</v>
      </c>
      <c r="O27" s="836">
        <v>1</v>
      </c>
      <c r="P27" s="835">
        <v>7096.12</v>
      </c>
      <c r="Q27" s="837">
        <v>1</v>
      </c>
      <c r="R27" s="832">
        <v>1</v>
      </c>
      <c r="S27" s="837">
        <v>1</v>
      </c>
      <c r="T27" s="836">
        <v>1</v>
      </c>
      <c r="U27" s="838">
        <v>1</v>
      </c>
    </row>
    <row r="28" spans="1:21" ht="14.4" customHeight="1" x14ac:dyDescent="0.3">
      <c r="A28" s="831">
        <v>9</v>
      </c>
      <c r="B28" s="832" t="s">
        <v>1098</v>
      </c>
      <c r="C28" s="832" t="s">
        <v>1105</v>
      </c>
      <c r="D28" s="833" t="s">
        <v>1543</v>
      </c>
      <c r="E28" s="834" t="s">
        <v>1112</v>
      </c>
      <c r="F28" s="832" t="s">
        <v>1099</v>
      </c>
      <c r="G28" s="832" t="s">
        <v>1203</v>
      </c>
      <c r="H28" s="832" t="s">
        <v>570</v>
      </c>
      <c r="I28" s="832" t="s">
        <v>1204</v>
      </c>
      <c r="J28" s="832" t="s">
        <v>630</v>
      </c>
      <c r="K28" s="832" t="s">
        <v>631</v>
      </c>
      <c r="L28" s="835">
        <v>105.63</v>
      </c>
      <c r="M28" s="835">
        <v>105.63</v>
      </c>
      <c r="N28" s="832">
        <v>1</v>
      </c>
      <c r="O28" s="836">
        <v>0.5</v>
      </c>
      <c r="P28" s="835">
        <v>105.63</v>
      </c>
      <c r="Q28" s="837">
        <v>1</v>
      </c>
      <c r="R28" s="832">
        <v>1</v>
      </c>
      <c r="S28" s="837">
        <v>1</v>
      </c>
      <c r="T28" s="836">
        <v>0.5</v>
      </c>
      <c r="U28" s="838">
        <v>1</v>
      </c>
    </row>
    <row r="29" spans="1:21" ht="14.4" customHeight="1" x14ac:dyDescent="0.3">
      <c r="A29" s="831">
        <v>9</v>
      </c>
      <c r="B29" s="832" t="s">
        <v>1098</v>
      </c>
      <c r="C29" s="832" t="s">
        <v>1105</v>
      </c>
      <c r="D29" s="833" t="s">
        <v>1543</v>
      </c>
      <c r="E29" s="834" t="s">
        <v>1112</v>
      </c>
      <c r="F29" s="832" t="s">
        <v>1099</v>
      </c>
      <c r="G29" s="832" t="s">
        <v>1205</v>
      </c>
      <c r="H29" s="832" t="s">
        <v>570</v>
      </c>
      <c r="I29" s="832" t="s">
        <v>1206</v>
      </c>
      <c r="J29" s="832" t="s">
        <v>671</v>
      </c>
      <c r="K29" s="832" t="s">
        <v>672</v>
      </c>
      <c r="L29" s="835">
        <v>34.15</v>
      </c>
      <c r="M29" s="835">
        <v>34.15</v>
      </c>
      <c r="N29" s="832">
        <v>1</v>
      </c>
      <c r="O29" s="836">
        <v>0.5</v>
      </c>
      <c r="P29" s="835">
        <v>34.15</v>
      </c>
      <c r="Q29" s="837">
        <v>1</v>
      </c>
      <c r="R29" s="832">
        <v>1</v>
      </c>
      <c r="S29" s="837">
        <v>1</v>
      </c>
      <c r="T29" s="836">
        <v>0.5</v>
      </c>
      <c r="U29" s="838">
        <v>1</v>
      </c>
    </row>
    <row r="30" spans="1:21" ht="14.4" customHeight="1" x14ac:dyDescent="0.3">
      <c r="A30" s="831">
        <v>9</v>
      </c>
      <c r="B30" s="832" t="s">
        <v>1098</v>
      </c>
      <c r="C30" s="832" t="s">
        <v>1105</v>
      </c>
      <c r="D30" s="833" t="s">
        <v>1543</v>
      </c>
      <c r="E30" s="834" t="s">
        <v>1112</v>
      </c>
      <c r="F30" s="832" t="s">
        <v>1099</v>
      </c>
      <c r="G30" s="832" t="s">
        <v>1205</v>
      </c>
      <c r="H30" s="832" t="s">
        <v>570</v>
      </c>
      <c r="I30" s="832" t="s">
        <v>1207</v>
      </c>
      <c r="J30" s="832" t="s">
        <v>671</v>
      </c>
      <c r="K30" s="832" t="s">
        <v>672</v>
      </c>
      <c r="L30" s="835">
        <v>34.15</v>
      </c>
      <c r="M30" s="835">
        <v>68.3</v>
      </c>
      <c r="N30" s="832">
        <v>2</v>
      </c>
      <c r="O30" s="836">
        <v>1</v>
      </c>
      <c r="P30" s="835">
        <v>68.3</v>
      </c>
      <c r="Q30" s="837">
        <v>1</v>
      </c>
      <c r="R30" s="832">
        <v>2</v>
      </c>
      <c r="S30" s="837">
        <v>1</v>
      </c>
      <c r="T30" s="836">
        <v>1</v>
      </c>
      <c r="U30" s="838">
        <v>1</v>
      </c>
    </row>
    <row r="31" spans="1:21" ht="14.4" customHeight="1" x14ac:dyDescent="0.3">
      <c r="A31" s="831">
        <v>9</v>
      </c>
      <c r="B31" s="832" t="s">
        <v>1098</v>
      </c>
      <c r="C31" s="832" t="s">
        <v>1105</v>
      </c>
      <c r="D31" s="833" t="s">
        <v>1543</v>
      </c>
      <c r="E31" s="834" t="s">
        <v>1112</v>
      </c>
      <c r="F31" s="832" t="s">
        <v>1099</v>
      </c>
      <c r="G31" s="832" t="s">
        <v>1208</v>
      </c>
      <c r="H31" s="832" t="s">
        <v>570</v>
      </c>
      <c r="I31" s="832" t="s">
        <v>1209</v>
      </c>
      <c r="J31" s="832" t="s">
        <v>1210</v>
      </c>
      <c r="K31" s="832" t="s">
        <v>1211</v>
      </c>
      <c r="L31" s="835">
        <v>14.42</v>
      </c>
      <c r="M31" s="835">
        <v>28.84</v>
      </c>
      <c r="N31" s="832">
        <v>2</v>
      </c>
      <c r="O31" s="836">
        <v>0.5</v>
      </c>
      <c r="P31" s="835">
        <v>28.84</v>
      </c>
      <c r="Q31" s="837">
        <v>1</v>
      </c>
      <c r="R31" s="832">
        <v>2</v>
      </c>
      <c r="S31" s="837">
        <v>1</v>
      </c>
      <c r="T31" s="836">
        <v>0.5</v>
      </c>
      <c r="U31" s="838">
        <v>1</v>
      </c>
    </row>
    <row r="32" spans="1:21" ht="14.4" customHeight="1" x14ac:dyDescent="0.3">
      <c r="A32" s="831">
        <v>9</v>
      </c>
      <c r="B32" s="832" t="s">
        <v>1098</v>
      </c>
      <c r="C32" s="832" t="s">
        <v>1105</v>
      </c>
      <c r="D32" s="833" t="s">
        <v>1543</v>
      </c>
      <c r="E32" s="834" t="s">
        <v>1112</v>
      </c>
      <c r="F32" s="832" t="s">
        <v>1099</v>
      </c>
      <c r="G32" s="832" t="s">
        <v>1212</v>
      </c>
      <c r="H32" s="832" t="s">
        <v>570</v>
      </c>
      <c r="I32" s="832" t="s">
        <v>1213</v>
      </c>
      <c r="J32" s="832" t="s">
        <v>691</v>
      </c>
      <c r="K32" s="832" t="s">
        <v>1214</v>
      </c>
      <c r="L32" s="835">
        <v>89.91</v>
      </c>
      <c r="M32" s="835">
        <v>89.91</v>
      </c>
      <c r="N32" s="832">
        <v>1</v>
      </c>
      <c r="O32" s="836">
        <v>0.5</v>
      </c>
      <c r="P32" s="835"/>
      <c r="Q32" s="837">
        <v>0</v>
      </c>
      <c r="R32" s="832"/>
      <c r="S32" s="837">
        <v>0</v>
      </c>
      <c r="T32" s="836"/>
      <c r="U32" s="838">
        <v>0</v>
      </c>
    </row>
    <row r="33" spans="1:21" ht="14.4" customHeight="1" x14ac:dyDescent="0.3">
      <c r="A33" s="831">
        <v>9</v>
      </c>
      <c r="B33" s="832" t="s">
        <v>1098</v>
      </c>
      <c r="C33" s="832" t="s">
        <v>1105</v>
      </c>
      <c r="D33" s="833" t="s">
        <v>1543</v>
      </c>
      <c r="E33" s="834" t="s">
        <v>1112</v>
      </c>
      <c r="F33" s="832" t="s">
        <v>1099</v>
      </c>
      <c r="G33" s="832" t="s">
        <v>1215</v>
      </c>
      <c r="H33" s="832" t="s">
        <v>570</v>
      </c>
      <c r="I33" s="832" t="s">
        <v>1216</v>
      </c>
      <c r="J33" s="832" t="s">
        <v>1217</v>
      </c>
      <c r="K33" s="832" t="s">
        <v>1218</v>
      </c>
      <c r="L33" s="835">
        <v>27.28</v>
      </c>
      <c r="M33" s="835">
        <v>27.28</v>
      </c>
      <c r="N33" s="832">
        <v>1</v>
      </c>
      <c r="O33" s="836">
        <v>0.5</v>
      </c>
      <c r="P33" s="835"/>
      <c r="Q33" s="837">
        <v>0</v>
      </c>
      <c r="R33" s="832"/>
      <c r="S33" s="837">
        <v>0</v>
      </c>
      <c r="T33" s="836"/>
      <c r="U33" s="838">
        <v>0</v>
      </c>
    </row>
    <row r="34" spans="1:21" ht="14.4" customHeight="1" x14ac:dyDescent="0.3">
      <c r="A34" s="831">
        <v>9</v>
      </c>
      <c r="B34" s="832" t="s">
        <v>1098</v>
      </c>
      <c r="C34" s="832" t="s">
        <v>1105</v>
      </c>
      <c r="D34" s="833" t="s">
        <v>1543</v>
      </c>
      <c r="E34" s="834" t="s">
        <v>1112</v>
      </c>
      <c r="F34" s="832" t="s">
        <v>1099</v>
      </c>
      <c r="G34" s="832" t="s">
        <v>1219</v>
      </c>
      <c r="H34" s="832" t="s">
        <v>570</v>
      </c>
      <c r="I34" s="832" t="s">
        <v>1220</v>
      </c>
      <c r="J34" s="832" t="s">
        <v>889</v>
      </c>
      <c r="K34" s="832" t="s">
        <v>1221</v>
      </c>
      <c r="L34" s="835">
        <v>24.37</v>
      </c>
      <c r="M34" s="835">
        <v>24.37</v>
      </c>
      <c r="N34" s="832">
        <v>1</v>
      </c>
      <c r="O34" s="836">
        <v>1</v>
      </c>
      <c r="P34" s="835"/>
      <c r="Q34" s="837">
        <v>0</v>
      </c>
      <c r="R34" s="832"/>
      <c r="S34" s="837">
        <v>0</v>
      </c>
      <c r="T34" s="836"/>
      <c r="U34" s="838">
        <v>0</v>
      </c>
    </row>
    <row r="35" spans="1:21" ht="14.4" customHeight="1" x14ac:dyDescent="0.3">
      <c r="A35" s="831">
        <v>9</v>
      </c>
      <c r="B35" s="832" t="s">
        <v>1098</v>
      </c>
      <c r="C35" s="832" t="s">
        <v>1105</v>
      </c>
      <c r="D35" s="833" t="s">
        <v>1543</v>
      </c>
      <c r="E35" s="834" t="s">
        <v>1112</v>
      </c>
      <c r="F35" s="832" t="s">
        <v>1099</v>
      </c>
      <c r="G35" s="832" t="s">
        <v>1219</v>
      </c>
      <c r="H35" s="832" t="s">
        <v>570</v>
      </c>
      <c r="I35" s="832" t="s">
        <v>1222</v>
      </c>
      <c r="J35" s="832" t="s">
        <v>889</v>
      </c>
      <c r="K35" s="832" t="s">
        <v>1223</v>
      </c>
      <c r="L35" s="835">
        <v>16.079999999999998</v>
      </c>
      <c r="M35" s="835">
        <v>128.63999999999999</v>
      </c>
      <c r="N35" s="832">
        <v>8</v>
      </c>
      <c r="O35" s="836">
        <v>2.5</v>
      </c>
      <c r="P35" s="835">
        <v>96.47999999999999</v>
      </c>
      <c r="Q35" s="837">
        <v>0.75</v>
      </c>
      <c r="R35" s="832">
        <v>6</v>
      </c>
      <c r="S35" s="837">
        <v>0.75</v>
      </c>
      <c r="T35" s="836">
        <v>1.5</v>
      </c>
      <c r="U35" s="838">
        <v>0.6</v>
      </c>
    </row>
    <row r="36" spans="1:21" ht="14.4" customHeight="1" x14ac:dyDescent="0.3">
      <c r="A36" s="831">
        <v>9</v>
      </c>
      <c r="B36" s="832" t="s">
        <v>1098</v>
      </c>
      <c r="C36" s="832" t="s">
        <v>1105</v>
      </c>
      <c r="D36" s="833" t="s">
        <v>1543</v>
      </c>
      <c r="E36" s="834" t="s">
        <v>1112</v>
      </c>
      <c r="F36" s="832" t="s">
        <v>1099</v>
      </c>
      <c r="G36" s="832" t="s">
        <v>1224</v>
      </c>
      <c r="H36" s="832" t="s">
        <v>570</v>
      </c>
      <c r="I36" s="832" t="s">
        <v>1225</v>
      </c>
      <c r="J36" s="832" t="s">
        <v>848</v>
      </c>
      <c r="K36" s="832" t="s">
        <v>1226</v>
      </c>
      <c r="L36" s="835">
        <v>36.54</v>
      </c>
      <c r="M36" s="835">
        <v>146.16</v>
      </c>
      <c r="N36" s="832">
        <v>4</v>
      </c>
      <c r="O36" s="836">
        <v>2</v>
      </c>
      <c r="P36" s="835"/>
      <c r="Q36" s="837">
        <v>0</v>
      </c>
      <c r="R36" s="832"/>
      <c r="S36" s="837">
        <v>0</v>
      </c>
      <c r="T36" s="836"/>
      <c r="U36" s="838">
        <v>0</v>
      </c>
    </row>
    <row r="37" spans="1:21" ht="14.4" customHeight="1" x14ac:dyDescent="0.3">
      <c r="A37" s="831">
        <v>9</v>
      </c>
      <c r="B37" s="832" t="s">
        <v>1098</v>
      </c>
      <c r="C37" s="832" t="s">
        <v>1105</v>
      </c>
      <c r="D37" s="833" t="s">
        <v>1543</v>
      </c>
      <c r="E37" s="834" t="s">
        <v>1112</v>
      </c>
      <c r="F37" s="832" t="s">
        <v>1099</v>
      </c>
      <c r="G37" s="832" t="s">
        <v>1227</v>
      </c>
      <c r="H37" s="832" t="s">
        <v>570</v>
      </c>
      <c r="I37" s="832" t="s">
        <v>1228</v>
      </c>
      <c r="J37" s="832" t="s">
        <v>906</v>
      </c>
      <c r="K37" s="832" t="s">
        <v>1229</v>
      </c>
      <c r="L37" s="835">
        <v>380.18</v>
      </c>
      <c r="M37" s="835">
        <v>380.18</v>
      </c>
      <c r="N37" s="832">
        <v>1</v>
      </c>
      <c r="O37" s="836">
        <v>1</v>
      </c>
      <c r="P37" s="835"/>
      <c r="Q37" s="837">
        <v>0</v>
      </c>
      <c r="R37" s="832"/>
      <c r="S37" s="837">
        <v>0</v>
      </c>
      <c r="T37" s="836"/>
      <c r="U37" s="838">
        <v>0</v>
      </c>
    </row>
    <row r="38" spans="1:21" ht="14.4" customHeight="1" x14ac:dyDescent="0.3">
      <c r="A38" s="831">
        <v>9</v>
      </c>
      <c r="B38" s="832" t="s">
        <v>1098</v>
      </c>
      <c r="C38" s="832" t="s">
        <v>1105</v>
      </c>
      <c r="D38" s="833" t="s">
        <v>1543</v>
      </c>
      <c r="E38" s="834" t="s">
        <v>1112</v>
      </c>
      <c r="F38" s="832" t="s">
        <v>1099</v>
      </c>
      <c r="G38" s="832" t="s">
        <v>1230</v>
      </c>
      <c r="H38" s="832" t="s">
        <v>570</v>
      </c>
      <c r="I38" s="832" t="s">
        <v>1231</v>
      </c>
      <c r="J38" s="832" t="s">
        <v>1232</v>
      </c>
      <c r="K38" s="832" t="s">
        <v>1233</v>
      </c>
      <c r="L38" s="835">
        <v>0</v>
      </c>
      <c r="M38" s="835">
        <v>0</v>
      </c>
      <c r="N38" s="832">
        <v>2</v>
      </c>
      <c r="O38" s="836">
        <v>1</v>
      </c>
      <c r="P38" s="835">
        <v>0</v>
      </c>
      <c r="Q38" s="837"/>
      <c r="R38" s="832">
        <v>2</v>
      </c>
      <c r="S38" s="837">
        <v>1</v>
      </c>
      <c r="T38" s="836">
        <v>1</v>
      </c>
      <c r="U38" s="838">
        <v>1</v>
      </c>
    </row>
    <row r="39" spans="1:21" ht="14.4" customHeight="1" x14ac:dyDescent="0.3">
      <c r="A39" s="831">
        <v>9</v>
      </c>
      <c r="B39" s="832" t="s">
        <v>1098</v>
      </c>
      <c r="C39" s="832" t="s">
        <v>1105</v>
      </c>
      <c r="D39" s="833" t="s">
        <v>1543</v>
      </c>
      <c r="E39" s="834" t="s">
        <v>1112</v>
      </c>
      <c r="F39" s="832" t="s">
        <v>1099</v>
      </c>
      <c r="G39" s="832" t="s">
        <v>1234</v>
      </c>
      <c r="H39" s="832" t="s">
        <v>570</v>
      </c>
      <c r="I39" s="832" t="s">
        <v>1235</v>
      </c>
      <c r="J39" s="832" t="s">
        <v>1236</v>
      </c>
      <c r="K39" s="832" t="s">
        <v>1237</v>
      </c>
      <c r="L39" s="835">
        <v>34.56</v>
      </c>
      <c r="M39" s="835">
        <v>34.56</v>
      </c>
      <c r="N39" s="832">
        <v>1</v>
      </c>
      <c r="O39" s="836">
        <v>0.5</v>
      </c>
      <c r="P39" s="835">
        <v>34.56</v>
      </c>
      <c r="Q39" s="837">
        <v>1</v>
      </c>
      <c r="R39" s="832">
        <v>1</v>
      </c>
      <c r="S39" s="837">
        <v>1</v>
      </c>
      <c r="T39" s="836">
        <v>0.5</v>
      </c>
      <c r="U39" s="838">
        <v>1</v>
      </c>
    </row>
    <row r="40" spans="1:21" ht="14.4" customHeight="1" x14ac:dyDescent="0.3">
      <c r="A40" s="831">
        <v>9</v>
      </c>
      <c r="B40" s="832" t="s">
        <v>1098</v>
      </c>
      <c r="C40" s="832" t="s">
        <v>1105</v>
      </c>
      <c r="D40" s="833" t="s">
        <v>1543</v>
      </c>
      <c r="E40" s="834" t="s">
        <v>1112</v>
      </c>
      <c r="F40" s="832" t="s">
        <v>1099</v>
      </c>
      <c r="G40" s="832" t="s">
        <v>1238</v>
      </c>
      <c r="H40" s="832" t="s">
        <v>570</v>
      </c>
      <c r="I40" s="832" t="s">
        <v>1239</v>
      </c>
      <c r="J40" s="832" t="s">
        <v>1240</v>
      </c>
      <c r="K40" s="832" t="s">
        <v>1241</v>
      </c>
      <c r="L40" s="835">
        <v>0</v>
      </c>
      <c r="M40" s="835">
        <v>0</v>
      </c>
      <c r="N40" s="832">
        <v>1</v>
      </c>
      <c r="O40" s="836">
        <v>1</v>
      </c>
      <c r="P40" s="835"/>
      <c r="Q40" s="837"/>
      <c r="R40" s="832"/>
      <c r="S40" s="837">
        <v>0</v>
      </c>
      <c r="T40" s="836"/>
      <c r="U40" s="838">
        <v>0</v>
      </c>
    </row>
    <row r="41" spans="1:21" ht="14.4" customHeight="1" x14ac:dyDescent="0.3">
      <c r="A41" s="831">
        <v>9</v>
      </c>
      <c r="B41" s="832" t="s">
        <v>1098</v>
      </c>
      <c r="C41" s="832" t="s">
        <v>1105</v>
      </c>
      <c r="D41" s="833" t="s">
        <v>1543</v>
      </c>
      <c r="E41" s="834" t="s">
        <v>1112</v>
      </c>
      <c r="F41" s="832" t="s">
        <v>1099</v>
      </c>
      <c r="G41" s="832" t="s">
        <v>1242</v>
      </c>
      <c r="H41" s="832" t="s">
        <v>570</v>
      </c>
      <c r="I41" s="832" t="s">
        <v>1243</v>
      </c>
      <c r="J41" s="832" t="s">
        <v>1244</v>
      </c>
      <c r="K41" s="832" t="s">
        <v>1245</v>
      </c>
      <c r="L41" s="835">
        <v>108.44</v>
      </c>
      <c r="M41" s="835">
        <v>108.44</v>
      </c>
      <c r="N41" s="832">
        <v>1</v>
      </c>
      <c r="O41" s="836">
        <v>1</v>
      </c>
      <c r="P41" s="835">
        <v>108.44</v>
      </c>
      <c r="Q41" s="837">
        <v>1</v>
      </c>
      <c r="R41" s="832">
        <v>1</v>
      </c>
      <c r="S41" s="837">
        <v>1</v>
      </c>
      <c r="T41" s="836">
        <v>1</v>
      </c>
      <c r="U41" s="838">
        <v>1</v>
      </c>
    </row>
    <row r="42" spans="1:21" ht="14.4" customHeight="1" x14ac:dyDescent="0.3">
      <c r="A42" s="831">
        <v>9</v>
      </c>
      <c r="B42" s="832" t="s">
        <v>1098</v>
      </c>
      <c r="C42" s="832" t="s">
        <v>1105</v>
      </c>
      <c r="D42" s="833" t="s">
        <v>1543</v>
      </c>
      <c r="E42" s="834" t="s">
        <v>1112</v>
      </c>
      <c r="F42" s="832" t="s">
        <v>1099</v>
      </c>
      <c r="G42" s="832" t="s">
        <v>1242</v>
      </c>
      <c r="H42" s="832" t="s">
        <v>570</v>
      </c>
      <c r="I42" s="832" t="s">
        <v>1246</v>
      </c>
      <c r="J42" s="832" t="s">
        <v>1244</v>
      </c>
      <c r="K42" s="832" t="s">
        <v>1247</v>
      </c>
      <c r="L42" s="835">
        <v>52.61</v>
      </c>
      <c r="M42" s="835">
        <v>52.61</v>
      </c>
      <c r="N42" s="832">
        <v>1</v>
      </c>
      <c r="O42" s="836">
        <v>0.5</v>
      </c>
      <c r="P42" s="835">
        <v>52.61</v>
      </c>
      <c r="Q42" s="837">
        <v>1</v>
      </c>
      <c r="R42" s="832">
        <v>1</v>
      </c>
      <c r="S42" s="837">
        <v>1</v>
      </c>
      <c r="T42" s="836">
        <v>0.5</v>
      </c>
      <c r="U42" s="838">
        <v>1</v>
      </c>
    </row>
    <row r="43" spans="1:21" ht="14.4" customHeight="1" x14ac:dyDescent="0.3">
      <c r="A43" s="831">
        <v>9</v>
      </c>
      <c r="B43" s="832" t="s">
        <v>1098</v>
      </c>
      <c r="C43" s="832" t="s">
        <v>1105</v>
      </c>
      <c r="D43" s="833" t="s">
        <v>1543</v>
      </c>
      <c r="E43" s="834" t="s">
        <v>1112</v>
      </c>
      <c r="F43" s="832" t="s">
        <v>1099</v>
      </c>
      <c r="G43" s="832" t="s">
        <v>1248</v>
      </c>
      <c r="H43" s="832" t="s">
        <v>570</v>
      </c>
      <c r="I43" s="832" t="s">
        <v>1249</v>
      </c>
      <c r="J43" s="832" t="s">
        <v>1250</v>
      </c>
      <c r="K43" s="832" t="s">
        <v>1251</v>
      </c>
      <c r="L43" s="835">
        <v>87.67</v>
      </c>
      <c r="M43" s="835">
        <v>87.67</v>
      </c>
      <c r="N43" s="832">
        <v>1</v>
      </c>
      <c r="O43" s="836">
        <v>1</v>
      </c>
      <c r="P43" s="835">
        <v>87.67</v>
      </c>
      <c r="Q43" s="837">
        <v>1</v>
      </c>
      <c r="R43" s="832">
        <v>1</v>
      </c>
      <c r="S43" s="837">
        <v>1</v>
      </c>
      <c r="T43" s="836">
        <v>1</v>
      </c>
      <c r="U43" s="838">
        <v>1</v>
      </c>
    </row>
    <row r="44" spans="1:21" ht="14.4" customHeight="1" x14ac:dyDescent="0.3">
      <c r="A44" s="831">
        <v>9</v>
      </c>
      <c r="B44" s="832" t="s">
        <v>1098</v>
      </c>
      <c r="C44" s="832" t="s">
        <v>1105</v>
      </c>
      <c r="D44" s="833" t="s">
        <v>1543</v>
      </c>
      <c r="E44" s="834" t="s">
        <v>1112</v>
      </c>
      <c r="F44" s="832" t="s">
        <v>1099</v>
      </c>
      <c r="G44" s="832" t="s">
        <v>1252</v>
      </c>
      <c r="H44" s="832" t="s">
        <v>570</v>
      </c>
      <c r="I44" s="832" t="s">
        <v>1253</v>
      </c>
      <c r="J44" s="832" t="s">
        <v>1254</v>
      </c>
      <c r="K44" s="832" t="s">
        <v>1255</v>
      </c>
      <c r="L44" s="835">
        <v>0</v>
      </c>
      <c r="M44" s="835">
        <v>0</v>
      </c>
      <c r="N44" s="832">
        <v>1</v>
      </c>
      <c r="O44" s="836">
        <v>1</v>
      </c>
      <c r="P44" s="835"/>
      <c r="Q44" s="837"/>
      <c r="R44" s="832"/>
      <c r="S44" s="837">
        <v>0</v>
      </c>
      <c r="T44" s="836"/>
      <c r="U44" s="838">
        <v>0</v>
      </c>
    </row>
    <row r="45" spans="1:21" ht="14.4" customHeight="1" x14ac:dyDescent="0.3">
      <c r="A45" s="831">
        <v>9</v>
      </c>
      <c r="B45" s="832" t="s">
        <v>1098</v>
      </c>
      <c r="C45" s="832" t="s">
        <v>1105</v>
      </c>
      <c r="D45" s="833" t="s">
        <v>1543</v>
      </c>
      <c r="E45" s="834" t="s">
        <v>1112</v>
      </c>
      <c r="F45" s="832" t="s">
        <v>1099</v>
      </c>
      <c r="G45" s="832" t="s">
        <v>1256</v>
      </c>
      <c r="H45" s="832" t="s">
        <v>570</v>
      </c>
      <c r="I45" s="832" t="s">
        <v>1257</v>
      </c>
      <c r="J45" s="832" t="s">
        <v>719</v>
      </c>
      <c r="K45" s="832" t="s">
        <v>1258</v>
      </c>
      <c r="L45" s="835">
        <v>33.71</v>
      </c>
      <c r="M45" s="835">
        <v>471.94</v>
      </c>
      <c r="N45" s="832">
        <v>14</v>
      </c>
      <c r="O45" s="836">
        <v>6.5</v>
      </c>
      <c r="P45" s="835">
        <v>303.39</v>
      </c>
      <c r="Q45" s="837">
        <v>0.64285714285714279</v>
      </c>
      <c r="R45" s="832">
        <v>9</v>
      </c>
      <c r="S45" s="837">
        <v>0.6428571428571429</v>
      </c>
      <c r="T45" s="836">
        <v>5</v>
      </c>
      <c r="U45" s="838">
        <v>0.76923076923076927</v>
      </c>
    </row>
    <row r="46" spans="1:21" ht="14.4" customHeight="1" x14ac:dyDescent="0.3">
      <c r="A46" s="831">
        <v>9</v>
      </c>
      <c r="B46" s="832" t="s">
        <v>1098</v>
      </c>
      <c r="C46" s="832" t="s">
        <v>1105</v>
      </c>
      <c r="D46" s="833" t="s">
        <v>1543</v>
      </c>
      <c r="E46" s="834" t="s">
        <v>1112</v>
      </c>
      <c r="F46" s="832" t="s">
        <v>1099</v>
      </c>
      <c r="G46" s="832" t="s">
        <v>1259</v>
      </c>
      <c r="H46" s="832" t="s">
        <v>570</v>
      </c>
      <c r="I46" s="832" t="s">
        <v>1260</v>
      </c>
      <c r="J46" s="832" t="s">
        <v>1261</v>
      </c>
      <c r="K46" s="832" t="s">
        <v>1262</v>
      </c>
      <c r="L46" s="835">
        <v>227.69</v>
      </c>
      <c r="M46" s="835">
        <v>227.69</v>
      </c>
      <c r="N46" s="832">
        <v>1</v>
      </c>
      <c r="O46" s="836">
        <v>1</v>
      </c>
      <c r="P46" s="835">
        <v>227.69</v>
      </c>
      <c r="Q46" s="837">
        <v>1</v>
      </c>
      <c r="R46" s="832">
        <v>1</v>
      </c>
      <c r="S46" s="837">
        <v>1</v>
      </c>
      <c r="T46" s="836">
        <v>1</v>
      </c>
      <c r="U46" s="838">
        <v>1</v>
      </c>
    </row>
    <row r="47" spans="1:21" ht="14.4" customHeight="1" x14ac:dyDescent="0.3">
      <c r="A47" s="831">
        <v>9</v>
      </c>
      <c r="B47" s="832" t="s">
        <v>1098</v>
      </c>
      <c r="C47" s="832" t="s">
        <v>1105</v>
      </c>
      <c r="D47" s="833" t="s">
        <v>1543</v>
      </c>
      <c r="E47" s="834" t="s">
        <v>1112</v>
      </c>
      <c r="F47" s="832" t="s">
        <v>1099</v>
      </c>
      <c r="G47" s="832" t="s">
        <v>1263</v>
      </c>
      <c r="H47" s="832" t="s">
        <v>570</v>
      </c>
      <c r="I47" s="832" t="s">
        <v>1264</v>
      </c>
      <c r="J47" s="832" t="s">
        <v>693</v>
      </c>
      <c r="K47" s="832" t="s">
        <v>1265</v>
      </c>
      <c r="L47" s="835">
        <v>61.97</v>
      </c>
      <c r="M47" s="835">
        <v>61.97</v>
      </c>
      <c r="N47" s="832">
        <v>1</v>
      </c>
      <c r="O47" s="836">
        <v>1</v>
      </c>
      <c r="P47" s="835"/>
      <c r="Q47" s="837">
        <v>0</v>
      </c>
      <c r="R47" s="832"/>
      <c r="S47" s="837">
        <v>0</v>
      </c>
      <c r="T47" s="836"/>
      <c r="U47" s="838">
        <v>0</v>
      </c>
    </row>
    <row r="48" spans="1:21" ht="14.4" customHeight="1" x14ac:dyDescent="0.3">
      <c r="A48" s="831">
        <v>9</v>
      </c>
      <c r="B48" s="832" t="s">
        <v>1098</v>
      </c>
      <c r="C48" s="832" t="s">
        <v>1105</v>
      </c>
      <c r="D48" s="833" t="s">
        <v>1543</v>
      </c>
      <c r="E48" s="834" t="s">
        <v>1112</v>
      </c>
      <c r="F48" s="832" t="s">
        <v>1099</v>
      </c>
      <c r="G48" s="832" t="s">
        <v>1266</v>
      </c>
      <c r="H48" s="832" t="s">
        <v>695</v>
      </c>
      <c r="I48" s="832" t="s">
        <v>1267</v>
      </c>
      <c r="J48" s="832" t="s">
        <v>1268</v>
      </c>
      <c r="K48" s="832" t="s">
        <v>1269</v>
      </c>
      <c r="L48" s="835">
        <v>902.57</v>
      </c>
      <c r="M48" s="835">
        <v>902.57</v>
      </c>
      <c r="N48" s="832">
        <v>1</v>
      </c>
      <c r="O48" s="836">
        <v>1</v>
      </c>
      <c r="P48" s="835">
        <v>902.57</v>
      </c>
      <c r="Q48" s="837">
        <v>1</v>
      </c>
      <c r="R48" s="832">
        <v>1</v>
      </c>
      <c r="S48" s="837">
        <v>1</v>
      </c>
      <c r="T48" s="836">
        <v>1</v>
      </c>
      <c r="U48" s="838">
        <v>1</v>
      </c>
    </row>
    <row r="49" spans="1:21" ht="14.4" customHeight="1" x14ac:dyDescent="0.3">
      <c r="A49" s="831">
        <v>9</v>
      </c>
      <c r="B49" s="832" t="s">
        <v>1098</v>
      </c>
      <c r="C49" s="832" t="s">
        <v>1105</v>
      </c>
      <c r="D49" s="833" t="s">
        <v>1543</v>
      </c>
      <c r="E49" s="834" t="s">
        <v>1112</v>
      </c>
      <c r="F49" s="832" t="s">
        <v>1099</v>
      </c>
      <c r="G49" s="832" t="s">
        <v>1270</v>
      </c>
      <c r="H49" s="832" t="s">
        <v>695</v>
      </c>
      <c r="I49" s="832" t="s">
        <v>1271</v>
      </c>
      <c r="J49" s="832" t="s">
        <v>1272</v>
      </c>
      <c r="K49" s="832" t="s">
        <v>1273</v>
      </c>
      <c r="L49" s="835">
        <v>75.73</v>
      </c>
      <c r="M49" s="835">
        <v>227.19</v>
      </c>
      <c r="N49" s="832">
        <v>3</v>
      </c>
      <c r="O49" s="836">
        <v>2</v>
      </c>
      <c r="P49" s="835"/>
      <c r="Q49" s="837">
        <v>0</v>
      </c>
      <c r="R49" s="832"/>
      <c r="S49" s="837">
        <v>0</v>
      </c>
      <c r="T49" s="836"/>
      <c r="U49" s="838">
        <v>0</v>
      </c>
    </row>
    <row r="50" spans="1:21" ht="14.4" customHeight="1" x14ac:dyDescent="0.3">
      <c r="A50" s="831">
        <v>9</v>
      </c>
      <c r="B50" s="832" t="s">
        <v>1098</v>
      </c>
      <c r="C50" s="832" t="s">
        <v>1105</v>
      </c>
      <c r="D50" s="833" t="s">
        <v>1543</v>
      </c>
      <c r="E50" s="834" t="s">
        <v>1112</v>
      </c>
      <c r="F50" s="832" t="s">
        <v>1099</v>
      </c>
      <c r="G50" s="832" t="s">
        <v>1274</v>
      </c>
      <c r="H50" s="832" t="s">
        <v>695</v>
      </c>
      <c r="I50" s="832" t="s">
        <v>1275</v>
      </c>
      <c r="J50" s="832" t="s">
        <v>1276</v>
      </c>
      <c r="K50" s="832" t="s">
        <v>1277</v>
      </c>
      <c r="L50" s="835">
        <v>127.34</v>
      </c>
      <c r="M50" s="835">
        <v>509.36</v>
      </c>
      <c r="N50" s="832">
        <v>4</v>
      </c>
      <c r="O50" s="836">
        <v>1</v>
      </c>
      <c r="P50" s="835"/>
      <c r="Q50" s="837">
        <v>0</v>
      </c>
      <c r="R50" s="832"/>
      <c r="S50" s="837">
        <v>0</v>
      </c>
      <c r="T50" s="836"/>
      <c r="U50" s="838">
        <v>0</v>
      </c>
    </row>
    <row r="51" spans="1:21" ht="14.4" customHeight="1" x14ac:dyDescent="0.3">
      <c r="A51" s="831">
        <v>9</v>
      </c>
      <c r="B51" s="832" t="s">
        <v>1098</v>
      </c>
      <c r="C51" s="832" t="s">
        <v>1105</v>
      </c>
      <c r="D51" s="833" t="s">
        <v>1543</v>
      </c>
      <c r="E51" s="834" t="s">
        <v>1112</v>
      </c>
      <c r="F51" s="832" t="s">
        <v>1099</v>
      </c>
      <c r="G51" s="832" t="s">
        <v>1274</v>
      </c>
      <c r="H51" s="832" t="s">
        <v>695</v>
      </c>
      <c r="I51" s="832" t="s">
        <v>1278</v>
      </c>
      <c r="J51" s="832" t="s">
        <v>1279</v>
      </c>
      <c r="K51" s="832" t="s">
        <v>1280</v>
      </c>
      <c r="L51" s="835">
        <v>72.27</v>
      </c>
      <c r="M51" s="835">
        <v>37002.239999999998</v>
      </c>
      <c r="N51" s="832">
        <v>512</v>
      </c>
      <c r="O51" s="836">
        <v>7.5</v>
      </c>
      <c r="P51" s="835">
        <v>23126.399999999998</v>
      </c>
      <c r="Q51" s="837">
        <v>0.625</v>
      </c>
      <c r="R51" s="832">
        <v>320</v>
      </c>
      <c r="S51" s="837">
        <v>0.625</v>
      </c>
      <c r="T51" s="836">
        <v>4.5</v>
      </c>
      <c r="U51" s="838">
        <v>0.6</v>
      </c>
    </row>
    <row r="52" spans="1:21" ht="14.4" customHeight="1" x14ac:dyDescent="0.3">
      <c r="A52" s="831">
        <v>9</v>
      </c>
      <c r="B52" s="832" t="s">
        <v>1098</v>
      </c>
      <c r="C52" s="832" t="s">
        <v>1105</v>
      </c>
      <c r="D52" s="833" t="s">
        <v>1543</v>
      </c>
      <c r="E52" s="834" t="s">
        <v>1112</v>
      </c>
      <c r="F52" s="832" t="s">
        <v>1099</v>
      </c>
      <c r="G52" s="832" t="s">
        <v>1274</v>
      </c>
      <c r="H52" s="832" t="s">
        <v>695</v>
      </c>
      <c r="I52" s="832" t="s">
        <v>1281</v>
      </c>
      <c r="J52" s="832" t="s">
        <v>1282</v>
      </c>
      <c r="K52" s="832" t="s">
        <v>1280</v>
      </c>
      <c r="L52" s="835">
        <v>72.27</v>
      </c>
      <c r="M52" s="835">
        <v>6287.49</v>
      </c>
      <c r="N52" s="832">
        <v>87</v>
      </c>
      <c r="O52" s="836">
        <v>2</v>
      </c>
      <c r="P52" s="835">
        <v>6287.49</v>
      </c>
      <c r="Q52" s="837">
        <v>1</v>
      </c>
      <c r="R52" s="832">
        <v>87</v>
      </c>
      <c r="S52" s="837">
        <v>1</v>
      </c>
      <c r="T52" s="836">
        <v>2</v>
      </c>
      <c r="U52" s="838">
        <v>1</v>
      </c>
    </row>
    <row r="53" spans="1:21" ht="14.4" customHeight="1" x14ac:dyDescent="0.3">
      <c r="A53" s="831">
        <v>9</v>
      </c>
      <c r="B53" s="832" t="s">
        <v>1098</v>
      </c>
      <c r="C53" s="832" t="s">
        <v>1105</v>
      </c>
      <c r="D53" s="833" t="s">
        <v>1543</v>
      </c>
      <c r="E53" s="834" t="s">
        <v>1112</v>
      </c>
      <c r="F53" s="832" t="s">
        <v>1099</v>
      </c>
      <c r="G53" s="832" t="s">
        <v>1274</v>
      </c>
      <c r="H53" s="832" t="s">
        <v>695</v>
      </c>
      <c r="I53" s="832" t="s">
        <v>1283</v>
      </c>
      <c r="J53" s="832" t="s">
        <v>1284</v>
      </c>
      <c r="K53" s="832" t="s">
        <v>1280</v>
      </c>
      <c r="L53" s="835">
        <v>72.27</v>
      </c>
      <c r="M53" s="835">
        <v>8455.59</v>
      </c>
      <c r="N53" s="832">
        <v>117</v>
      </c>
      <c r="O53" s="836">
        <v>2.5</v>
      </c>
      <c r="P53" s="835">
        <v>6287.49</v>
      </c>
      <c r="Q53" s="837">
        <v>0.7435897435897435</v>
      </c>
      <c r="R53" s="832">
        <v>87</v>
      </c>
      <c r="S53" s="837">
        <v>0.74358974358974361</v>
      </c>
      <c r="T53" s="836">
        <v>2</v>
      </c>
      <c r="U53" s="838">
        <v>0.8</v>
      </c>
    </row>
    <row r="54" spans="1:21" ht="14.4" customHeight="1" x14ac:dyDescent="0.3">
      <c r="A54" s="831">
        <v>9</v>
      </c>
      <c r="B54" s="832" t="s">
        <v>1098</v>
      </c>
      <c r="C54" s="832" t="s">
        <v>1105</v>
      </c>
      <c r="D54" s="833" t="s">
        <v>1543</v>
      </c>
      <c r="E54" s="834" t="s">
        <v>1112</v>
      </c>
      <c r="F54" s="832" t="s">
        <v>1099</v>
      </c>
      <c r="G54" s="832" t="s">
        <v>1274</v>
      </c>
      <c r="H54" s="832" t="s">
        <v>695</v>
      </c>
      <c r="I54" s="832" t="s">
        <v>1285</v>
      </c>
      <c r="J54" s="832" t="s">
        <v>1286</v>
      </c>
      <c r="K54" s="832" t="s">
        <v>1280</v>
      </c>
      <c r="L54" s="835">
        <v>72.27</v>
      </c>
      <c r="M54" s="835">
        <v>6287.49</v>
      </c>
      <c r="N54" s="832">
        <v>87</v>
      </c>
      <c r="O54" s="836">
        <v>2</v>
      </c>
      <c r="P54" s="835">
        <v>6287.49</v>
      </c>
      <c r="Q54" s="837">
        <v>1</v>
      </c>
      <c r="R54" s="832">
        <v>87</v>
      </c>
      <c r="S54" s="837">
        <v>1</v>
      </c>
      <c r="T54" s="836">
        <v>2</v>
      </c>
      <c r="U54" s="838">
        <v>1</v>
      </c>
    </row>
    <row r="55" spans="1:21" ht="14.4" customHeight="1" x14ac:dyDescent="0.3">
      <c r="A55" s="831">
        <v>9</v>
      </c>
      <c r="B55" s="832" t="s">
        <v>1098</v>
      </c>
      <c r="C55" s="832" t="s">
        <v>1105</v>
      </c>
      <c r="D55" s="833" t="s">
        <v>1543</v>
      </c>
      <c r="E55" s="834" t="s">
        <v>1112</v>
      </c>
      <c r="F55" s="832" t="s">
        <v>1099</v>
      </c>
      <c r="G55" s="832" t="s">
        <v>1274</v>
      </c>
      <c r="H55" s="832" t="s">
        <v>695</v>
      </c>
      <c r="I55" s="832" t="s">
        <v>1287</v>
      </c>
      <c r="J55" s="832" t="s">
        <v>1288</v>
      </c>
      <c r="K55" s="832" t="s">
        <v>1280</v>
      </c>
      <c r="L55" s="835">
        <v>72.27</v>
      </c>
      <c r="M55" s="835">
        <v>9756.4500000000007</v>
      </c>
      <c r="N55" s="832">
        <v>135</v>
      </c>
      <c r="O55" s="836">
        <v>2.5</v>
      </c>
      <c r="P55" s="835">
        <v>9756.4500000000007</v>
      </c>
      <c r="Q55" s="837">
        <v>1</v>
      </c>
      <c r="R55" s="832">
        <v>135</v>
      </c>
      <c r="S55" s="837">
        <v>1</v>
      </c>
      <c r="T55" s="836">
        <v>2.5</v>
      </c>
      <c r="U55" s="838">
        <v>1</v>
      </c>
    </row>
    <row r="56" spans="1:21" ht="14.4" customHeight="1" x14ac:dyDescent="0.3">
      <c r="A56" s="831">
        <v>9</v>
      </c>
      <c r="B56" s="832" t="s">
        <v>1098</v>
      </c>
      <c r="C56" s="832" t="s">
        <v>1105</v>
      </c>
      <c r="D56" s="833" t="s">
        <v>1543</v>
      </c>
      <c r="E56" s="834" t="s">
        <v>1112</v>
      </c>
      <c r="F56" s="832" t="s">
        <v>1099</v>
      </c>
      <c r="G56" s="832" t="s">
        <v>1274</v>
      </c>
      <c r="H56" s="832" t="s">
        <v>695</v>
      </c>
      <c r="I56" s="832" t="s">
        <v>1289</v>
      </c>
      <c r="J56" s="832" t="s">
        <v>1290</v>
      </c>
      <c r="K56" s="832" t="s">
        <v>1291</v>
      </c>
      <c r="L56" s="835">
        <v>135.54</v>
      </c>
      <c r="M56" s="835">
        <v>4201.74</v>
      </c>
      <c r="N56" s="832">
        <v>31</v>
      </c>
      <c r="O56" s="836">
        <v>3</v>
      </c>
      <c r="P56" s="835">
        <v>2033.1</v>
      </c>
      <c r="Q56" s="837">
        <v>0.4838709677419355</v>
      </c>
      <c r="R56" s="832">
        <v>15</v>
      </c>
      <c r="S56" s="837">
        <v>0.4838709677419355</v>
      </c>
      <c r="T56" s="836">
        <v>1</v>
      </c>
      <c r="U56" s="838">
        <v>0.33333333333333331</v>
      </c>
    </row>
    <row r="57" spans="1:21" ht="14.4" customHeight="1" x14ac:dyDescent="0.3">
      <c r="A57" s="831">
        <v>9</v>
      </c>
      <c r="B57" s="832" t="s">
        <v>1098</v>
      </c>
      <c r="C57" s="832" t="s">
        <v>1105</v>
      </c>
      <c r="D57" s="833" t="s">
        <v>1543</v>
      </c>
      <c r="E57" s="834" t="s">
        <v>1112</v>
      </c>
      <c r="F57" s="832" t="s">
        <v>1099</v>
      </c>
      <c r="G57" s="832" t="s">
        <v>1274</v>
      </c>
      <c r="H57" s="832" t="s">
        <v>695</v>
      </c>
      <c r="I57" s="832" t="s">
        <v>1292</v>
      </c>
      <c r="J57" s="832" t="s">
        <v>1293</v>
      </c>
      <c r="K57" s="832" t="s">
        <v>1291</v>
      </c>
      <c r="L57" s="835">
        <v>135.54</v>
      </c>
      <c r="M57" s="835">
        <v>1084.32</v>
      </c>
      <c r="N57" s="832">
        <v>8</v>
      </c>
      <c r="O57" s="836">
        <v>1</v>
      </c>
      <c r="P57" s="835">
        <v>542.16</v>
      </c>
      <c r="Q57" s="837">
        <v>0.5</v>
      </c>
      <c r="R57" s="832">
        <v>4</v>
      </c>
      <c r="S57" s="837">
        <v>0.5</v>
      </c>
      <c r="T57" s="836">
        <v>0.5</v>
      </c>
      <c r="U57" s="838">
        <v>0.5</v>
      </c>
    </row>
    <row r="58" spans="1:21" ht="14.4" customHeight="1" x14ac:dyDescent="0.3">
      <c r="A58" s="831">
        <v>9</v>
      </c>
      <c r="B58" s="832" t="s">
        <v>1098</v>
      </c>
      <c r="C58" s="832" t="s">
        <v>1105</v>
      </c>
      <c r="D58" s="833" t="s">
        <v>1543</v>
      </c>
      <c r="E58" s="834" t="s">
        <v>1112</v>
      </c>
      <c r="F58" s="832" t="s">
        <v>1099</v>
      </c>
      <c r="G58" s="832" t="s">
        <v>1274</v>
      </c>
      <c r="H58" s="832" t="s">
        <v>695</v>
      </c>
      <c r="I58" s="832" t="s">
        <v>1294</v>
      </c>
      <c r="J58" s="832" t="s">
        <v>1295</v>
      </c>
      <c r="K58" s="832" t="s">
        <v>1090</v>
      </c>
      <c r="L58" s="835">
        <v>294.81</v>
      </c>
      <c r="M58" s="835">
        <v>10023.540000000001</v>
      </c>
      <c r="N58" s="832">
        <v>34</v>
      </c>
      <c r="O58" s="836">
        <v>7.5</v>
      </c>
      <c r="P58" s="835">
        <v>6191.01</v>
      </c>
      <c r="Q58" s="837">
        <v>0.61764705882352933</v>
      </c>
      <c r="R58" s="832">
        <v>21</v>
      </c>
      <c r="S58" s="837">
        <v>0.61764705882352944</v>
      </c>
      <c r="T58" s="836">
        <v>5</v>
      </c>
      <c r="U58" s="838">
        <v>0.66666666666666663</v>
      </c>
    </row>
    <row r="59" spans="1:21" ht="14.4" customHeight="1" x14ac:dyDescent="0.3">
      <c r="A59" s="831">
        <v>9</v>
      </c>
      <c r="B59" s="832" t="s">
        <v>1098</v>
      </c>
      <c r="C59" s="832" t="s">
        <v>1105</v>
      </c>
      <c r="D59" s="833" t="s">
        <v>1543</v>
      </c>
      <c r="E59" s="834" t="s">
        <v>1112</v>
      </c>
      <c r="F59" s="832" t="s">
        <v>1099</v>
      </c>
      <c r="G59" s="832" t="s">
        <v>1274</v>
      </c>
      <c r="H59" s="832" t="s">
        <v>695</v>
      </c>
      <c r="I59" s="832" t="s">
        <v>1296</v>
      </c>
      <c r="J59" s="832" t="s">
        <v>1297</v>
      </c>
      <c r="K59" s="832" t="s">
        <v>1298</v>
      </c>
      <c r="L59" s="835">
        <v>2635.97</v>
      </c>
      <c r="M59" s="835">
        <v>166066.11000000004</v>
      </c>
      <c r="N59" s="832">
        <v>63</v>
      </c>
      <c r="O59" s="836">
        <v>12.5</v>
      </c>
      <c r="P59" s="835">
        <v>134434.47000000003</v>
      </c>
      <c r="Q59" s="837">
        <v>0.80952380952380953</v>
      </c>
      <c r="R59" s="832">
        <v>51</v>
      </c>
      <c r="S59" s="837">
        <v>0.80952380952380953</v>
      </c>
      <c r="T59" s="836">
        <v>10.5</v>
      </c>
      <c r="U59" s="838">
        <v>0.84</v>
      </c>
    </row>
    <row r="60" spans="1:21" ht="14.4" customHeight="1" x14ac:dyDescent="0.3">
      <c r="A60" s="831">
        <v>9</v>
      </c>
      <c r="B60" s="832" t="s">
        <v>1098</v>
      </c>
      <c r="C60" s="832" t="s">
        <v>1105</v>
      </c>
      <c r="D60" s="833" t="s">
        <v>1543</v>
      </c>
      <c r="E60" s="834" t="s">
        <v>1112</v>
      </c>
      <c r="F60" s="832" t="s">
        <v>1099</v>
      </c>
      <c r="G60" s="832" t="s">
        <v>1274</v>
      </c>
      <c r="H60" s="832" t="s">
        <v>570</v>
      </c>
      <c r="I60" s="832" t="s">
        <v>1299</v>
      </c>
      <c r="J60" s="832" t="s">
        <v>1297</v>
      </c>
      <c r="K60" s="832" t="s">
        <v>1277</v>
      </c>
      <c r="L60" s="835">
        <v>493.92</v>
      </c>
      <c r="M60" s="835">
        <v>4939.2</v>
      </c>
      <c r="N60" s="832">
        <v>10</v>
      </c>
      <c r="O60" s="836">
        <v>0.5</v>
      </c>
      <c r="P60" s="835">
        <v>4939.2</v>
      </c>
      <c r="Q60" s="837">
        <v>1</v>
      </c>
      <c r="R60" s="832">
        <v>10</v>
      </c>
      <c r="S60" s="837">
        <v>1</v>
      </c>
      <c r="T60" s="836">
        <v>0.5</v>
      </c>
      <c r="U60" s="838">
        <v>1</v>
      </c>
    </row>
    <row r="61" spans="1:21" ht="14.4" customHeight="1" x14ac:dyDescent="0.3">
      <c r="A61" s="831">
        <v>9</v>
      </c>
      <c r="B61" s="832" t="s">
        <v>1098</v>
      </c>
      <c r="C61" s="832" t="s">
        <v>1105</v>
      </c>
      <c r="D61" s="833" t="s">
        <v>1543</v>
      </c>
      <c r="E61" s="834" t="s">
        <v>1112</v>
      </c>
      <c r="F61" s="832" t="s">
        <v>1099</v>
      </c>
      <c r="G61" s="832" t="s">
        <v>1274</v>
      </c>
      <c r="H61" s="832" t="s">
        <v>570</v>
      </c>
      <c r="I61" s="832" t="s">
        <v>1300</v>
      </c>
      <c r="J61" s="832" t="s">
        <v>927</v>
      </c>
      <c r="K61" s="832" t="s">
        <v>928</v>
      </c>
      <c r="L61" s="835">
        <v>2844.97</v>
      </c>
      <c r="M61" s="835">
        <v>17069.82</v>
      </c>
      <c r="N61" s="832">
        <v>6</v>
      </c>
      <c r="O61" s="836">
        <v>1</v>
      </c>
      <c r="P61" s="835"/>
      <c r="Q61" s="837">
        <v>0</v>
      </c>
      <c r="R61" s="832"/>
      <c r="S61" s="837">
        <v>0</v>
      </c>
      <c r="T61" s="836"/>
      <c r="U61" s="838">
        <v>0</v>
      </c>
    </row>
    <row r="62" spans="1:21" ht="14.4" customHeight="1" x14ac:dyDescent="0.3">
      <c r="A62" s="831">
        <v>9</v>
      </c>
      <c r="B62" s="832" t="s">
        <v>1098</v>
      </c>
      <c r="C62" s="832" t="s">
        <v>1105</v>
      </c>
      <c r="D62" s="833" t="s">
        <v>1543</v>
      </c>
      <c r="E62" s="834" t="s">
        <v>1112</v>
      </c>
      <c r="F62" s="832" t="s">
        <v>1099</v>
      </c>
      <c r="G62" s="832" t="s">
        <v>1274</v>
      </c>
      <c r="H62" s="832" t="s">
        <v>570</v>
      </c>
      <c r="I62" s="832" t="s">
        <v>1301</v>
      </c>
      <c r="J62" s="832" t="s">
        <v>1302</v>
      </c>
      <c r="K62" s="832" t="s">
        <v>1303</v>
      </c>
      <c r="L62" s="835">
        <v>283.32</v>
      </c>
      <c r="M62" s="835">
        <v>1983.24</v>
      </c>
      <c r="N62" s="832">
        <v>7</v>
      </c>
      <c r="O62" s="836">
        <v>1</v>
      </c>
      <c r="P62" s="835">
        <v>849.96</v>
      </c>
      <c r="Q62" s="837">
        <v>0.4285714285714286</v>
      </c>
      <c r="R62" s="832">
        <v>3</v>
      </c>
      <c r="S62" s="837">
        <v>0.42857142857142855</v>
      </c>
      <c r="T62" s="836">
        <v>0.5</v>
      </c>
      <c r="U62" s="838">
        <v>0.5</v>
      </c>
    </row>
    <row r="63" spans="1:21" ht="14.4" customHeight="1" x14ac:dyDescent="0.3">
      <c r="A63" s="831">
        <v>9</v>
      </c>
      <c r="B63" s="832" t="s">
        <v>1098</v>
      </c>
      <c r="C63" s="832" t="s">
        <v>1105</v>
      </c>
      <c r="D63" s="833" t="s">
        <v>1543</v>
      </c>
      <c r="E63" s="834" t="s">
        <v>1112</v>
      </c>
      <c r="F63" s="832" t="s">
        <v>1099</v>
      </c>
      <c r="G63" s="832" t="s">
        <v>1274</v>
      </c>
      <c r="H63" s="832" t="s">
        <v>570</v>
      </c>
      <c r="I63" s="832" t="s">
        <v>1304</v>
      </c>
      <c r="J63" s="832" t="s">
        <v>1305</v>
      </c>
      <c r="K63" s="832" t="s">
        <v>1303</v>
      </c>
      <c r="L63" s="835">
        <v>283.32</v>
      </c>
      <c r="M63" s="835">
        <v>1983.24</v>
      </c>
      <c r="N63" s="832">
        <v>7</v>
      </c>
      <c r="O63" s="836">
        <v>1</v>
      </c>
      <c r="P63" s="835">
        <v>849.96</v>
      </c>
      <c r="Q63" s="837">
        <v>0.4285714285714286</v>
      </c>
      <c r="R63" s="832">
        <v>3</v>
      </c>
      <c r="S63" s="837">
        <v>0.42857142857142855</v>
      </c>
      <c r="T63" s="836">
        <v>0.5</v>
      </c>
      <c r="U63" s="838">
        <v>0.5</v>
      </c>
    </row>
    <row r="64" spans="1:21" ht="14.4" customHeight="1" x14ac:dyDescent="0.3">
      <c r="A64" s="831">
        <v>9</v>
      </c>
      <c r="B64" s="832" t="s">
        <v>1098</v>
      </c>
      <c r="C64" s="832" t="s">
        <v>1105</v>
      </c>
      <c r="D64" s="833" t="s">
        <v>1543</v>
      </c>
      <c r="E64" s="834" t="s">
        <v>1112</v>
      </c>
      <c r="F64" s="832" t="s">
        <v>1099</v>
      </c>
      <c r="G64" s="832" t="s">
        <v>1274</v>
      </c>
      <c r="H64" s="832" t="s">
        <v>570</v>
      </c>
      <c r="I64" s="832" t="s">
        <v>1306</v>
      </c>
      <c r="J64" s="832" t="s">
        <v>1307</v>
      </c>
      <c r="K64" s="832" t="s">
        <v>1303</v>
      </c>
      <c r="L64" s="835">
        <v>283.32</v>
      </c>
      <c r="M64" s="835">
        <v>1983.24</v>
      </c>
      <c r="N64" s="832">
        <v>7</v>
      </c>
      <c r="O64" s="836">
        <v>1</v>
      </c>
      <c r="P64" s="835">
        <v>849.96</v>
      </c>
      <c r="Q64" s="837">
        <v>0.4285714285714286</v>
      </c>
      <c r="R64" s="832">
        <v>3</v>
      </c>
      <c r="S64" s="837">
        <v>0.42857142857142855</v>
      </c>
      <c r="T64" s="836">
        <v>0.5</v>
      </c>
      <c r="U64" s="838">
        <v>0.5</v>
      </c>
    </row>
    <row r="65" spans="1:21" ht="14.4" customHeight="1" x14ac:dyDescent="0.3">
      <c r="A65" s="831">
        <v>9</v>
      </c>
      <c r="B65" s="832" t="s">
        <v>1098</v>
      </c>
      <c r="C65" s="832" t="s">
        <v>1105</v>
      </c>
      <c r="D65" s="833" t="s">
        <v>1543</v>
      </c>
      <c r="E65" s="834" t="s">
        <v>1112</v>
      </c>
      <c r="F65" s="832" t="s">
        <v>1099</v>
      </c>
      <c r="G65" s="832" t="s">
        <v>1274</v>
      </c>
      <c r="H65" s="832" t="s">
        <v>570</v>
      </c>
      <c r="I65" s="832" t="s">
        <v>1308</v>
      </c>
      <c r="J65" s="832" t="s">
        <v>1309</v>
      </c>
      <c r="K65" s="832" t="s">
        <v>1303</v>
      </c>
      <c r="L65" s="835">
        <v>283.32</v>
      </c>
      <c r="M65" s="835">
        <v>1983.24</v>
      </c>
      <c r="N65" s="832">
        <v>7</v>
      </c>
      <c r="O65" s="836">
        <v>1</v>
      </c>
      <c r="P65" s="835">
        <v>849.96</v>
      </c>
      <c r="Q65" s="837">
        <v>0.4285714285714286</v>
      </c>
      <c r="R65" s="832">
        <v>3</v>
      </c>
      <c r="S65" s="837">
        <v>0.42857142857142855</v>
      </c>
      <c r="T65" s="836">
        <v>0.5</v>
      </c>
      <c r="U65" s="838">
        <v>0.5</v>
      </c>
    </row>
    <row r="66" spans="1:21" ht="14.4" customHeight="1" x14ac:dyDescent="0.3">
      <c r="A66" s="831">
        <v>9</v>
      </c>
      <c r="B66" s="832" t="s">
        <v>1098</v>
      </c>
      <c r="C66" s="832" t="s">
        <v>1105</v>
      </c>
      <c r="D66" s="833" t="s">
        <v>1543</v>
      </c>
      <c r="E66" s="834" t="s">
        <v>1112</v>
      </c>
      <c r="F66" s="832" t="s">
        <v>1099</v>
      </c>
      <c r="G66" s="832" t="s">
        <v>1274</v>
      </c>
      <c r="H66" s="832" t="s">
        <v>570</v>
      </c>
      <c r="I66" s="832" t="s">
        <v>1310</v>
      </c>
      <c r="J66" s="832" t="s">
        <v>1311</v>
      </c>
      <c r="K66" s="832" t="s">
        <v>1303</v>
      </c>
      <c r="L66" s="835">
        <v>289.07</v>
      </c>
      <c r="M66" s="835">
        <v>13875.36</v>
      </c>
      <c r="N66" s="832">
        <v>48</v>
      </c>
      <c r="O66" s="836">
        <v>0.5</v>
      </c>
      <c r="P66" s="835">
        <v>13875.36</v>
      </c>
      <c r="Q66" s="837">
        <v>1</v>
      </c>
      <c r="R66" s="832">
        <v>48</v>
      </c>
      <c r="S66" s="837">
        <v>1</v>
      </c>
      <c r="T66" s="836">
        <v>0.5</v>
      </c>
      <c r="U66" s="838">
        <v>1</v>
      </c>
    </row>
    <row r="67" spans="1:21" ht="14.4" customHeight="1" x14ac:dyDescent="0.3">
      <c r="A67" s="831">
        <v>9</v>
      </c>
      <c r="B67" s="832" t="s">
        <v>1098</v>
      </c>
      <c r="C67" s="832" t="s">
        <v>1105</v>
      </c>
      <c r="D67" s="833" t="s">
        <v>1543</v>
      </c>
      <c r="E67" s="834" t="s">
        <v>1112</v>
      </c>
      <c r="F67" s="832" t="s">
        <v>1099</v>
      </c>
      <c r="G67" s="832" t="s">
        <v>1274</v>
      </c>
      <c r="H67" s="832" t="s">
        <v>570</v>
      </c>
      <c r="I67" s="832" t="s">
        <v>1312</v>
      </c>
      <c r="J67" s="832" t="s">
        <v>1313</v>
      </c>
      <c r="K67" s="832" t="s">
        <v>1303</v>
      </c>
      <c r="L67" s="835">
        <v>289.07</v>
      </c>
      <c r="M67" s="835">
        <v>8093.9600000000009</v>
      </c>
      <c r="N67" s="832">
        <v>28</v>
      </c>
      <c r="O67" s="836">
        <v>3</v>
      </c>
      <c r="P67" s="835">
        <v>1445.35</v>
      </c>
      <c r="Q67" s="837">
        <v>0.17857142857142855</v>
      </c>
      <c r="R67" s="832">
        <v>5</v>
      </c>
      <c r="S67" s="837">
        <v>0.17857142857142858</v>
      </c>
      <c r="T67" s="836">
        <v>1</v>
      </c>
      <c r="U67" s="838">
        <v>0.33333333333333331</v>
      </c>
    </row>
    <row r="68" spans="1:21" ht="14.4" customHeight="1" x14ac:dyDescent="0.3">
      <c r="A68" s="831">
        <v>9</v>
      </c>
      <c r="B68" s="832" t="s">
        <v>1098</v>
      </c>
      <c r="C68" s="832" t="s">
        <v>1105</v>
      </c>
      <c r="D68" s="833" t="s">
        <v>1543</v>
      </c>
      <c r="E68" s="834" t="s">
        <v>1112</v>
      </c>
      <c r="F68" s="832" t="s">
        <v>1099</v>
      </c>
      <c r="G68" s="832" t="s">
        <v>1274</v>
      </c>
      <c r="H68" s="832" t="s">
        <v>695</v>
      </c>
      <c r="I68" s="832" t="s">
        <v>1314</v>
      </c>
      <c r="J68" s="832" t="s">
        <v>1315</v>
      </c>
      <c r="K68" s="832" t="s">
        <v>1280</v>
      </c>
      <c r="L68" s="835">
        <v>72.27</v>
      </c>
      <c r="M68" s="835">
        <v>6937.92</v>
      </c>
      <c r="N68" s="832">
        <v>96</v>
      </c>
      <c r="O68" s="836">
        <v>3</v>
      </c>
      <c r="P68" s="835">
        <v>3468.96</v>
      </c>
      <c r="Q68" s="837">
        <v>0.5</v>
      </c>
      <c r="R68" s="832">
        <v>48</v>
      </c>
      <c r="S68" s="837">
        <v>0.5</v>
      </c>
      <c r="T68" s="836">
        <v>2</v>
      </c>
      <c r="U68" s="838">
        <v>0.66666666666666663</v>
      </c>
    </row>
    <row r="69" spans="1:21" ht="14.4" customHeight="1" x14ac:dyDescent="0.3">
      <c r="A69" s="831">
        <v>9</v>
      </c>
      <c r="B69" s="832" t="s">
        <v>1098</v>
      </c>
      <c r="C69" s="832" t="s">
        <v>1105</v>
      </c>
      <c r="D69" s="833" t="s">
        <v>1543</v>
      </c>
      <c r="E69" s="834" t="s">
        <v>1112</v>
      </c>
      <c r="F69" s="832" t="s">
        <v>1100</v>
      </c>
      <c r="G69" s="832" t="s">
        <v>1185</v>
      </c>
      <c r="H69" s="832" t="s">
        <v>570</v>
      </c>
      <c r="I69" s="832" t="s">
        <v>1316</v>
      </c>
      <c r="J69" s="832" t="s">
        <v>1187</v>
      </c>
      <c r="K69" s="832"/>
      <c r="L69" s="835">
        <v>0</v>
      </c>
      <c r="M69" s="835">
        <v>0</v>
      </c>
      <c r="N69" s="832">
        <v>3</v>
      </c>
      <c r="O69" s="836">
        <v>3</v>
      </c>
      <c r="P69" s="835">
        <v>0</v>
      </c>
      <c r="Q69" s="837"/>
      <c r="R69" s="832">
        <v>3</v>
      </c>
      <c r="S69" s="837">
        <v>1</v>
      </c>
      <c r="T69" s="836">
        <v>3</v>
      </c>
      <c r="U69" s="838">
        <v>1</v>
      </c>
    </row>
    <row r="70" spans="1:21" ht="14.4" customHeight="1" x14ac:dyDescent="0.3">
      <c r="A70" s="831">
        <v>9</v>
      </c>
      <c r="B70" s="832" t="s">
        <v>1098</v>
      </c>
      <c r="C70" s="832" t="s">
        <v>1105</v>
      </c>
      <c r="D70" s="833" t="s">
        <v>1543</v>
      </c>
      <c r="E70" s="834" t="s">
        <v>1112</v>
      </c>
      <c r="F70" s="832" t="s">
        <v>1100</v>
      </c>
      <c r="G70" s="832" t="s">
        <v>1185</v>
      </c>
      <c r="H70" s="832" t="s">
        <v>570</v>
      </c>
      <c r="I70" s="832" t="s">
        <v>1317</v>
      </c>
      <c r="J70" s="832" t="s">
        <v>1187</v>
      </c>
      <c r="K70" s="832"/>
      <c r="L70" s="835">
        <v>0</v>
      </c>
      <c r="M70" s="835">
        <v>0</v>
      </c>
      <c r="N70" s="832">
        <v>4</v>
      </c>
      <c r="O70" s="836">
        <v>4</v>
      </c>
      <c r="P70" s="835">
        <v>0</v>
      </c>
      <c r="Q70" s="837"/>
      <c r="R70" s="832">
        <v>3</v>
      </c>
      <c r="S70" s="837">
        <v>0.75</v>
      </c>
      <c r="T70" s="836">
        <v>3</v>
      </c>
      <c r="U70" s="838">
        <v>0.75</v>
      </c>
    </row>
    <row r="71" spans="1:21" ht="14.4" customHeight="1" x14ac:dyDescent="0.3">
      <c r="A71" s="831">
        <v>9</v>
      </c>
      <c r="B71" s="832" t="s">
        <v>1098</v>
      </c>
      <c r="C71" s="832" t="s">
        <v>1105</v>
      </c>
      <c r="D71" s="833" t="s">
        <v>1543</v>
      </c>
      <c r="E71" s="834" t="s">
        <v>1112</v>
      </c>
      <c r="F71" s="832" t="s">
        <v>1100</v>
      </c>
      <c r="G71" s="832" t="s">
        <v>1185</v>
      </c>
      <c r="H71" s="832" t="s">
        <v>570</v>
      </c>
      <c r="I71" s="832" t="s">
        <v>1318</v>
      </c>
      <c r="J71" s="832" t="s">
        <v>1187</v>
      </c>
      <c r="K71" s="832"/>
      <c r="L71" s="835">
        <v>0</v>
      </c>
      <c r="M71" s="835">
        <v>0</v>
      </c>
      <c r="N71" s="832">
        <v>1</v>
      </c>
      <c r="O71" s="836">
        <v>1</v>
      </c>
      <c r="P71" s="835"/>
      <c r="Q71" s="837"/>
      <c r="R71" s="832"/>
      <c r="S71" s="837">
        <v>0</v>
      </c>
      <c r="T71" s="836"/>
      <c r="U71" s="838">
        <v>0</v>
      </c>
    </row>
    <row r="72" spans="1:21" ht="14.4" customHeight="1" x14ac:dyDescent="0.3">
      <c r="A72" s="831">
        <v>9</v>
      </c>
      <c r="B72" s="832" t="s">
        <v>1098</v>
      </c>
      <c r="C72" s="832" t="s">
        <v>1105</v>
      </c>
      <c r="D72" s="833" t="s">
        <v>1543</v>
      </c>
      <c r="E72" s="834" t="s">
        <v>1112</v>
      </c>
      <c r="F72" s="832" t="s">
        <v>1100</v>
      </c>
      <c r="G72" s="832" t="s">
        <v>1185</v>
      </c>
      <c r="H72" s="832" t="s">
        <v>570</v>
      </c>
      <c r="I72" s="832" t="s">
        <v>1319</v>
      </c>
      <c r="J72" s="832" t="s">
        <v>1187</v>
      </c>
      <c r="K72" s="832"/>
      <c r="L72" s="835">
        <v>0</v>
      </c>
      <c r="M72" s="835">
        <v>0</v>
      </c>
      <c r="N72" s="832">
        <v>2</v>
      </c>
      <c r="O72" s="836">
        <v>2</v>
      </c>
      <c r="P72" s="835">
        <v>0</v>
      </c>
      <c r="Q72" s="837"/>
      <c r="R72" s="832">
        <v>2</v>
      </c>
      <c r="S72" s="837">
        <v>1</v>
      </c>
      <c r="T72" s="836">
        <v>2</v>
      </c>
      <c r="U72" s="838">
        <v>1</v>
      </c>
    </row>
    <row r="73" spans="1:21" ht="14.4" customHeight="1" x14ac:dyDescent="0.3">
      <c r="A73" s="831">
        <v>9</v>
      </c>
      <c r="B73" s="832" t="s">
        <v>1098</v>
      </c>
      <c r="C73" s="832" t="s">
        <v>1105</v>
      </c>
      <c r="D73" s="833" t="s">
        <v>1543</v>
      </c>
      <c r="E73" s="834" t="s">
        <v>1112</v>
      </c>
      <c r="F73" s="832" t="s">
        <v>1100</v>
      </c>
      <c r="G73" s="832" t="s">
        <v>1185</v>
      </c>
      <c r="H73" s="832" t="s">
        <v>570</v>
      </c>
      <c r="I73" s="832" t="s">
        <v>1320</v>
      </c>
      <c r="J73" s="832" t="s">
        <v>1187</v>
      </c>
      <c r="K73" s="832"/>
      <c r="L73" s="835">
        <v>0</v>
      </c>
      <c r="M73" s="835">
        <v>0</v>
      </c>
      <c r="N73" s="832">
        <v>1</v>
      </c>
      <c r="O73" s="836">
        <v>1</v>
      </c>
      <c r="P73" s="835">
        <v>0</v>
      </c>
      <c r="Q73" s="837"/>
      <c r="R73" s="832">
        <v>1</v>
      </c>
      <c r="S73" s="837">
        <v>1</v>
      </c>
      <c r="T73" s="836">
        <v>1</v>
      </c>
      <c r="U73" s="838">
        <v>1</v>
      </c>
    </row>
    <row r="74" spans="1:21" ht="14.4" customHeight="1" x14ac:dyDescent="0.3">
      <c r="A74" s="831">
        <v>9</v>
      </c>
      <c r="B74" s="832" t="s">
        <v>1098</v>
      </c>
      <c r="C74" s="832" t="s">
        <v>1105</v>
      </c>
      <c r="D74" s="833" t="s">
        <v>1543</v>
      </c>
      <c r="E74" s="834" t="s">
        <v>1112</v>
      </c>
      <c r="F74" s="832" t="s">
        <v>1101</v>
      </c>
      <c r="G74" s="832" t="s">
        <v>1185</v>
      </c>
      <c r="H74" s="832" t="s">
        <v>570</v>
      </c>
      <c r="I74" s="832" t="s">
        <v>1321</v>
      </c>
      <c r="J74" s="832" t="s">
        <v>1322</v>
      </c>
      <c r="K74" s="832"/>
      <c r="L74" s="835">
        <v>0</v>
      </c>
      <c r="M74" s="835">
        <v>0</v>
      </c>
      <c r="N74" s="832">
        <v>1</v>
      </c>
      <c r="O74" s="836">
        <v>1</v>
      </c>
      <c r="P74" s="835"/>
      <c r="Q74" s="837"/>
      <c r="R74" s="832"/>
      <c r="S74" s="837">
        <v>0</v>
      </c>
      <c r="T74" s="836"/>
      <c r="U74" s="838">
        <v>0</v>
      </c>
    </row>
    <row r="75" spans="1:21" ht="14.4" customHeight="1" x14ac:dyDescent="0.3">
      <c r="A75" s="831">
        <v>9</v>
      </c>
      <c r="B75" s="832" t="s">
        <v>1098</v>
      </c>
      <c r="C75" s="832" t="s">
        <v>1105</v>
      </c>
      <c r="D75" s="833" t="s">
        <v>1543</v>
      </c>
      <c r="E75" s="834" t="s">
        <v>1112</v>
      </c>
      <c r="F75" s="832" t="s">
        <v>1101</v>
      </c>
      <c r="G75" s="832" t="s">
        <v>1323</v>
      </c>
      <c r="H75" s="832" t="s">
        <v>570</v>
      </c>
      <c r="I75" s="832" t="s">
        <v>1324</v>
      </c>
      <c r="J75" s="832" t="s">
        <v>1325</v>
      </c>
      <c r="K75" s="832" t="s">
        <v>1326</v>
      </c>
      <c r="L75" s="835">
        <v>60</v>
      </c>
      <c r="M75" s="835">
        <v>60</v>
      </c>
      <c r="N75" s="832">
        <v>1</v>
      </c>
      <c r="O75" s="836">
        <v>1</v>
      </c>
      <c r="P75" s="835"/>
      <c r="Q75" s="837">
        <v>0</v>
      </c>
      <c r="R75" s="832"/>
      <c r="S75" s="837">
        <v>0</v>
      </c>
      <c r="T75" s="836"/>
      <c r="U75" s="838">
        <v>0</v>
      </c>
    </row>
    <row r="76" spans="1:21" ht="14.4" customHeight="1" x14ac:dyDescent="0.3">
      <c r="A76" s="831">
        <v>9</v>
      </c>
      <c r="B76" s="832" t="s">
        <v>1098</v>
      </c>
      <c r="C76" s="832" t="s">
        <v>1105</v>
      </c>
      <c r="D76" s="833" t="s">
        <v>1543</v>
      </c>
      <c r="E76" s="834" t="s">
        <v>1112</v>
      </c>
      <c r="F76" s="832" t="s">
        <v>1101</v>
      </c>
      <c r="G76" s="832" t="s">
        <v>1323</v>
      </c>
      <c r="H76" s="832" t="s">
        <v>570</v>
      </c>
      <c r="I76" s="832" t="s">
        <v>1327</v>
      </c>
      <c r="J76" s="832" t="s">
        <v>1328</v>
      </c>
      <c r="K76" s="832" t="s">
        <v>1329</v>
      </c>
      <c r="L76" s="835">
        <v>3500</v>
      </c>
      <c r="M76" s="835">
        <v>3500</v>
      </c>
      <c r="N76" s="832">
        <v>1</v>
      </c>
      <c r="O76" s="836">
        <v>1</v>
      </c>
      <c r="P76" s="835">
        <v>3500</v>
      </c>
      <c r="Q76" s="837">
        <v>1</v>
      </c>
      <c r="R76" s="832">
        <v>1</v>
      </c>
      <c r="S76" s="837">
        <v>1</v>
      </c>
      <c r="T76" s="836">
        <v>1</v>
      </c>
      <c r="U76" s="838">
        <v>1</v>
      </c>
    </row>
    <row r="77" spans="1:21" ht="14.4" customHeight="1" x14ac:dyDescent="0.3">
      <c r="A77" s="831">
        <v>9</v>
      </c>
      <c r="B77" s="832" t="s">
        <v>1098</v>
      </c>
      <c r="C77" s="832" t="s">
        <v>1105</v>
      </c>
      <c r="D77" s="833" t="s">
        <v>1543</v>
      </c>
      <c r="E77" s="834" t="s">
        <v>1112</v>
      </c>
      <c r="F77" s="832" t="s">
        <v>1101</v>
      </c>
      <c r="G77" s="832" t="s">
        <v>1323</v>
      </c>
      <c r="H77" s="832" t="s">
        <v>570</v>
      </c>
      <c r="I77" s="832" t="s">
        <v>1330</v>
      </c>
      <c r="J77" s="832" t="s">
        <v>1331</v>
      </c>
      <c r="K77" s="832" t="s">
        <v>1332</v>
      </c>
      <c r="L77" s="835">
        <v>150</v>
      </c>
      <c r="M77" s="835">
        <v>150</v>
      </c>
      <c r="N77" s="832">
        <v>1</v>
      </c>
      <c r="O77" s="836">
        <v>1</v>
      </c>
      <c r="P77" s="835"/>
      <c r="Q77" s="837">
        <v>0</v>
      </c>
      <c r="R77" s="832"/>
      <c r="S77" s="837">
        <v>0</v>
      </c>
      <c r="T77" s="836"/>
      <c r="U77" s="838">
        <v>0</v>
      </c>
    </row>
    <row r="78" spans="1:21" ht="14.4" customHeight="1" x14ac:dyDescent="0.3">
      <c r="A78" s="831">
        <v>9</v>
      </c>
      <c r="B78" s="832" t="s">
        <v>1098</v>
      </c>
      <c r="C78" s="832" t="s">
        <v>1105</v>
      </c>
      <c r="D78" s="833" t="s">
        <v>1543</v>
      </c>
      <c r="E78" s="834" t="s">
        <v>1112</v>
      </c>
      <c r="F78" s="832" t="s">
        <v>1101</v>
      </c>
      <c r="G78" s="832" t="s">
        <v>1323</v>
      </c>
      <c r="H78" s="832" t="s">
        <v>570</v>
      </c>
      <c r="I78" s="832" t="s">
        <v>1333</v>
      </c>
      <c r="J78" s="832" t="s">
        <v>1334</v>
      </c>
      <c r="K78" s="832" t="s">
        <v>1326</v>
      </c>
      <c r="L78" s="835">
        <v>60</v>
      </c>
      <c r="M78" s="835">
        <v>60</v>
      </c>
      <c r="N78" s="832">
        <v>1</v>
      </c>
      <c r="O78" s="836">
        <v>1</v>
      </c>
      <c r="P78" s="835"/>
      <c r="Q78" s="837">
        <v>0</v>
      </c>
      <c r="R78" s="832"/>
      <c r="S78" s="837">
        <v>0</v>
      </c>
      <c r="T78" s="836"/>
      <c r="U78" s="838">
        <v>0</v>
      </c>
    </row>
    <row r="79" spans="1:21" ht="14.4" customHeight="1" x14ac:dyDescent="0.3">
      <c r="A79" s="831">
        <v>9</v>
      </c>
      <c r="B79" s="832" t="s">
        <v>1098</v>
      </c>
      <c r="C79" s="832" t="s">
        <v>1105</v>
      </c>
      <c r="D79" s="833" t="s">
        <v>1543</v>
      </c>
      <c r="E79" s="834" t="s">
        <v>1112</v>
      </c>
      <c r="F79" s="832" t="s">
        <v>1101</v>
      </c>
      <c r="G79" s="832" t="s">
        <v>1335</v>
      </c>
      <c r="H79" s="832" t="s">
        <v>570</v>
      </c>
      <c r="I79" s="832" t="s">
        <v>1336</v>
      </c>
      <c r="J79" s="832" t="s">
        <v>1337</v>
      </c>
      <c r="K79" s="832" t="s">
        <v>1338</v>
      </c>
      <c r="L79" s="835">
        <v>0</v>
      </c>
      <c r="M79" s="835">
        <v>0</v>
      </c>
      <c r="N79" s="832">
        <v>2</v>
      </c>
      <c r="O79" s="836">
        <v>2</v>
      </c>
      <c r="P79" s="835"/>
      <c r="Q79" s="837"/>
      <c r="R79" s="832"/>
      <c r="S79" s="837">
        <v>0</v>
      </c>
      <c r="T79" s="836"/>
      <c r="U79" s="838">
        <v>0</v>
      </c>
    </row>
    <row r="80" spans="1:21" ht="14.4" customHeight="1" x14ac:dyDescent="0.3">
      <c r="A80" s="831">
        <v>9</v>
      </c>
      <c r="B80" s="832" t="s">
        <v>1098</v>
      </c>
      <c r="C80" s="832" t="s">
        <v>1105</v>
      </c>
      <c r="D80" s="833" t="s">
        <v>1543</v>
      </c>
      <c r="E80" s="834" t="s">
        <v>1112</v>
      </c>
      <c r="F80" s="832" t="s">
        <v>1101</v>
      </c>
      <c r="G80" s="832" t="s">
        <v>1339</v>
      </c>
      <c r="H80" s="832" t="s">
        <v>570</v>
      </c>
      <c r="I80" s="832" t="s">
        <v>1340</v>
      </c>
      <c r="J80" s="832" t="s">
        <v>1341</v>
      </c>
      <c r="K80" s="832" t="s">
        <v>1342</v>
      </c>
      <c r="L80" s="835">
        <v>16.940000000000001</v>
      </c>
      <c r="M80" s="835">
        <v>355.74</v>
      </c>
      <c r="N80" s="832">
        <v>21</v>
      </c>
      <c r="O80" s="836">
        <v>2</v>
      </c>
      <c r="P80" s="835">
        <v>355.74</v>
      </c>
      <c r="Q80" s="837">
        <v>1</v>
      </c>
      <c r="R80" s="832">
        <v>21</v>
      </c>
      <c r="S80" s="837">
        <v>1</v>
      </c>
      <c r="T80" s="836">
        <v>2</v>
      </c>
      <c r="U80" s="838">
        <v>1</v>
      </c>
    </row>
    <row r="81" spans="1:21" ht="14.4" customHeight="1" x14ac:dyDescent="0.3">
      <c r="A81" s="831">
        <v>9</v>
      </c>
      <c r="B81" s="832" t="s">
        <v>1098</v>
      </c>
      <c r="C81" s="832" t="s">
        <v>1105</v>
      </c>
      <c r="D81" s="833" t="s">
        <v>1543</v>
      </c>
      <c r="E81" s="834" t="s">
        <v>1112</v>
      </c>
      <c r="F81" s="832" t="s">
        <v>1101</v>
      </c>
      <c r="G81" s="832" t="s">
        <v>1339</v>
      </c>
      <c r="H81" s="832" t="s">
        <v>570</v>
      </c>
      <c r="I81" s="832" t="s">
        <v>1343</v>
      </c>
      <c r="J81" s="832" t="s">
        <v>1344</v>
      </c>
      <c r="K81" s="832" t="s">
        <v>1345</v>
      </c>
      <c r="L81" s="835">
        <v>133.33000000000001</v>
      </c>
      <c r="M81" s="835">
        <v>3333.2500000000005</v>
      </c>
      <c r="N81" s="832">
        <v>25</v>
      </c>
      <c r="O81" s="836">
        <v>1</v>
      </c>
      <c r="P81" s="835"/>
      <c r="Q81" s="837">
        <v>0</v>
      </c>
      <c r="R81" s="832"/>
      <c r="S81" s="837">
        <v>0</v>
      </c>
      <c r="T81" s="836"/>
      <c r="U81" s="838">
        <v>0</v>
      </c>
    </row>
    <row r="82" spans="1:21" ht="14.4" customHeight="1" x14ac:dyDescent="0.3">
      <c r="A82" s="831">
        <v>9</v>
      </c>
      <c r="B82" s="832" t="s">
        <v>1098</v>
      </c>
      <c r="C82" s="832" t="s">
        <v>1105</v>
      </c>
      <c r="D82" s="833" t="s">
        <v>1543</v>
      </c>
      <c r="E82" s="834" t="s">
        <v>1112</v>
      </c>
      <c r="F82" s="832" t="s">
        <v>1101</v>
      </c>
      <c r="G82" s="832" t="s">
        <v>1339</v>
      </c>
      <c r="H82" s="832" t="s">
        <v>570</v>
      </c>
      <c r="I82" s="832" t="s">
        <v>1346</v>
      </c>
      <c r="J82" s="832" t="s">
        <v>1347</v>
      </c>
      <c r="K82" s="832" t="s">
        <v>1348</v>
      </c>
      <c r="L82" s="835">
        <v>212.25</v>
      </c>
      <c r="M82" s="835">
        <v>424.5</v>
      </c>
      <c r="N82" s="832">
        <v>2</v>
      </c>
      <c r="O82" s="836">
        <v>1</v>
      </c>
      <c r="P82" s="835"/>
      <c r="Q82" s="837">
        <v>0</v>
      </c>
      <c r="R82" s="832"/>
      <c r="S82" s="837">
        <v>0</v>
      </c>
      <c r="T82" s="836"/>
      <c r="U82" s="838">
        <v>0</v>
      </c>
    </row>
    <row r="83" spans="1:21" ht="14.4" customHeight="1" x14ac:dyDescent="0.3">
      <c r="A83" s="831">
        <v>9</v>
      </c>
      <c r="B83" s="832" t="s">
        <v>1098</v>
      </c>
      <c r="C83" s="832" t="s">
        <v>1105</v>
      </c>
      <c r="D83" s="833" t="s">
        <v>1543</v>
      </c>
      <c r="E83" s="834" t="s">
        <v>1112</v>
      </c>
      <c r="F83" s="832" t="s">
        <v>1101</v>
      </c>
      <c r="G83" s="832" t="s">
        <v>1349</v>
      </c>
      <c r="H83" s="832" t="s">
        <v>570</v>
      </c>
      <c r="I83" s="832" t="s">
        <v>1350</v>
      </c>
      <c r="J83" s="832" t="s">
        <v>1351</v>
      </c>
      <c r="K83" s="832" t="s">
        <v>1352</v>
      </c>
      <c r="L83" s="835">
        <v>1485</v>
      </c>
      <c r="M83" s="835">
        <v>2970</v>
      </c>
      <c r="N83" s="832">
        <v>2</v>
      </c>
      <c r="O83" s="836">
        <v>2</v>
      </c>
      <c r="P83" s="835">
        <v>1485</v>
      </c>
      <c r="Q83" s="837">
        <v>0.5</v>
      </c>
      <c r="R83" s="832">
        <v>1</v>
      </c>
      <c r="S83" s="837">
        <v>0.5</v>
      </c>
      <c r="T83" s="836">
        <v>1</v>
      </c>
      <c r="U83" s="838">
        <v>0.5</v>
      </c>
    </row>
    <row r="84" spans="1:21" ht="14.4" customHeight="1" x14ac:dyDescent="0.3">
      <c r="A84" s="831">
        <v>9</v>
      </c>
      <c r="B84" s="832" t="s">
        <v>1098</v>
      </c>
      <c r="C84" s="832" t="s">
        <v>1105</v>
      </c>
      <c r="D84" s="833" t="s">
        <v>1543</v>
      </c>
      <c r="E84" s="834" t="s">
        <v>1112</v>
      </c>
      <c r="F84" s="832" t="s">
        <v>1101</v>
      </c>
      <c r="G84" s="832" t="s">
        <v>1349</v>
      </c>
      <c r="H84" s="832" t="s">
        <v>570</v>
      </c>
      <c r="I84" s="832" t="s">
        <v>1353</v>
      </c>
      <c r="J84" s="832" t="s">
        <v>1354</v>
      </c>
      <c r="K84" s="832" t="s">
        <v>1355</v>
      </c>
      <c r="L84" s="835">
        <v>3462</v>
      </c>
      <c r="M84" s="835">
        <v>3462</v>
      </c>
      <c r="N84" s="832">
        <v>1</v>
      </c>
      <c r="O84" s="836">
        <v>1</v>
      </c>
      <c r="P84" s="835">
        <v>3462</v>
      </c>
      <c r="Q84" s="837">
        <v>1</v>
      </c>
      <c r="R84" s="832">
        <v>1</v>
      </c>
      <c r="S84" s="837">
        <v>1</v>
      </c>
      <c r="T84" s="836">
        <v>1</v>
      </c>
      <c r="U84" s="838">
        <v>1</v>
      </c>
    </row>
    <row r="85" spans="1:21" ht="14.4" customHeight="1" x14ac:dyDescent="0.3">
      <c r="A85" s="831">
        <v>9</v>
      </c>
      <c r="B85" s="832" t="s">
        <v>1098</v>
      </c>
      <c r="C85" s="832" t="s">
        <v>1105</v>
      </c>
      <c r="D85" s="833" t="s">
        <v>1543</v>
      </c>
      <c r="E85" s="834" t="s">
        <v>1116</v>
      </c>
      <c r="F85" s="832" t="s">
        <v>1099</v>
      </c>
      <c r="G85" s="832" t="s">
        <v>1356</v>
      </c>
      <c r="H85" s="832" t="s">
        <v>570</v>
      </c>
      <c r="I85" s="832" t="s">
        <v>1357</v>
      </c>
      <c r="J85" s="832" t="s">
        <v>1358</v>
      </c>
      <c r="K85" s="832" t="s">
        <v>1359</v>
      </c>
      <c r="L85" s="835">
        <v>55.77</v>
      </c>
      <c r="M85" s="835">
        <v>55.77</v>
      </c>
      <c r="N85" s="832">
        <v>1</v>
      </c>
      <c r="O85" s="836">
        <v>1</v>
      </c>
      <c r="P85" s="835">
        <v>55.77</v>
      </c>
      <c r="Q85" s="837">
        <v>1</v>
      </c>
      <c r="R85" s="832">
        <v>1</v>
      </c>
      <c r="S85" s="837">
        <v>1</v>
      </c>
      <c r="T85" s="836">
        <v>1</v>
      </c>
      <c r="U85" s="838">
        <v>1</v>
      </c>
    </row>
    <row r="86" spans="1:21" ht="14.4" customHeight="1" x14ac:dyDescent="0.3">
      <c r="A86" s="831">
        <v>9</v>
      </c>
      <c r="B86" s="832" t="s">
        <v>1098</v>
      </c>
      <c r="C86" s="832" t="s">
        <v>1105</v>
      </c>
      <c r="D86" s="833" t="s">
        <v>1543</v>
      </c>
      <c r="E86" s="834" t="s">
        <v>1116</v>
      </c>
      <c r="F86" s="832" t="s">
        <v>1099</v>
      </c>
      <c r="G86" s="832" t="s">
        <v>1360</v>
      </c>
      <c r="H86" s="832" t="s">
        <v>570</v>
      </c>
      <c r="I86" s="832" t="s">
        <v>1361</v>
      </c>
      <c r="J86" s="832" t="s">
        <v>1362</v>
      </c>
      <c r="K86" s="832" t="s">
        <v>1363</v>
      </c>
      <c r="L86" s="835">
        <v>80.23</v>
      </c>
      <c r="M86" s="835">
        <v>80.23</v>
      </c>
      <c r="N86" s="832">
        <v>1</v>
      </c>
      <c r="O86" s="836">
        <v>0.5</v>
      </c>
      <c r="P86" s="835">
        <v>80.23</v>
      </c>
      <c r="Q86" s="837">
        <v>1</v>
      </c>
      <c r="R86" s="832">
        <v>1</v>
      </c>
      <c r="S86" s="837">
        <v>1</v>
      </c>
      <c r="T86" s="836">
        <v>0.5</v>
      </c>
      <c r="U86" s="838">
        <v>1</v>
      </c>
    </row>
    <row r="87" spans="1:21" ht="14.4" customHeight="1" x14ac:dyDescent="0.3">
      <c r="A87" s="831">
        <v>9</v>
      </c>
      <c r="B87" s="832" t="s">
        <v>1098</v>
      </c>
      <c r="C87" s="832" t="s">
        <v>1105</v>
      </c>
      <c r="D87" s="833" t="s">
        <v>1543</v>
      </c>
      <c r="E87" s="834" t="s">
        <v>1116</v>
      </c>
      <c r="F87" s="832" t="s">
        <v>1099</v>
      </c>
      <c r="G87" s="832" t="s">
        <v>1188</v>
      </c>
      <c r="H87" s="832" t="s">
        <v>570</v>
      </c>
      <c r="I87" s="832" t="s">
        <v>1189</v>
      </c>
      <c r="J87" s="832" t="s">
        <v>1190</v>
      </c>
      <c r="K87" s="832" t="s">
        <v>1191</v>
      </c>
      <c r="L87" s="835">
        <v>95.76</v>
      </c>
      <c r="M87" s="835">
        <v>95.76</v>
      </c>
      <c r="N87" s="832">
        <v>1</v>
      </c>
      <c r="O87" s="836">
        <v>1</v>
      </c>
      <c r="P87" s="835"/>
      <c r="Q87" s="837">
        <v>0</v>
      </c>
      <c r="R87" s="832"/>
      <c r="S87" s="837">
        <v>0</v>
      </c>
      <c r="T87" s="836"/>
      <c r="U87" s="838">
        <v>0</v>
      </c>
    </row>
    <row r="88" spans="1:21" ht="14.4" customHeight="1" x14ac:dyDescent="0.3">
      <c r="A88" s="831">
        <v>9</v>
      </c>
      <c r="B88" s="832" t="s">
        <v>1098</v>
      </c>
      <c r="C88" s="832" t="s">
        <v>1105</v>
      </c>
      <c r="D88" s="833" t="s">
        <v>1543</v>
      </c>
      <c r="E88" s="834" t="s">
        <v>1116</v>
      </c>
      <c r="F88" s="832" t="s">
        <v>1099</v>
      </c>
      <c r="G88" s="832" t="s">
        <v>1364</v>
      </c>
      <c r="H88" s="832" t="s">
        <v>570</v>
      </c>
      <c r="I88" s="832" t="s">
        <v>1365</v>
      </c>
      <c r="J88" s="832" t="s">
        <v>1366</v>
      </c>
      <c r="K88" s="832" t="s">
        <v>1367</v>
      </c>
      <c r="L88" s="835">
        <v>58.77</v>
      </c>
      <c r="M88" s="835">
        <v>58.77</v>
      </c>
      <c r="N88" s="832">
        <v>1</v>
      </c>
      <c r="O88" s="836">
        <v>1</v>
      </c>
      <c r="P88" s="835">
        <v>58.77</v>
      </c>
      <c r="Q88" s="837">
        <v>1</v>
      </c>
      <c r="R88" s="832">
        <v>1</v>
      </c>
      <c r="S88" s="837">
        <v>1</v>
      </c>
      <c r="T88" s="836">
        <v>1</v>
      </c>
      <c r="U88" s="838">
        <v>1</v>
      </c>
    </row>
    <row r="89" spans="1:21" ht="14.4" customHeight="1" x14ac:dyDescent="0.3">
      <c r="A89" s="831">
        <v>9</v>
      </c>
      <c r="B89" s="832" t="s">
        <v>1098</v>
      </c>
      <c r="C89" s="832" t="s">
        <v>1105</v>
      </c>
      <c r="D89" s="833" t="s">
        <v>1543</v>
      </c>
      <c r="E89" s="834" t="s">
        <v>1116</v>
      </c>
      <c r="F89" s="832" t="s">
        <v>1099</v>
      </c>
      <c r="G89" s="832" t="s">
        <v>1364</v>
      </c>
      <c r="H89" s="832" t="s">
        <v>570</v>
      </c>
      <c r="I89" s="832" t="s">
        <v>1368</v>
      </c>
      <c r="J89" s="832" t="s">
        <v>1366</v>
      </c>
      <c r="K89" s="832" t="s">
        <v>1369</v>
      </c>
      <c r="L89" s="835">
        <v>11.75</v>
      </c>
      <c r="M89" s="835">
        <v>11.75</v>
      </c>
      <c r="N89" s="832">
        <v>1</v>
      </c>
      <c r="O89" s="836">
        <v>1</v>
      </c>
      <c r="P89" s="835">
        <v>11.75</v>
      </c>
      <c r="Q89" s="837">
        <v>1</v>
      </c>
      <c r="R89" s="832">
        <v>1</v>
      </c>
      <c r="S89" s="837">
        <v>1</v>
      </c>
      <c r="T89" s="836">
        <v>1</v>
      </c>
      <c r="U89" s="838">
        <v>1</v>
      </c>
    </row>
    <row r="90" spans="1:21" ht="14.4" customHeight="1" x14ac:dyDescent="0.3">
      <c r="A90" s="831">
        <v>9</v>
      </c>
      <c r="B90" s="832" t="s">
        <v>1098</v>
      </c>
      <c r="C90" s="832" t="s">
        <v>1105</v>
      </c>
      <c r="D90" s="833" t="s">
        <v>1543</v>
      </c>
      <c r="E90" s="834" t="s">
        <v>1116</v>
      </c>
      <c r="F90" s="832" t="s">
        <v>1099</v>
      </c>
      <c r="G90" s="832" t="s">
        <v>1203</v>
      </c>
      <c r="H90" s="832" t="s">
        <v>570</v>
      </c>
      <c r="I90" s="832" t="s">
        <v>1204</v>
      </c>
      <c r="J90" s="832" t="s">
        <v>630</v>
      </c>
      <c r="K90" s="832" t="s">
        <v>631</v>
      </c>
      <c r="L90" s="835">
        <v>105.63</v>
      </c>
      <c r="M90" s="835">
        <v>211.26</v>
      </c>
      <c r="N90" s="832">
        <v>2</v>
      </c>
      <c r="O90" s="836">
        <v>1.5</v>
      </c>
      <c r="P90" s="835">
        <v>211.26</v>
      </c>
      <c r="Q90" s="837">
        <v>1</v>
      </c>
      <c r="R90" s="832">
        <v>2</v>
      </c>
      <c r="S90" s="837">
        <v>1</v>
      </c>
      <c r="T90" s="836">
        <v>1.5</v>
      </c>
      <c r="U90" s="838">
        <v>1</v>
      </c>
    </row>
    <row r="91" spans="1:21" ht="14.4" customHeight="1" x14ac:dyDescent="0.3">
      <c r="A91" s="831">
        <v>9</v>
      </c>
      <c r="B91" s="832" t="s">
        <v>1098</v>
      </c>
      <c r="C91" s="832" t="s">
        <v>1105</v>
      </c>
      <c r="D91" s="833" t="s">
        <v>1543</v>
      </c>
      <c r="E91" s="834" t="s">
        <v>1116</v>
      </c>
      <c r="F91" s="832" t="s">
        <v>1099</v>
      </c>
      <c r="G91" s="832" t="s">
        <v>1205</v>
      </c>
      <c r="H91" s="832" t="s">
        <v>570</v>
      </c>
      <c r="I91" s="832" t="s">
        <v>1370</v>
      </c>
      <c r="J91" s="832" t="s">
        <v>671</v>
      </c>
      <c r="K91" s="832" t="s">
        <v>672</v>
      </c>
      <c r="L91" s="835">
        <v>34.15</v>
      </c>
      <c r="M91" s="835">
        <v>68.3</v>
      </c>
      <c r="N91" s="832">
        <v>2</v>
      </c>
      <c r="O91" s="836">
        <v>1</v>
      </c>
      <c r="P91" s="835">
        <v>68.3</v>
      </c>
      <c r="Q91" s="837">
        <v>1</v>
      </c>
      <c r="R91" s="832">
        <v>2</v>
      </c>
      <c r="S91" s="837">
        <v>1</v>
      </c>
      <c r="T91" s="836">
        <v>1</v>
      </c>
      <c r="U91" s="838">
        <v>1</v>
      </c>
    </row>
    <row r="92" spans="1:21" ht="14.4" customHeight="1" x14ac:dyDescent="0.3">
      <c r="A92" s="831">
        <v>9</v>
      </c>
      <c r="B92" s="832" t="s">
        <v>1098</v>
      </c>
      <c r="C92" s="832" t="s">
        <v>1105</v>
      </c>
      <c r="D92" s="833" t="s">
        <v>1543</v>
      </c>
      <c r="E92" s="834" t="s">
        <v>1116</v>
      </c>
      <c r="F92" s="832" t="s">
        <v>1099</v>
      </c>
      <c r="G92" s="832" t="s">
        <v>1212</v>
      </c>
      <c r="H92" s="832" t="s">
        <v>570</v>
      </c>
      <c r="I92" s="832" t="s">
        <v>1371</v>
      </c>
      <c r="J92" s="832" t="s">
        <v>681</v>
      </c>
      <c r="K92" s="832" t="s">
        <v>1372</v>
      </c>
      <c r="L92" s="835">
        <v>48.09</v>
      </c>
      <c r="M92" s="835">
        <v>48.09</v>
      </c>
      <c r="N92" s="832">
        <v>1</v>
      </c>
      <c r="O92" s="836">
        <v>0.5</v>
      </c>
      <c r="P92" s="835">
        <v>48.09</v>
      </c>
      <c r="Q92" s="837">
        <v>1</v>
      </c>
      <c r="R92" s="832">
        <v>1</v>
      </c>
      <c r="S92" s="837">
        <v>1</v>
      </c>
      <c r="T92" s="836">
        <v>0.5</v>
      </c>
      <c r="U92" s="838">
        <v>1</v>
      </c>
    </row>
    <row r="93" spans="1:21" ht="14.4" customHeight="1" x14ac:dyDescent="0.3">
      <c r="A93" s="831">
        <v>9</v>
      </c>
      <c r="B93" s="832" t="s">
        <v>1098</v>
      </c>
      <c r="C93" s="832" t="s">
        <v>1105</v>
      </c>
      <c r="D93" s="833" t="s">
        <v>1543</v>
      </c>
      <c r="E93" s="834" t="s">
        <v>1116</v>
      </c>
      <c r="F93" s="832" t="s">
        <v>1099</v>
      </c>
      <c r="G93" s="832" t="s">
        <v>1373</v>
      </c>
      <c r="H93" s="832" t="s">
        <v>570</v>
      </c>
      <c r="I93" s="832" t="s">
        <v>1374</v>
      </c>
      <c r="J93" s="832" t="s">
        <v>622</v>
      </c>
      <c r="K93" s="832" t="s">
        <v>623</v>
      </c>
      <c r="L93" s="835">
        <v>0</v>
      </c>
      <c r="M93" s="835">
        <v>0</v>
      </c>
      <c r="N93" s="832">
        <v>1</v>
      </c>
      <c r="O93" s="836">
        <v>1</v>
      </c>
      <c r="P93" s="835"/>
      <c r="Q93" s="837"/>
      <c r="R93" s="832"/>
      <c r="S93" s="837">
        <v>0</v>
      </c>
      <c r="T93" s="836"/>
      <c r="U93" s="838">
        <v>0</v>
      </c>
    </row>
    <row r="94" spans="1:21" ht="14.4" customHeight="1" x14ac:dyDescent="0.3">
      <c r="A94" s="831">
        <v>9</v>
      </c>
      <c r="B94" s="832" t="s">
        <v>1098</v>
      </c>
      <c r="C94" s="832" t="s">
        <v>1105</v>
      </c>
      <c r="D94" s="833" t="s">
        <v>1543</v>
      </c>
      <c r="E94" s="834" t="s">
        <v>1116</v>
      </c>
      <c r="F94" s="832" t="s">
        <v>1099</v>
      </c>
      <c r="G94" s="832" t="s">
        <v>1373</v>
      </c>
      <c r="H94" s="832" t="s">
        <v>570</v>
      </c>
      <c r="I94" s="832" t="s">
        <v>1375</v>
      </c>
      <c r="J94" s="832" t="s">
        <v>622</v>
      </c>
      <c r="K94" s="832" t="s">
        <v>623</v>
      </c>
      <c r="L94" s="835">
        <v>0</v>
      </c>
      <c r="M94" s="835">
        <v>0</v>
      </c>
      <c r="N94" s="832">
        <v>1</v>
      </c>
      <c r="O94" s="836">
        <v>0.5</v>
      </c>
      <c r="P94" s="835"/>
      <c r="Q94" s="837"/>
      <c r="R94" s="832"/>
      <c r="S94" s="837">
        <v>0</v>
      </c>
      <c r="T94" s="836"/>
      <c r="U94" s="838">
        <v>0</v>
      </c>
    </row>
    <row r="95" spans="1:21" ht="14.4" customHeight="1" x14ac:dyDescent="0.3">
      <c r="A95" s="831">
        <v>9</v>
      </c>
      <c r="B95" s="832" t="s">
        <v>1098</v>
      </c>
      <c r="C95" s="832" t="s">
        <v>1105</v>
      </c>
      <c r="D95" s="833" t="s">
        <v>1543</v>
      </c>
      <c r="E95" s="834" t="s">
        <v>1116</v>
      </c>
      <c r="F95" s="832" t="s">
        <v>1099</v>
      </c>
      <c r="G95" s="832" t="s">
        <v>1224</v>
      </c>
      <c r="H95" s="832" t="s">
        <v>570</v>
      </c>
      <c r="I95" s="832" t="s">
        <v>1225</v>
      </c>
      <c r="J95" s="832" t="s">
        <v>848</v>
      </c>
      <c r="K95" s="832" t="s">
        <v>1226</v>
      </c>
      <c r="L95" s="835">
        <v>36.54</v>
      </c>
      <c r="M95" s="835">
        <v>328.86</v>
      </c>
      <c r="N95" s="832">
        <v>9</v>
      </c>
      <c r="O95" s="836">
        <v>7.5</v>
      </c>
      <c r="P95" s="835">
        <v>182.7</v>
      </c>
      <c r="Q95" s="837">
        <v>0.55555555555555547</v>
      </c>
      <c r="R95" s="832">
        <v>5</v>
      </c>
      <c r="S95" s="837">
        <v>0.55555555555555558</v>
      </c>
      <c r="T95" s="836">
        <v>4</v>
      </c>
      <c r="U95" s="838">
        <v>0.53333333333333333</v>
      </c>
    </row>
    <row r="96" spans="1:21" ht="14.4" customHeight="1" x14ac:dyDescent="0.3">
      <c r="A96" s="831">
        <v>9</v>
      </c>
      <c r="B96" s="832" t="s">
        <v>1098</v>
      </c>
      <c r="C96" s="832" t="s">
        <v>1105</v>
      </c>
      <c r="D96" s="833" t="s">
        <v>1543</v>
      </c>
      <c r="E96" s="834" t="s">
        <v>1116</v>
      </c>
      <c r="F96" s="832" t="s">
        <v>1099</v>
      </c>
      <c r="G96" s="832" t="s">
        <v>1153</v>
      </c>
      <c r="H96" s="832" t="s">
        <v>570</v>
      </c>
      <c r="I96" s="832" t="s">
        <v>1376</v>
      </c>
      <c r="J96" s="832" t="s">
        <v>1377</v>
      </c>
      <c r="K96" s="832" t="s">
        <v>1378</v>
      </c>
      <c r="L96" s="835">
        <v>59.78</v>
      </c>
      <c r="M96" s="835">
        <v>59.78</v>
      </c>
      <c r="N96" s="832">
        <v>1</v>
      </c>
      <c r="O96" s="836">
        <v>1</v>
      </c>
      <c r="P96" s="835">
        <v>59.78</v>
      </c>
      <c r="Q96" s="837">
        <v>1</v>
      </c>
      <c r="R96" s="832">
        <v>1</v>
      </c>
      <c r="S96" s="837">
        <v>1</v>
      </c>
      <c r="T96" s="836">
        <v>1</v>
      </c>
      <c r="U96" s="838">
        <v>1</v>
      </c>
    </row>
    <row r="97" spans="1:21" ht="14.4" customHeight="1" x14ac:dyDescent="0.3">
      <c r="A97" s="831">
        <v>9</v>
      </c>
      <c r="B97" s="832" t="s">
        <v>1098</v>
      </c>
      <c r="C97" s="832" t="s">
        <v>1105</v>
      </c>
      <c r="D97" s="833" t="s">
        <v>1543</v>
      </c>
      <c r="E97" s="834" t="s">
        <v>1116</v>
      </c>
      <c r="F97" s="832" t="s">
        <v>1099</v>
      </c>
      <c r="G97" s="832" t="s">
        <v>1379</v>
      </c>
      <c r="H97" s="832" t="s">
        <v>570</v>
      </c>
      <c r="I97" s="832" t="s">
        <v>1380</v>
      </c>
      <c r="J97" s="832" t="s">
        <v>1381</v>
      </c>
      <c r="K97" s="832" t="s">
        <v>1382</v>
      </c>
      <c r="L97" s="835">
        <v>69.59</v>
      </c>
      <c r="M97" s="835">
        <v>69.59</v>
      </c>
      <c r="N97" s="832">
        <v>1</v>
      </c>
      <c r="O97" s="836">
        <v>0.5</v>
      </c>
      <c r="P97" s="835">
        <v>69.59</v>
      </c>
      <c r="Q97" s="837">
        <v>1</v>
      </c>
      <c r="R97" s="832">
        <v>1</v>
      </c>
      <c r="S97" s="837">
        <v>1</v>
      </c>
      <c r="T97" s="836">
        <v>0.5</v>
      </c>
      <c r="U97" s="838">
        <v>1</v>
      </c>
    </row>
    <row r="98" spans="1:21" ht="14.4" customHeight="1" x14ac:dyDescent="0.3">
      <c r="A98" s="831">
        <v>9</v>
      </c>
      <c r="B98" s="832" t="s">
        <v>1098</v>
      </c>
      <c r="C98" s="832" t="s">
        <v>1105</v>
      </c>
      <c r="D98" s="833" t="s">
        <v>1543</v>
      </c>
      <c r="E98" s="834" t="s">
        <v>1116</v>
      </c>
      <c r="F98" s="832" t="s">
        <v>1099</v>
      </c>
      <c r="G98" s="832" t="s">
        <v>1383</v>
      </c>
      <c r="H98" s="832" t="s">
        <v>570</v>
      </c>
      <c r="I98" s="832" t="s">
        <v>1384</v>
      </c>
      <c r="J98" s="832" t="s">
        <v>1385</v>
      </c>
      <c r="K98" s="832" t="s">
        <v>1386</v>
      </c>
      <c r="L98" s="835">
        <v>60.88</v>
      </c>
      <c r="M98" s="835">
        <v>60.88</v>
      </c>
      <c r="N98" s="832">
        <v>1</v>
      </c>
      <c r="O98" s="836">
        <v>1</v>
      </c>
      <c r="P98" s="835">
        <v>60.88</v>
      </c>
      <c r="Q98" s="837">
        <v>1</v>
      </c>
      <c r="R98" s="832">
        <v>1</v>
      </c>
      <c r="S98" s="837">
        <v>1</v>
      </c>
      <c r="T98" s="836">
        <v>1</v>
      </c>
      <c r="U98" s="838">
        <v>1</v>
      </c>
    </row>
    <row r="99" spans="1:21" ht="14.4" customHeight="1" x14ac:dyDescent="0.3">
      <c r="A99" s="831">
        <v>9</v>
      </c>
      <c r="B99" s="832" t="s">
        <v>1098</v>
      </c>
      <c r="C99" s="832" t="s">
        <v>1105</v>
      </c>
      <c r="D99" s="833" t="s">
        <v>1543</v>
      </c>
      <c r="E99" s="834" t="s">
        <v>1116</v>
      </c>
      <c r="F99" s="832" t="s">
        <v>1099</v>
      </c>
      <c r="G99" s="832" t="s">
        <v>1256</v>
      </c>
      <c r="H99" s="832" t="s">
        <v>570</v>
      </c>
      <c r="I99" s="832" t="s">
        <v>1257</v>
      </c>
      <c r="J99" s="832" t="s">
        <v>719</v>
      </c>
      <c r="K99" s="832" t="s">
        <v>1258</v>
      </c>
      <c r="L99" s="835">
        <v>33.71</v>
      </c>
      <c r="M99" s="835">
        <v>269.68</v>
      </c>
      <c r="N99" s="832">
        <v>8</v>
      </c>
      <c r="O99" s="836">
        <v>6.5</v>
      </c>
      <c r="P99" s="835">
        <v>202.26000000000002</v>
      </c>
      <c r="Q99" s="837">
        <v>0.75</v>
      </c>
      <c r="R99" s="832">
        <v>6</v>
      </c>
      <c r="S99" s="837">
        <v>0.75</v>
      </c>
      <c r="T99" s="836">
        <v>4.5</v>
      </c>
      <c r="U99" s="838">
        <v>0.69230769230769229</v>
      </c>
    </row>
    <row r="100" spans="1:21" ht="14.4" customHeight="1" x14ac:dyDescent="0.3">
      <c r="A100" s="831">
        <v>9</v>
      </c>
      <c r="B100" s="832" t="s">
        <v>1098</v>
      </c>
      <c r="C100" s="832" t="s">
        <v>1105</v>
      </c>
      <c r="D100" s="833" t="s">
        <v>1543</v>
      </c>
      <c r="E100" s="834" t="s">
        <v>1116</v>
      </c>
      <c r="F100" s="832" t="s">
        <v>1099</v>
      </c>
      <c r="G100" s="832" t="s">
        <v>1387</v>
      </c>
      <c r="H100" s="832" t="s">
        <v>695</v>
      </c>
      <c r="I100" s="832" t="s">
        <v>1388</v>
      </c>
      <c r="J100" s="832" t="s">
        <v>1389</v>
      </c>
      <c r="K100" s="832" t="s">
        <v>1390</v>
      </c>
      <c r="L100" s="835">
        <v>30.5</v>
      </c>
      <c r="M100" s="835">
        <v>61</v>
      </c>
      <c r="N100" s="832">
        <v>2</v>
      </c>
      <c r="O100" s="836">
        <v>2</v>
      </c>
      <c r="P100" s="835"/>
      <c r="Q100" s="837">
        <v>0</v>
      </c>
      <c r="R100" s="832"/>
      <c r="S100" s="837">
        <v>0</v>
      </c>
      <c r="T100" s="836"/>
      <c r="U100" s="838">
        <v>0</v>
      </c>
    </row>
    <row r="101" spans="1:21" ht="14.4" customHeight="1" x14ac:dyDescent="0.3">
      <c r="A101" s="831">
        <v>9</v>
      </c>
      <c r="B101" s="832" t="s">
        <v>1098</v>
      </c>
      <c r="C101" s="832" t="s">
        <v>1105</v>
      </c>
      <c r="D101" s="833" t="s">
        <v>1543</v>
      </c>
      <c r="E101" s="834" t="s">
        <v>1116</v>
      </c>
      <c r="F101" s="832" t="s">
        <v>1099</v>
      </c>
      <c r="G101" s="832" t="s">
        <v>1387</v>
      </c>
      <c r="H101" s="832" t="s">
        <v>695</v>
      </c>
      <c r="I101" s="832" t="s">
        <v>1075</v>
      </c>
      <c r="J101" s="832" t="s">
        <v>908</v>
      </c>
      <c r="K101" s="832" t="s">
        <v>1076</v>
      </c>
      <c r="L101" s="835">
        <v>63.75</v>
      </c>
      <c r="M101" s="835">
        <v>63.75</v>
      </c>
      <c r="N101" s="832">
        <v>1</v>
      </c>
      <c r="O101" s="836">
        <v>1</v>
      </c>
      <c r="P101" s="835">
        <v>63.75</v>
      </c>
      <c r="Q101" s="837">
        <v>1</v>
      </c>
      <c r="R101" s="832">
        <v>1</v>
      </c>
      <c r="S101" s="837">
        <v>1</v>
      </c>
      <c r="T101" s="836">
        <v>1</v>
      </c>
      <c r="U101" s="838">
        <v>1</v>
      </c>
    </row>
    <row r="102" spans="1:21" ht="14.4" customHeight="1" x14ac:dyDescent="0.3">
      <c r="A102" s="831">
        <v>9</v>
      </c>
      <c r="B102" s="832" t="s">
        <v>1098</v>
      </c>
      <c r="C102" s="832" t="s">
        <v>1105</v>
      </c>
      <c r="D102" s="833" t="s">
        <v>1543</v>
      </c>
      <c r="E102" s="834" t="s">
        <v>1116</v>
      </c>
      <c r="F102" s="832" t="s">
        <v>1099</v>
      </c>
      <c r="G102" s="832" t="s">
        <v>1391</v>
      </c>
      <c r="H102" s="832" t="s">
        <v>570</v>
      </c>
      <c r="I102" s="832" t="s">
        <v>1392</v>
      </c>
      <c r="J102" s="832" t="s">
        <v>1393</v>
      </c>
      <c r="K102" s="832" t="s">
        <v>1394</v>
      </c>
      <c r="L102" s="835">
        <v>138.86000000000001</v>
      </c>
      <c r="M102" s="835">
        <v>555.44000000000005</v>
      </c>
      <c r="N102" s="832">
        <v>4</v>
      </c>
      <c r="O102" s="836">
        <v>2</v>
      </c>
      <c r="P102" s="835">
        <v>555.44000000000005</v>
      </c>
      <c r="Q102" s="837">
        <v>1</v>
      </c>
      <c r="R102" s="832">
        <v>4</v>
      </c>
      <c r="S102" s="837">
        <v>1</v>
      </c>
      <c r="T102" s="836">
        <v>2</v>
      </c>
      <c r="U102" s="838">
        <v>1</v>
      </c>
    </row>
    <row r="103" spans="1:21" ht="14.4" customHeight="1" x14ac:dyDescent="0.3">
      <c r="A103" s="831">
        <v>9</v>
      </c>
      <c r="B103" s="832" t="s">
        <v>1098</v>
      </c>
      <c r="C103" s="832" t="s">
        <v>1105</v>
      </c>
      <c r="D103" s="833" t="s">
        <v>1543</v>
      </c>
      <c r="E103" s="834" t="s">
        <v>1116</v>
      </c>
      <c r="F103" s="832" t="s">
        <v>1099</v>
      </c>
      <c r="G103" s="832" t="s">
        <v>1274</v>
      </c>
      <c r="H103" s="832" t="s">
        <v>695</v>
      </c>
      <c r="I103" s="832" t="s">
        <v>1278</v>
      </c>
      <c r="J103" s="832" t="s">
        <v>1279</v>
      </c>
      <c r="K103" s="832" t="s">
        <v>1280</v>
      </c>
      <c r="L103" s="835">
        <v>72.27</v>
      </c>
      <c r="M103" s="835">
        <v>141576.93</v>
      </c>
      <c r="N103" s="832">
        <v>1959</v>
      </c>
      <c r="O103" s="836">
        <v>24</v>
      </c>
      <c r="P103" s="835">
        <v>118305.98999999999</v>
      </c>
      <c r="Q103" s="837">
        <v>0.83563042368555385</v>
      </c>
      <c r="R103" s="832">
        <v>1637</v>
      </c>
      <c r="S103" s="837">
        <v>0.83563042368555385</v>
      </c>
      <c r="T103" s="836">
        <v>19</v>
      </c>
      <c r="U103" s="838">
        <v>0.79166666666666663</v>
      </c>
    </row>
    <row r="104" spans="1:21" ht="14.4" customHeight="1" x14ac:dyDescent="0.3">
      <c r="A104" s="831">
        <v>9</v>
      </c>
      <c r="B104" s="832" t="s">
        <v>1098</v>
      </c>
      <c r="C104" s="832" t="s">
        <v>1105</v>
      </c>
      <c r="D104" s="833" t="s">
        <v>1543</v>
      </c>
      <c r="E104" s="834" t="s">
        <v>1116</v>
      </c>
      <c r="F104" s="832" t="s">
        <v>1099</v>
      </c>
      <c r="G104" s="832" t="s">
        <v>1274</v>
      </c>
      <c r="H104" s="832" t="s">
        <v>695</v>
      </c>
      <c r="I104" s="832" t="s">
        <v>1287</v>
      </c>
      <c r="J104" s="832" t="s">
        <v>1288</v>
      </c>
      <c r="K104" s="832" t="s">
        <v>1280</v>
      </c>
      <c r="L104" s="835">
        <v>72.27</v>
      </c>
      <c r="M104" s="835">
        <v>5203.4400000000005</v>
      </c>
      <c r="N104" s="832">
        <v>72</v>
      </c>
      <c r="O104" s="836">
        <v>1.5</v>
      </c>
      <c r="P104" s="835">
        <v>5203.4400000000005</v>
      </c>
      <c r="Q104" s="837">
        <v>1</v>
      </c>
      <c r="R104" s="832">
        <v>72</v>
      </c>
      <c r="S104" s="837">
        <v>1</v>
      </c>
      <c r="T104" s="836">
        <v>1.5</v>
      </c>
      <c r="U104" s="838">
        <v>1</v>
      </c>
    </row>
    <row r="105" spans="1:21" ht="14.4" customHeight="1" x14ac:dyDescent="0.3">
      <c r="A105" s="831">
        <v>9</v>
      </c>
      <c r="B105" s="832" t="s">
        <v>1098</v>
      </c>
      <c r="C105" s="832" t="s">
        <v>1105</v>
      </c>
      <c r="D105" s="833" t="s">
        <v>1543</v>
      </c>
      <c r="E105" s="834" t="s">
        <v>1116</v>
      </c>
      <c r="F105" s="832" t="s">
        <v>1099</v>
      </c>
      <c r="G105" s="832" t="s">
        <v>1274</v>
      </c>
      <c r="H105" s="832" t="s">
        <v>695</v>
      </c>
      <c r="I105" s="832" t="s">
        <v>1289</v>
      </c>
      <c r="J105" s="832" t="s">
        <v>1290</v>
      </c>
      <c r="K105" s="832" t="s">
        <v>1291</v>
      </c>
      <c r="L105" s="835">
        <v>135.54</v>
      </c>
      <c r="M105" s="835">
        <v>13418.46</v>
      </c>
      <c r="N105" s="832">
        <v>99</v>
      </c>
      <c r="O105" s="836">
        <v>15</v>
      </c>
      <c r="P105" s="835">
        <v>8539.0199999999986</v>
      </c>
      <c r="Q105" s="837">
        <v>0.63636363636363635</v>
      </c>
      <c r="R105" s="832">
        <v>63</v>
      </c>
      <c r="S105" s="837">
        <v>0.63636363636363635</v>
      </c>
      <c r="T105" s="836">
        <v>10.5</v>
      </c>
      <c r="U105" s="838">
        <v>0.7</v>
      </c>
    </row>
    <row r="106" spans="1:21" ht="14.4" customHeight="1" x14ac:dyDescent="0.3">
      <c r="A106" s="831">
        <v>9</v>
      </c>
      <c r="B106" s="832" t="s">
        <v>1098</v>
      </c>
      <c r="C106" s="832" t="s">
        <v>1105</v>
      </c>
      <c r="D106" s="833" t="s">
        <v>1543</v>
      </c>
      <c r="E106" s="834" t="s">
        <v>1116</v>
      </c>
      <c r="F106" s="832" t="s">
        <v>1099</v>
      </c>
      <c r="G106" s="832" t="s">
        <v>1274</v>
      </c>
      <c r="H106" s="832" t="s">
        <v>695</v>
      </c>
      <c r="I106" s="832" t="s">
        <v>1292</v>
      </c>
      <c r="J106" s="832" t="s">
        <v>1293</v>
      </c>
      <c r="K106" s="832" t="s">
        <v>1291</v>
      </c>
      <c r="L106" s="835">
        <v>135.54</v>
      </c>
      <c r="M106" s="835">
        <v>13554</v>
      </c>
      <c r="N106" s="832">
        <v>100</v>
      </c>
      <c r="O106" s="836">
        <v>12</v>
      </c>
      <c r="P106" s="835">
        <v>8945.64</v>
      </c>
      <c r="Q106" s="837">
        <v>0.65999999999999992</v>
      </c>
      <c r="R106" s="832">
        <v>66</v>
      </c>
      <c r="S106" s="837">
        <v>0.66</v>
      </c>
      <c r="T106" s="836">
        <v>8</v>
      </c>
      <c r="U106" s="838">
        <v>0.66666666666666663</v>
      </c>
    </row>
    <row r="107" spans="1:21" ht="14.4" customHeight="1" x14ac:dyDescent="0.3">
      <c r="A107" s="831">
        <v>9</v>
      </c>
      <c r="B107" s="832" t="s">
        <v>1098</v>
      </c>
      <c r="C107" s="832" t="s">
        <v>1105</v>
      </c>
      <c r="D107" s="833" t="s">
        <v>1543</v>
      </c>
      <c r="E107" s="834" t="s">
        <v>1116</v>
      </c>
      <c r="F107" s="832" t="s">
        <v>1099</v>
      </c>
      <c r="G107" s="832" t="s">
        <v>1274</v>
      </c>
      <c r="H107" s="832" t="s">
        <v>695</v>
      </c>
      <c r="I107" s="832" t="s">
        <v>1294</v>
      </c>
      <c r="J107" s="832" t="s">
        <v>1295</v>
      </c>
      <c r="K107" s="832" t="s">
        <v>1090</v>
      </c>
      <c r="L107" s="835">
        <v>294.81</v>
      </c>
      <c r="M107" s="835">
        <v>22995.18</v>
      </c>
      <c r="N107" s="832">
        <v>78</v>
      </c>
      <c r="O107" s="836">
        <v>14.5</v>
      </c>
      <c r="P107" s="835">
        <v>20047.080000000002</v>
      </c>
      <c r="Q107" s="837">
        <v>0.87179487179487181</v>
      </c>
      <c r="R107" s="832">
        <v>68</v>
      </c>
      <c r="S107" s="837">
        <v>0.87179487179487181</v>
      </c>
      <c r="T107" s="836">
        <v>11</v>
      </c>
      <c r="U107" s="838">
        <v>0.75862068965517238</v>
      </c>
    </row>
    <row r="108" spans="1:21" ht="14.4" customHeight="1" x14ac:dyDescent="0.3">
      <c r="A108" s="831">
        <v>9</v>
      </c>
      <c r="B108" s="832" t="s">
        <v>1098</v>
      </c>
      <c r="C108" s="832" t="s">
        <v>1105</v>
      </c>
      <c r="D108" s="833" t="s">
        <v>1543</v>
      </c>
      <c r="E108" s="834" t="s">
        <v>1116</v>
      </c>
      <c r="F108" s="832" t="s">
        <v>1099</v>
      </c>
      <c r="G108" s="832" t="s">
        <v>1274</v>
      </c>
      <c r="H108" s="832" t="s">
        <v>695</v>
      </c>
      <c r="I108" s="832" t="s">
        <v>1296</v>
      </c>
      <c r="J108" s="832" t="s">
        <v>1297</v>
      </c>
      <c r="K108" s="832" t="s">
        <v>1298</v>
      </c>
      <c r="L108" s="835">
        <v>2635.97</v>
      </c>
      <c r="M108" s="835">
        <v>139706.41</v>
      </c>
      <c r="N108" s="832">
        <v>53</v>
      </c>
      <c r="O108" s="836">
        <v>13.5</v>
      </c>
      <c r="P108" s="835">
        <v>92258.95</v>
      </c>
      <c r="Q108" s="837">
        <v>0.660377358490566</v>
      </c>
      <c r="R108" s="832">
        <v>35</v>
      </c>
      <c r="S108" s="837">
        <v>0.660377358490566</v>
      </c>
      <c r="T108" s="836">
        <v>8</v>
      </c>
      <c r="U108" s="838">
        <v>0.59259259259259256</v>
      </c>
    </row>
    <row r="109" spans="1:21" ht="14.4" customHeight="1" x14ac:dyDescent="0.3">
      <c r="A109" s="831">
        <v>9</v>
      </c>
      <c r="B109" s="832" t="s">
        <v>1098</v>
      </c>
      <c r="C109" s="832" t="s">
        <v>1105</v>
      </c>
      <c r="D109" s="833" t="s">
        <v>1543</v>
      </c>
      <c r="E109" s="834" t="s">
        <v>1116</v>
      </c>
      <c r="F109" s="832" t="s">
        <v>1099</v>
      </c>
      <c r="G109" s="832" t="s">
        <v>1274</v>
      </c>
      <c r="H109" s="832" t="s">
        <v>570</v>
      </c>
      <c r="I109" s="832" t="s">
        <v>1088</v>
      </c>
      <c r="J109" s="832" t="s">
        <v>1089</v>
      </c>
      <c r="K109" s="832" t="s">
        <v>1090</v>
      </c>
      <c r="L109" s="835">
        <v>294.81</v>
      </c>
      <c r="M109" s="835">
        <v>3832.53</v>
      </c>
      <c r="N109" s="832">
        <v>13</v>
      </c>
      <c r="O109" s="836">
        <v>4</v>
      </c>
      <c r="P109" s="835">
        <v>1768.8600000000001</v>
      </c>
      <c r="Q109" s="837">
        <v>0.46153846153846156</v>
      </c>
      <c r="R109" s="832">
        <v>6</v>
      </c>
      <c r="S109" s="837">
        <v>0.46153846153846156</v>
      </c>
      <c r="T109" s="836">
        <v>1</v>
      </c>
      <c r="U109" s="838">
        <v>0.25</v>
      </c>
    </row>
    <row r="110" spans="1:21" ht="14.4" customHeight="1" x14ac:dyDescent="0.3">
      <c r="A110" s="831">
        <v>9</v>
      </c>
      <c r="B110" s="832" t="s">
        <v>1098</v>
      </c>
      <c r="C110" s="832" t="s">
        <v>1105</v>
      </c>
      <c r="D110" s="833" t="s">
        <v>1543</v>
      </c>
      <c r="E110" s="834" t="s">
        <v>1116</v>
      </c>
      <c r="F110" s="832" t="s">
        <v>1099</v>
      </c>
      <c r="G110" s="832" t="s">
        <v>1274</v>
      </c>
      <c r="H110" s="832" t="s">
        <v>570</v>
      </c>
      <c r="I110" s="832" t="s">
        <v>1300</v>
      </c>
      <c r="J110" s="832" t="s">
        <v>927</v>
      </c>
      <c r="K110" s="832" t="s">
        <v>928</v>
      </c>
      <c r="L110" s="835">
        <v>2844.97</v>
      </c>
      <c r="M110" s="835">
        <v>79659.16</v>
      </c>
      <c r="N110" s="832">
        <v>28</v>
      </c>
      <c r="O110" s="836">
        <v>7</v>
      </c>
      <c r="P110" s="835"/>
      <c r="Q110" s="837">
        <v>0</v>
      </c>
      <c r="R110" s="832"/>
      <c r="S110" s="837">
        <v>0</v>
      </c>
      <c r="T110" s="836"/>
      <c r="U110" s="838">
        <v>0</v>
      </c>
    </row>
    <row r="111" spans="1:21" ht="14.4" customHeight="1" x14ac:dyDescent="0.3">
      <c r="A111" s="831">
        <v>9</v>
      </c>
      <c r="B111" s="832" t="s">
        <v>1098</v>
      </c>
      <c r="C111" s="832" t="s">
        <v>1105</v>
      </c>
      <c r="D111" s="833" t="s">
        <v>1543</v>
      </c>
      <c r="E111" s="834" t="s">
        <v>1116</v>
      </c>
      <c r="F111" s="832" t="s">
        <v>1099</v>
      </c>
      <c r="G111" s="832" t="s">
        <v>1274</v>
      </c>
      <c r="H111" s="832" t="s">
        <v>570</v>
      </c>
      <c r="I111" s="832" t="s">
        <v>1301</v>
      </c>
      <c r="J111" s="832" t="s">
        <v>1302</v>
      </c>
      <c r="K111" s="832" t="s">
        <v>1303</v>
      </c>
      <c r="L111" s="835">
        <v>283.32</v>
      </c>
      <c r="M111" s="835">
        <v>5099.76</v>
      </c>
      <c r="N111" s="832">
        <v>18</v>
      </c>
      <c r="O111" s="836">
        <v>4.5</v>
      </c>
      <c r="P111" s="835">
        <v>4249.8</v>
      </c>
      <c r="Q111" s="837">
        <v>0.83333333333333337</v>
      </c>
      <c r="R111" s="832">
        <v>15</v>
      </c>
      <c r="S111" s="837">
        <v>0.83333333333333337</v>
      </c>
      <c r="T111" s="836">
        <v>3</v>
      </c>
      <c r="U111" s="838">
        <v>0.66666666666666663</v>
      </c>
    </row>
    <row r="112" spans="1:21" ht="14.4" customHeight="1" x14ac:dyDescent="0.3">
      <c r="A112" s="831">
        <v>9</v>
      </c>
      <c r="B112" s="832" t="s">
        <v>1098</v>
      </c>
      <c r="C112" s="832" t="s">
        <v>1105</v>
      </c>
      <c r="D112" s="833" t="s">
        <v>1543</v>
      </c>
      <c r="E112" s="834" t="s">
        <v>1116</v>
      </c>
      <c r="F112" s="832" t="s">
        <v>1099</v>
      </c>
      <c r="G112" s="832" t="s">
        <v>1274</v>
      </c>
      <c r="H112" s="832" t="s">
        <v>570</v>
      </c>
      <c r="I112" s="832" t="s">
        <v>1304</v>
      </c>
      <c r="J112" s="832" t="s">
        <v>1305</v>
      </c>
      <c r="K112" s="832" t="s">
        <v>1303</v>
      </c>
      <c r="L112" s="835">
        <v>283.32</v>
      </c>
      <c r="M112" s="835">
        <v>10766.16</v>
      </c>
      <c r="N112" s="832">
        <v>38</v>
      </c>
      <c r="O112" s="836">
        <v>7.5</v>
      </c>
      <c r="P112" s="835">
        <v>6233.04</v>
      </c>
      <c r="Q112" s="837">
        <v>0.57894736842105265</v>
      </c>
      <c r="R112" s="832">
        <v>22</v>
      </c>
      <c r="S112" s="837">
        <v>0.57894736842105265</v>
      </c>
      <c r="T112" s="836">
        <v>4.5</v>
      </c>
      <c r="U112" s="838">
        <v>0.6</v>
      </c>
    </row>
    <row r="113" spans="1:21" ht="14.4" customHeight="1" x14ac:dyDescent="0.3">
      <c r="A113" s="831">
        <v>9</v>
      </c>
      <c r="B113" s="832" t="s">
        <v>1098</v>
      </c>
      <c r="C113" s="832" t="s">
        <v>1105</v>
      </c>
      <c r="D113" s="833" t="s">
        <v>1543</v>
      </c>
      <c r="E113" s="834" t="s">
        <v>1116</v>
      </c>
      <c r="F113" s="832" t="s">
        <v>1099</v>
      </c>
      <c r="G113" s="832" t="s">
        <v>1274</v>
      </c>
      <c r="H113" s="832" t="s">
        <v>570</v>
      </c>
      <c r="I113" s="832" t="s">
        <v>1306</v>
      </c>
      <c r="J113" s="832" t="s">
        <v>1307</v>
      </c>
      <c r="K113" s="832" t="s">
        <v>1303</v>
      </c>
      <c r="L113" s="835">
        <v>283.32</v>
      </c>
      <c r="M113" s="835">
        <v>5949.72</v>
      </c>
      <c r="N113" s="832">
        <v>21</v>
      </c>
      <c r="O113" s="836">
        <v>4</v>
      </c>
      <c r="P113" s="835">
        <v>5383.08</v>
      </c>
      <c r="Q113" s="837">
        <v>0.90476190476190466</v>
      </c>
      <c r="R113" s="832">
        <v>19</v>
      </c>
      <c r="S113" s="837">
        <v>0.90476190476190477</v>
      </c>
      <c r="T113" s="836">
        <v>3.5</v>
      </c>
      <c r="U113" s="838">
        <v>0.875</v>
      </c>
    </row>
    <row r="114" spans="1:21" ht="14.4" customHeight="1" x14ac:dyDescent="0.3">
      <c r="A114" s="831">
        <v>9</v>
      </c>
      <c r="B114" s="832" t="s">
        <v>1098</v>
      </c>
      <c r="C114" s="832" t="s">
        <v>1105</v>
      </c>
      <c r="D114" s="833" t="s">
        <v>1543</v>
      </c>
      <c r="E114" s="834" t="s">
        <v>1116</v>
      </c>
      <c r="F114" s="832" t="s">
        <v>1099</v>
      </c>
      <c r="G114" s="832" t="s">
        <v>1274</v>
      </c>
      <c r="H114" s="832" t="s">
        <v>570</v>
      </c>
      <c r="I114" s="832" t="s">
        <v>1308</v>
      </c>
      <c r="J114" s="832" t="s">
        <v>1309</v>
      </c>
      <c r="K114" s="832" t="s">
        <v>1303</v>
      </c>
      <c r="L114" s="835">
        <v>283.32</v>
      </c>
      <c r="M114" s="835">
        <v>9632.880000000001</v>
      </c>
      <c r="N114" s="832">
        <v>34</v>
      </c>
      <c r="O114" s="836">
        <v>5.5</v>
      </c>
      <c r="P114" s="835">
        <v>5949.72</v>
      </c>
      <c r="Q114" s="837">
        <v>0.61764705882352933</v>
      </c>
      <c r="R114" s="832">
        <v>21</v>
      </c>
      <c r="S114" s="837">
        <v>0.61764705882352944</v>
      </c>
      <c r="T114" s="836">
        <v>4</v>
      </c>
      <c r="U114" s="838">
        <v>0.72727272727272729</v>
      </c>
    </row>
    <row r="115" spans="1:21" ht="14.4" customHeight="1" x14ac:dyDescent="0.3">
      <c r="A115" s="831">
        <v>9</v>
      </c>
      <c r="B115" s="832" t="s">
        <v>1098</v>
      </c>
      <c r="C115" s="832" t="s">
        <v>1105</v>
      </c>
      <c r="D115" s="833" t="s">
        <v>1543</v>
      </c>
      <c r="E115" s="834" t="s">
        <v>1116</v>
      </c>
      <c r="F115" s="832" t="s">
        <v>1099</v>
      </c>
      <c r="G115" s="832" t="s">
        <v>1274</v>
      </c>
      <c r="H115" s="832" t="s">
        <v>570</v>
      </c>
      <c r="I115" s="832" t="s">
        <v>1310</v>
      </c>
      <c r="J115" s="832" t="s">
        <v>1311</v>
      </c>
      <c r="K115" s="832" t="s">
        <v>1303</v>
      </c>
      <c r="L115" s="835">
        <v>289.07</v>
      </c>
      <c r="M115" s="835">
        <v>1156.28</v>
      </c>
      <c r="N115" s="832">
        <v>4</v>
      </c>
      <c r="O115" s="836">
        <v>0.5</v>
      </c>
      <c r="P115" s="835">
        <v>1156.28</v>
      </c>
      <c r="Q115" s="837">
        <v>1</v>
      </c>
      <c r="R115" s="832">
        <v>4</v>
      </c>
      <c r="S115" s="837">
        <v>1</v>
      </c>
      <c r="T115" s="836">
        <v>0.5</v>
      </c>
      <c r="U115" s="838">
        <v>1</v>
      </c>
    </row>
    <row r="116" spans="1:21" ht="14.4" customHeight="1" x14ac:dyDescent="0.3">
      <c r="A116" s="831">
        <v>9</v>
      </c>
      <c r="B116" s="832" t="s">
        <v>1098</v>
      </c>
      <c r="C116" s="832" t="s">
        <v>1105</v>
      </c>
      <c r="D116" s="833" t="s">
        <v>1543</v>
      </c>
      <c r="E116" s="834" t="s">
        <v>1116</v>
      </c>
      <c r="F116" s="832" t="s">
        <v>1099</v>
      </c>
      <c r="G116" s="832" t="s">
        <v>1274</v>
      </c>
      <c r="H116" s="832" t="s">
        <v>570</v>
      </c>
      <c r="I116" s="832" t="s">
        <v>1312</v>
      </c>
      <c r="J116" s="832" t="s">
        <v>1313</v>
      </c>
      <c r="K116" s="832" t="s">
        <v>1303</v>
      </c>
      <c r="L116" s="835">
        <v>289.07</v>
      </c>
      <c r="M116" s="835">
        <v>1156.28</v>
      </c>
      <c r="N116" s="832">
        <v>4</v>
      </c>
      <c r="O116" s="836">
        <v>1</v>
      </c>
      <c r="P116" s="835"/>
      <c r="Q116" s="837">
        <v>0</v>
      </c>
      <c r="R116" s="832"/>
      <c r="S116" s="837">
        <v>0</v>
      </c>
      <c r="T116" s="836"/>
      <c r="U116" s="838">
        <v>0</v>
      </c>
    </row>
    <row r="117" spans="1:21" ht="14.4" customHeight="1" x14ac:dyDescent="0.3">
      <c r="A117" s="831">
        <v>9</v>
      </c>
      <c r="B117" s="832" t="s">
        <v>1098</v>
      </c>
      <c r="C117" s="832" t="s">
        <v>1105</v>
      </c>
      <c r="D117" s="833" t="s">
        <v>1543</v>
      </c>
      <c r="E117" s="834" t="s">
        <v>1116</v>
      </c>
      <c r="F117" s="832" t="s">
        <v>1099</v>
      </c>
      <c r="G117" s="832" t="s">
        <v>1274</v>
      </c>
      <c r="H117" s="832" t="s">
        <v>570</v>
      </c>
      <c r="I117" s="832" t="s">
        <v>1395</v>
      </c>
      <c r="J117" s="832" t="s">
        <v>927</v>
      </c>
      <c r="K117" s="832" t="s">
        <v>928</v>
      </c>
      <c r="L117" s="835">
        <v>2844.97</v>
      </c>
      <c r="M117" s="835">
        <v>36984.61</v>
      </c>
      <c r="N117" s="832">
        <v>13</v>
      </c>
      <c r="O117" s="836">
        <v>3</v>
      </c>
      <c r="P117" s="835"/>
      <c r="Q117" s="837">
        <v>0</v>
      </c>
      <c r="R117" s="832"/>
      <c r="S117" s="837">
        <v>0</v>
      </c>
      <c r="T117" s="836"/>
      <c r="U117" s="838">
        <v>0</v>
      </c>
    </row>
    <row r="118" spans="1:21" ht="14.4" customHeight="1" x14ac:dyDescent="0.3">
      <c r="A118" s="831">
        <v>9</v>
      </c>
      <c r="B118" s="832" t="s">
        <v>1098</v>
      </c>
      <c r="C118" s="832" t="s">
        <v>1105</v>
      </c>
      <c r="D118" s="833" t="s">
        <v>1543</v>
      </c>
      <c r="E118" s="834" t="s">
        <v>1116</v>
      </c>
      <c r="F118" s="832" t="s">
        <v>1100</v>
      </c>
      <c r="G118" s="832" t="s">
        <v>1185</v>
      </c>
      <c r="H118" s="832" t="s">
        <v>570</v>
      </c>
      <c r="I118" s="832" t="s">
        <v>1319</v>
      </c>
      <c r="J118" s="832" t="s">
        <v>1187</v>
      </c>
      <c r="K118" s="832"/>
      <c r="L118" s="835">
        <v>0</v>
      </c>
      <c r="M118" s="835">
        <v>0</v>
      </c>
      <c r="N118" s="832">
        <v>7</v>
      </c>
      <c r="O118" s="836">
        <v>7</v>
      </c>
      <c r="P118" s="835">
        <v>0</v>
      </c>
      <c r="Q118" s="837"/>
      <c r="R118" s="832">
        <v>7</v>
      </c>
      <c r="S118" s="837">
        <v>1</v>
      </c>
      <c r="T118" s="836">
        <v>7</v>
      </c>
      <c r="U118" s="838">
        <v>1</v>
      </c>
    </row>
    <row r="119" spans="1:21" ht="14.4" customHeight="1" x14ac:dyDescent="0.3">
      <c r="A119" s="831">
        <v>9</v>
      </c>
      <c r="B119" s="832" t="s">
        <v>1098</v>
      </c>
      <c r="C119" s="832" t="s">
        <v>1105</v>
      </c>
      <c r="D119" s="833" t="s">
        <v>1543</v>
      </c>
      <c r="E119" s="834" t="s">
        <v>1116</v>
      </c>
      <c r="F119" s="832" t="s">
        <v>1100</v>
      </c>
      <c r="G119" s="832" t="s">
        <v>1185</v>
      </c>
      <c r="H119" s="832" t="s">
        <v>570</v>
      </c>
      <c r="I119" s="832" t="s">
        <v>1396</v>
      </c>
      <c r="J119" s="832" t="s">
        <v>1187</v>
      </c>
      <c r="K119" s="832"/>
      <c r="L119" s="835">
        <v>0</v>
      </c>
      <c r="M119" s="835">
        <v>0</v>
      </c>
      <c r="N119" s="832">
        <v>1</v>
      </c>
      <c r="O119" s="836">
        <v>1</v>
      </c>
      <c r="P119" s="835">
        <v>0</v>
      </c>
      <c r="Q119" s="837"/>
      <c r="R119" s="832">
        <v>1</v>
      </c>
      <c r="S119" s="837">
        <v>1</v>
      </c>
      <c r="T119" s="836">
        <v>1</v>
      </c>
      <c r="U119" s="838">
        <v>1</v>
      </c>
    </row>
    <row r="120" spans="1:21" ht="14.4" customHeight="1" x14ac:dyDescent="0.3">
      <c r="A120" s="831">
        <v>9</v>
      </c>
      <c r="B120" s="832" t="s">
        <v>1098</v>
      </c>
      <c r="C120" s="832" t="s">
        <v>1105</v>
      </c>
      <c r="D120" s="833" t="s">
        <v>1543</v>
      </c>
      <c r="E120" s="834" t="s">
        <v>1116</v>
      </c>
      <c r="F120" s="832" t="s">
        <v>1100</v>
      </c>
      <c r="G120" s="832" t="s">
        <v>1185</v>
      </c>
      <c r="H120" s="832" t="s">
        <v>570</v>
      </c>
      <c r="I120" s="832" t="s">
        <v>1397</v>
      </c>
      <c r="J120" s="832" t="s">
        <v>1187</v>
      </c>
      <c r="K120" s="832"/>
      <c r="L120" s="835">
        <v>0</v>
      </c>
      <c r="M120" s="835">
        <v>0</v>
      </c>
      <c r="N120" s="832">
        <v>3</v>
      </c>
      <c r="O120" s="836">
        <v>3</v>
      </c>
      <c r="P120" s="835">
        <v>0</v>
      </c>
      <c r="Q120" s="837"/>
      <c r="R120" s="832">
        <v>3</v>
      </c>
      <c r="S120" s="837">
        <v>1</v>
      </c>
      <c r="T120" s="836">
        <v>3</v>
      </c>
      <c r="U120" s="838">
        <v>1</v>
      </c>
    </row>
    <row r="121" spans="1:21" ht="14.4" customHeight="1" x14ac:dyDescent="0.3">
      <c r="A121" s="831">
        <v>9</v>
      </c>
      <c r="B121" s="832" t="s">
        <v>1098</v>
      </c>
      <c r="C121" s="832" t="s">
        <v>1105</v>
      </c>
      <c r="D121" s="833" t="s">
        <v>1543</v>
      </c>
      <c r="E121" s="834" t="s">
        <v>1116</v>
      </c>
      <c r="F121" s="832" t="s">
        <v>1100</v>
      </c>
      <c r="G121" s="832" t="s">
        <v>1185</v>
      </c>
      <c r="H121" s="832" t="s">
        <v>570</v>
      </c>
      <c r="I121" s="832" t="s">
        <v>1398</v>
      </c>
      <c r="J121" s="832" t="s">
        <v>1187</v>
      </c>
      <c r="K121" s="832"/>
      <c r="L121" s="835">
        <v>0</v>
      </c>
      <c r="M121" s="835">
        <v>0</v>
      </c>
      <c r="N121" s="832">
        <v>1</v>
      </c>
      <c r="O121" s="836">
        <v>1</v>
      </c>
      <c r="P121" s="835">
        <v>0</v>
      </c>
      <c r="Q121" s="837"/>
      <c r="R121" s="832">
        <v>1</v>
      </c>
      <c r="S121" s="837">
        <v>1</v>
      </c>
      <c r="T121" s="836">
        <v>1</v>
      </c>
      <c r="U121" s="838">
        <v>1</v>
      </c>
    </row>
    <row r="122" spans="1:21" ht="14.4" customHeight="1" x14ac:dyDescent="0.3">
      <c r="A122" s="831">
        <v>9</v>
      </c>
      <c r="B122" s="832" t="s">
        <v>1098</v>
      </c>
      <c r="C122" s="832" t="s">
        <v>1105</v>
      </c>
      <c r="D122" s="833" t="s">
        <v>1543</v>
      </c>
      <c r="E122" s="834" t="s">
        <v>1116</v>
      </c>
      <c r="F122" s="832" t="s">
        <v>1101</v>
      </c>
      <c r="G122" s="832" t="s">
        <v>1185</v>
      </c>
      <c r="H122" s="832" t="s">
        <v>570</v>
      </c>
      <c r="I122" s="832" t="s">
        <v>1316</v>
      </c>
      <c r="J122" s="832" t="s">
        <v>1187</v>
      </c>
      <c r="K122" s="832"/>
      <c r="L122" s="835">
        <v>0</v>
      </c>
      <c r="M122" s="835">
        <v>0</v>
      </c>
      <c r="N122" s="832">
        <v>1</v>
      </c>
      <c r="O122" s="836">
        <v>1</v>
      </c>
      <c r="P122" s="835"/>
      <c r="Q122" s="837"/>
      <c r="R122" s="832"/>
      <c r="S122" s="837">
        <v>0</v>
      </c>
      <c r="T122" s="836"/>
      <c r="U122" s="838">
        <v>0</v>
      </c>
    </row>
    <row r="123" spans="1:21" ht="14.4" customHeight="1" x14ac:dyDescent="0.3">
      <c r="A123" s="831">
        <v>9</v>
      </c>
      <c r="B123" s="832" t="s">
        <v>1098</v>
      </c>
      <c r="C123" s="832" t="s">
        <v>1105</v>
      </c>
      <c r="D123" s="833" t="s">
        <v>1543</v>
      </c>
      <c r="E123" s="834" t="s">
        <v>1116</v>
      </c>
      <c r="F123" s="832" t="s">
        <v>1101</v>
      </c>
      <c r="G123" s="832" t="s">
        <v>1323</v>
      </c>
      <c r="H123" s="832" t="s">
        <v>570</v>
      </c>
      <c r="I123" s="832" t="s">
        <v>1330</v>
      </c>
      <c r="J123" s="832" t="s">
        <v>1331</v>
      </c>
      <c r="K123" s="832" t="s">
        <v>1332</v>
      </c>
      <c r="L123" s="835">
        <v>150</v>
      </c>
      <c r="M123" s="835">
        <v>150</v>
      </c>
      <c r="N123" s="832">
        <v>1</v>
      </c>
      <c r="O123" s="836">
        <v>1</v>
      </c>
      <c r="P123" s="835"/>
      <c r="Q123" s="837">
        <v>0</v>
      </c>
      <c r="R123" s="832"/>
      <c r="S123" s="837">
        <v>0</v>
      </c>
      <c r="T123" s="836"/>
      <c r="U123" s="838">
        <v>0</v>
      </c>
    </row>
    <row r="124" spans="1:21" ht="14.4" customHeight="1" x14ac:dyDescent="0.3">
      <c r="A124" s="831">
        <v>9</v>
      </c>
      <c r="B124" s="832" t="s">
        <v>1098</v>
      </c>
      <c r="C124" s="832" t="s">
        <v>1105</v>
      </c>
      <c r="D124" s="833" t="s">
        <v>1543</v>
      </c>
      <c r="E124" s="834" t="s">
        <v>1116</v>
      </c>
      <c r="F124" s="832" t="s">
        <v>1101</v>
      </c>
      <c r="G124" s="832" t="s">
        <v>1323</v>
      </c>
      <c r="H124" s="832" t="s">
        <v>570</v>
      </c>
      <c r="I124" s="832" t="s">
        <v>1333</v>
      </c>
      <c r="J124" s="832" t="s">
        <v>1334</v>
      </c>
      <c r="K124" s="832" t="s">
        <v>1326</v>
      </c>
      <c r="L124" s="835">
        <v>60</v>
      </c>
      <c r="M124" s="835">
        <v>60</v>
      </c>
      <c r="N124" s="832">
        <v>1</v>
      </c>
      <c r="O124" s="836">
        <v>1</v>
      </c>
      <c r="P124" s="835"/>
      <c r="Q124" s="837">
        <v>0</v>
      </c>
      <c r="R124" s="832"/>
      <c r="S124" s="837">
        <v>0</v>
      </c>
      <c r="T124" s="836"/>
      <c r="U124" s="838">
        <v>0</v>
      </c>
    </row>
    <row r="125" spans="1:21" ht="14.4" customHeight="1" x14ac:dyDescent="0.3">
      <c r="A125" s="831">
        <v>9</v>
      </c>
      <c r="B125" s="832" t="s">
        <v>1098</v>
      </c>
      <c r="C125" s="832" t="s">
        <v>1105</v>
      </c>
      <c r="D125" s="833" t="s">
        <v>1543</v>
      </c>
      <c r="E125" s="834" t="s">
        <v>1116</v>
      </c>
      <c r="F125" s="832" t="s">
        <v>1101</v>
      </c>
      <c r="G125" s="832" t="s">
        <v>1349</v>
      </c>
      <c r="H125" s="832" t="s">
        <v>570</v>
      </c>
      <c r="I125" s="832" t="s">
        <v>1399</v>
      </c>
      <c r="J125" s="832" t="s">
        <v>1400</v>
      </c>
      <c r="K125" s="832" t="s">
        <v>1401</v>
      </c>
      <c r="L125" s="835">
        <v>1839</v>
      </c>
      <c r="M125" s="835">
        <v>1839</v>
      </c>
      <c r="N125" s="832">
        <v>1</v>
      </c>
      <c r="O125" s="836">
        <v>1</v>
      </c>
      <c r="P125" s="835">
        <v>1839</v>
      </c>
      <c r="Q125" s="837">
        <v>1</v>
      </c>
      <c r="R125" s="832">
        <v>1</v>
      </c>
      <c r="S125" s="837">
        <v>1</v>
      </c>
      <c r="T125" s="836">
        <v>1</v>
      </c>
      <c r="U125" s="838">
        <v>1</v>
      </c>
    </row>
    <row r="126" spans="1:21" ht="14.4" customHeight="1" x14ac:dyDescent="0.3">
      <c r="A126" s="831">
        <v>9</v>
      </c>
      <c r="B126" s="832" t="s">
        <v>1098</v>
      </c>
      <c r="C126" s="832" t="s">
        <v>1105</v>
      </c>
      <c r="D126" s="833" t="s">
        <v>1543</v>
      </c>
      <c r="E126" s="834" t="s">
        <v>1120</v>
      </c>
      <c r="F126" s="832" t="s">
        <v>1099</v>
      </c>
      <c r="G126" s="832" t="s">
        <v>1192</v>
      </c>
      <c r="H126" s="832" t="s">
        <v>570</v>
      </c>
      <c r="I126" s="832" t="s">
        <v>1193</v>
      </c>
      <c r="J126" s="832" t="s">
        <v>1194</v>
      </c>
      <c r="K126" s="832" t="s">
        <v>1195</v>
      </c>
      <c r="L126" s="835">
        <v>161.52000000000001</v>
      </c>
      <c r="M126" s="835">
        <v>484.56000000000006</v>
      </c>
      <c r="N126" s="832">
        <v>3</v>
      </c>
      <c r="O126" s="836">
        <v>1</v>
      </c>
      <c r="P126" s="835"/>
      <c r="Q126" s="837">
        <v>0</v>
      </c>
      <c r="R126" s="832"/>
      <c r="S126" s="837">
        <v>0</v>
      </c>
      <c r="T126" s="836"/>
      <c r="U126" s="838">
        <v>0</v>
      </c>
    </row>
    <row r="127" spans="1:21" ht="14.4" customHeight="1" x14ac:dyDescent="0.3">
      <c r="A127" s="831">
        <v>9</v>
      </c>
      <c r="B127" s="832" t="s">
        <v>1098</v>
      </c>
      <c r="C127" s="832" t="s">
        <v>1105</v>
      </c>
      <c r="D127" s="833" t="s">
        <v>1543</v>
      </c>
      <c r="E127" s="834" t="s">
        <v>1120</v>
      </c>
      <c r="F127" s="832" t="s">
        <v>1099</v>
      </c>
      <c r="G127" s="832" t="s">
        <v>1205</v>
      </c>
      <c r="H127" s="832" t="s">
        <v>570</v>
      </c>
      <c r="I127" s="832" t="s">
        <v>1370</v>
      </c>
      <c r="J127" s="832" t="s">
        <v>671</v>
      </c>
      <c r="K127" s="832" t="s">
        <v>672</v>
      </c>
      <c r="L127" s="835">
        <v>34.15</v>
      </c>
      <c r="M127" s="835">
        <v>34.15</v>
      </c>
      <c r="N127" s="832">
        <v>1</v>
      </c>
      <c r="O127" s="836">
        <v>0.5</v>
      </c>
      <c r="P127" s="835"/>
      <c r="Q127" s="837">
        <v>0</v>
      </c>
      <c r="R127" s="832"/>
      <c r="S127" s="837">
        <v>0</v>
      </c>
      <c r="T127" s="836"/>
      <c r="U127" s="838">
        <v>0</v>
      </c>
    </row>
    <row r="128" spans="1:21" ht="14.4" customHeight="1" x14ac:dyDescent="0.3">
      <c r="A128" s="831">
        <v>9</v>
      </c>
      <c r="B128" s="832" t="s">
        <v>1098</v>
      </c>
      <c r="C128" s="832" t="s">
        <v>1105</v>
      </c>
      <c r="D128" s="833" t="s">
        <v>1543</v>
      </c>
      <c r="E128" s="834" t="s">
        <v>1120</v>
      </c>
      <c r="F128" s="832" t="s">
        <v>1099</v>
      </c>
      <c r="G128" s="832" t="s">
        <v>1402</v>
      </c>
      <c r="H128" s="832" t="s">
        <v>570</v>
      </c>
      <c r="I128" s="832" t="s">
        <v>1403</v>
      </c>
      <c r="J128" s="832" t="s">
        <v>1404</v>
      </c>
      <c r="K128" s="832" t="s">
        <v>1405</v>
      </c>
      <c r="L128" s="835">
        <v>38.81</v>
      </c>
      <c r="M128" s="835">
        <v>38.81</v>
      </c>
      <c r="N128" s="832">
        <v>1</v>
      </c>
      <c r="O128" s="836">
        <v>1</v>
      </c>
      <c r="P128" s="835"/>
      <c r="Q128" s="837">
        <v>0</v>
      </c>
      <c r="R128" s="832"/>
      <c r="S128" s="837">
        <v>0</v>
      </c>
      <c r="T128" s="836"/>
      <c r="U128" s="838">
        <v>0</v>
      </c>
    </row>
    <row r="129" spans="1:21" ht="14.4" customHeight="1" x14ac:dyDescent="0.3">
      <c r="A129" s="831">
        <v>9</v>
      </c>
      <c r="B129" s="832" t="s">
        <v>1098</v>
      </c>
      <c r="C129" s="832" t="s">
        <v>1105</v>
      </c>
      <c r="D129" s="833" t="s">
        <v>1543</v>
      </c>
      <c r="E129" s="834" t="s">
        <v>1120</v>
      </c>
      <c r="F129" s="832" t="s">
        <v>1099</v>
      </c>
      <c r="G129" s="832" t="s">
        <v>1256</v>
      </c>
      <c r="H129" s="832" t="s">
        <v>570</v>
      </c>
      <c r="I129" s="832" t="s">
        <v>1257</v>
      </c>
      <c r="J129" s="832" t="s">
        <v>719</v>
      </c>
      <c r="K129" s="832" t="s">
        <v>1258</v>
      </c>
      <c r="L129" s="835">
        <v>33.71</v>
      </c>
      <c r="M129" s="835">
        <v>134.84</v>
      </c>
      <c r="N129" s="832">
        <v>4</v>
      </c>
      <c r="O129" s="836">
        <v>2</v>
      </c>
      <c r="P129" s="835">
        <v>101.13</v>
      </c>
      <c r="Q129" s="837">
        <v>0.75</v>
      </c>
      <c r="R129" s="832">
        <v>3</v>
      </c>
      <c r="S129" s="837">
        <v>0.75</v>
      </c>
      <c r="T129" s="836">
        <v>1.5</v>
      </c>
      <c r="U129" s="838">
        <v>0.75</v>
      </c>
    </row>
    <row r="130" spans="1:21" ht="14.4" customHeight="1" x14ac:dyDescent="0.3">
      <c r="A130" s="831">
        <v>9</v>
      </c>
      <c r="B130" s="832" t="s">
        <v>1098</v>
      </c>
      <c r="C130" s="832" t="s">
        <v>1105</v>
      </c>
      <c r="D130" s="833" t="s">
        <v>1543</v>
      </c>
      <c r="E130" s="834" t="s">
        <v>1120</v>
      </c>
      <c r="F130" s="832" t="s">
        <v>1099</v>
      </c>
      <c r="G130" s="832" t="s">
        <v>1270</v>
      </c>
      <c r="H130" s="832" t="s">
        <v>695</v>
      </c>
      <c r="I130" s="832" t="s">
        <v>1271</v>
      </c>
      <c r="J130" s="832" t="s">
        <v>1272</v>
      </c>
      <c r="K130" s="832" t="s">
        <v>1273</v>
      </c>
      <c r="L130" s="835">
        <v>75.73</v>
      </c>
      <c r="M130" s="835">
        <v>75.73</v>
      </c>
      <c r="N130" s="832">
        <v>1</v>
      </c>
      <c r="O130" s="836">
        <v>1</v>
      </c>
      <c r="P130" s="835"/>
      <c r="Q130" s="837">
        <v>0</v>
      </c>
      <c r="R130" s="832"/>
      <c r="S130" s="837">
        <v>0</v>
      </c>
      <c r="T130" s="836"/>
      <c r="U130" s="838">
        <v>0</v>
      </c>
    </row>
    <row r="131" spans="1:21" ht="14.4" customHeight="1" x14ac:dyDescent="0.3">
      <c r="A131" s="831">
        <v>9</v>
      </c>
      <c r="B131" s="832" t="s">
        <v>1098</v>
      </c>
      <c r="C131" s="832" t="s">
        <v>1105</v>
      </c>
      <c r="D131" s="833" t="s">
        <v>1543</v>
      </c>
      <c r="E131" s="834" t="s">
        <v>1120</v>
      </c>
      <c r="F131" s="832" t="s">
        <v>1099</v>
      </c>
      <c r="G131" s="832" t="s">
        <v>1274</v>
      </c>
      <c r="H131" s="832" t="s">
        <v>695</v>
      </c>
      <c r="I131" s="832" t="s">
        <v>1278</v>
      </c>
      <c r="J131" s="832" t="s">
        <v>1279</v>
      </c>
      <c r="K131" s="832" t="s">
        <v>1280</v>
      </c>
      <c r="L131" s="835">
        <v>72.27</v>
      </c>
      <c r="M131" s="835">
        <v>40832.549999999988</v>
      </c>
      <c r="N131" s="832">
        <v>565</v>
      </c>
      <c r="O131" s="836">
        <v>10</v>
      </c>
      <c r="P131" s="835">
        <v>8744.6700000000019</v>
      </c>
      <c r="Q131" s="837">
        <v>0.21415929203539832</v>
      </c>
      <c r="R131" s="832">
        <v>121</v>
      </c>
      <c r="S131" s="837">
        <v>0.21415929203539824</v>
      </c>
      <c r="T131" s="836">
        <v>2.5</v>
      </c>
      <c r="U131" s="838">
        <v>0.25</v>
      </c>
    </row>
    <row r="132" spans="1:21" ht="14.4" customHeight="1" x14ac:dyDescent="0.3">
      <c r="A132" s="831">
        <v>9</v>
      </c>
      <c r="B132" s="832" t="s">
        <v>1098</v>
      </c>
      <c r="C132" s="832" t="s">
        <v>1105</v>
      </c>
      <c r="D132" s="833" t="s">
        <v>1543</v>
      </c>
      <c r="E132" s="834" t="s">
        <v>1120</v>
      </c>
      <c r="F132" s="832" t="s">
        <v>1099</v>
      </c>
      <c r="G132" s="832" t="s">
        <v>1274</v>
      </c>
      <c r="H132" s="832" t="s">
        <v>695</v>
      </c>
      <c r="I132" s="832" t="s">
        <v>1281</v>
      </c>
      <c r="J132" s="832" t="s">
        <v>1282</v>
      </c>
      <c r="K132" s="832" t="s">
        <v>1280</v>
      </c>
      <c r="L132" s="835">
        <v>72.27</v>
      </c>
      <c r="M132" s="835">
        <v>1951.29</v>
      </c>
      <c r="N132" s="832">
        <v>27</v>
      </c>
      <c r="O132" s="836">
        <v>1.5</v>
      </c>
      <c r="P132" s="835">
        <v>1084.05</v>
      </c>
      <c r="Q132" s="837">
        <v>0.55555555555555558</v>
      </c>
      <c r="R132" s="832">
        <v>15</v>
      </c>
      <c r="S132" s="837">
        <v>0.55555555555555558</v>
      </c>
      <c r="T132" s="836">
        <v>0.5</v>
      </c>
      <c r="U132" s="838">
        <v>0.33333333333333331</v>
      </c>
    </row>
    <row r="133" spans="1:21" ht="14.4" customHeight="1" x14ac:dyDescent="0.3">
      <c r="A133" s="831">
        <v>9</v>
      </c>
      <c r="B133" s="832" t="s">
        <v>1098</v>
      </c>
      <c r="C133" s="832" t="s">
        <v>1105</v>
      </c>
      <c r="D133" s="833" t="s">
        <v>1543</v>
      </c>
      <c r="E133" s="834" t="s">
        <v>1120</v>
      </c>
      <c r="F133" s="832" t="s">
        <v>1099</v>
      </c>
      <c r="G133" s="832" t="s">
        <v>1274</v>
      </c>
      <c r="H133" s="832" t="s">
        <v>695</v>
      </c>
      <c r="I133" s="832" t="s">
        <v>1283</v>
      </c>
      <c r="J133" s="832" t="s">
        <v>1284</v>
      </c>
      <c r="K133" s="832" t="s">
        <v>1280</v>
      </c>
      <c r="L133" s="835">
        <v>72.27</v>
      </c>
      <c r="M133" s="835">
        <v>1445.3999999999999</v>
      </c>
      <c r="N133" s="832">
        <v>20</v>
      </c>
      <c r="O133" s="836">
        <v>1</v>
      </c>
      <c r="P133" s="835">
        <v>1445.3999999999999</v>
      </c>
      <c r="Q133" s="837">
        <v>1</v>
      </c>
      <c r="R133" s="832">
        <v>20</v>
      </c>
      <c r="S133" s="837">
        <v>1</v>
      </c>
      <c r="T133" s="836">
        <v>1</v>
      </c>
      <c r="U133" s="838">
        <v>1</v>
      </c>
    </row>
    <row r="134" spans="1:21" ht="14.4" customHeight="1" x14ac:dyDescent="0.3">
      <c r="A134" s="831">
        <v>9</v>
      </c>
      <c r="B134" s="832" t="s">
        <v>1098</v>
      </c>
      <c r="C134" s="832" t="s">
        <v>1105</v>
      </c>
      <c r="D134" s="833" t="s">
        <v>1543</v>
      </c>
      <c r="E134" s="834" t="s">
        <v>1120</v>
      </c>
      <c r="F134" s="832" t="s">
        <v>1099</v>
      </c>
      <c r="G134" s="832" t="s">
        <v>1274</v>
      </c>
      <c r="H134" s="832" t="s">
        <v>695</v>
      </c>
      <c r="I134" s="832" t="s">
        <v>1285</v>
      </c>
      <c r="J134" s="832" t="s">
        <v>1286</v>
      </c>
      <c r="K134" s="832" t="s">
        <v>1280</v>
      </c>
      <c r="L134" s="835">
        <v>72.27</v>
      </c>
      <c r="M134" s="835">
        <v>2963.0699999999997</v>
      </c>
      <c r="N134" s="832">
        <v>41</v>
      </c>
      <c r="O134" s="836">
        <v>1.5</v>
      </c>
      <c r="P134" s="835">
        <v>2818.5299999999997</v>
      </c>
      <c r="Q134" s="837">
        <v>0.95121951219512191</v>
      </c>
      <c r="R134" s="832">
        <v>39</v>
      </c>
      <c r="S134" s="837">
        <v>0.95121951219512191</v>
      </c>
      <c r="T134" s="836">
        <v>1</v>
      </c>
      <c r="U134" s="838">
        <v>0.66666666666666663</v>
      </c>
    </row>
    <row r="135" spans="1:21" ht="14.4" customHeight="1" x14ac:dyDescent="0.3">
      <c r="A135" s="831">
        <v>9</v>
      </c>
      <c r="B135" s="832" t="s">
        <v>1098</v>
      </c>
      <c r="C135" s="832" t="s">
        <v>1105</v>
      </c>
      <c r="D135" s="833" t="s">
        <v>1543</v>
      </c>
      <c r="E135" s="834" t="s">
        <v>1120</v>
      </c>
      <c r="F135" s="832" t="s">
        <v>1099</v>
      </c>
      <c r="G135" s="832" t="s">
        <v>1274</v>
      </c>
      <c r="H135" s="832" t="s">
        <v>695</v>
      </c>
      <c r="I135" s="832" t="s">
        <v>1287</v>
      </c>
      <c r="J135" s="832" t="s">
        <v>1288</v>
      </c>
      <c r="K135" s="832" t="s">
        <v>1280</v>
      </c>
      <c r="L135" s="835">
        <v>72.27</v>
      </c>
      <c r="M135" s="835">
        <v>5275.71</v>
      </c>
      <c r="N135" s="832">
        <v>73</v>
      </c>
      <c r="O135" s="836">
        <v>2.5</v>
      </c>
      <c r="P135" s="835">
        <v>4553.01</v>
      </c>
      <c r="Q135" s="837">
        <v>0.86301369863013699</v>
      </c>
      <c r="R135" s="832">
        <v>63</v>
      </c>
      <c r="S135" s="837">
        <v>0.86301369863013699</v>
      </c>
      <c r="T135" s="836">
        <v>2</v>
      </c>
      <c r="U135" s="838">
        <v>0.8</v>
      </c>
    </row>
    <row r="136" spans="1:21" ht="14.4" customHeight="1" x14ac:dyDescent="0.3">
      <c r="A136" s="831">
        <v>9</v>
      </c>
      <c r="B136" s="832" t="s">
        <v>1098</v>
      </c>
      <c r="C136" s="832" t="s">
        <v>1105</v>
      </c>
      <c r="D136" s="833" t="s">
        <v>1543</v>
      </c>
      <c r="E136" s="834" t="s">
        <v>1120</v>
      </c>
      <c r="F136" s="832" t="s">
        <v>1099</v>
      </c>
      <c r="G136" s="832" t="s">
        <v>1274</v>
      </c>
      <c r="H136" s="832" t="s">
        <v>695</v>
      </c>
      <c r="I136" s="832" t="s">
        <v>1289</v>
      </c>
      <c r="J136" s="832" t="s">
        <v>1290</v>
      </c>
      <c r="K136" s="832" t="s">
        <v>1291</v>
      </c>
      <c r="L136" s="835">
        <v>135.54</v>
      </c>
      <c r="M136" s="835">
        <v>7319.1599999999989</v>
      </c>
      <c r="N136" s="832">
        <v>54</v>
      </c>
      <c r="O136" s="836">
        <v>5.5</v>
      </c>
      <c r="P136" s="835">
        <v>813.2399999999999</v>
      </c>
      <c r="Q136" s="837">
        <v>0.11111111111111112</v>
      </c>
      <c r="R136" s="832">
        <v>6</v>
      </c>
      <c r="S136" s="837">
        <v>0.1111111111111111</v>
      </c>
      <c r="T136" s="836">
        <v>1</v>
      </c>
      <c r="U136" s="838">
        <v>0.18181818181818182</v>
      </c>
    </row>
    <row r="137" spans="1:21" ht="14.4" customHeight="1" x14ac:dyDescent="0.3">
      <c r="A137" s="831">
        <v>9</v>
      </c>
      <c r="B137" s="832" t="s">
        <v>1098</v>
      </c>
      <c r="C137" s="832" t="s">
        <v>1105</v>
      </c>
      <c r="D137" s="833" t="s">
        <v>1543</v>
      </c>
      <c r="E137" s="834" t="s">
        <v>1120</v>
      </c>
      <c r="F137" s="832" t="s">
        <v>1099</v>
      </c>
      <c r="G137" s="832" t="s">
        <v>1274</v>
      </c>
      <c r="H137" s="832" t="s">
        <v>695</v>
      </c>
      <c r="I137" s="832" t="s">
        <v>1292</v>
      </c>
      <c r="J137" s="832" t="s">
        <v>1293</v>
      </c>
      <c r="K137" s="832" t="s">
        <v>1291</v>
      </c>
      <c r="L137" s="835">
        <v>135.54</v>
      </c>
      <c r="M137" s="835">
        <v>7454.6999999999989</v>
      </c>
      <c r="N137" s="832">
        <v>55</v>
      </c>
      <c r="O137" s="836">
        <v>6</v>
      </c>
      <c r="P137" s="835">
        <v>813.2399999999999</v>
      </c>
      <c r="Q137" s="837">
        <v>0.1090909090909091</v>
      </c>
      <c r="R137" s="832">
        <v>6</v>
      </c>
      <c r="S137" s="837">
        <v>0.10909090909090909</v>
      </c>
      <c r="T137" s="836">
        <v>1</v>
      </c>
      <c r="U137" s="838">
        <v>0.16666666666666666</v>
      </c>
    </row>
    <row r="138" spans="1:21" ht="14.4" customHeight="1" x14ac:dyDescent="0.3">
      <c r="A138" s="831">
        <v>9</v>
      </c>
      <c r="B138" s="832" t="s">
        <v>1098</v>
      </c>
      <c r="C138" s="832" t="s">
        <v>1105</v>
      </c>
      <c r="D138" s="833" t="s">
        <v>1543</v>
      </c>
      <c r="E138" s="834" t="s">
        <v>1120</v>
      </c>
      <c r="F138" s="832" t="s">
        <v>1099</v>
      </c>
      <c r="G138" s="832" t="s">
        <v>1274</v>
      </c>
      <c r="H138" s="832" t="s">
        <v>695</v>
      </c>
      <c r="I138" s="832" t="s">
        <v>1294</v>
      </c>
      <c r="J138" s="832" t="s">
        <v>1295</v>
      </c>
      <c r="K138" s="832" t="s">
        <v>1090</v>
      </c>
      <c r="L138" s="835">
        <v>294.81</v>
      </c>
      <c r="M138" s="835">
        <v>2358.48</v>
      </c>
      <c r="N138" s="832">
        <v>8</v>
      </c>
      <c r="O138" s="836">
        <v>3.5</v>
      </c>
      <c r="P138" s="835">
        <v>1179.24</v>
      </c>
      <c r="Q138" s="837">
        <v>0.5</v>
      </c>
      <c r="R138" s="832">
        <v>4</v>
      </c>
      <c r="S138" s="837">
        <v>0.5</v>
      </c>
      <c r="T138" s="836">
        <v>1.5</v>
      </c>
      <c r="U138" s="838">
        <v>0.42857142857142855</v>
      </c>
    </row>
    <row r="139" spans="1:21" ht="14.4" customHeight="1" x14ac:dyDescent="0.3">
      <c r="A139" s="831">
        <v>9</v>
      </c>
      <c r="B139" s="832" t="s">
        <v>1098</v>
      </c>
      <c r="C139" s="832" t="s">
        <v>1105</v>
      </c>
      <c r="D139" s="833" t="s">
        <v>1543</v>
      </c>
      <c r="E139" s="834" t="s">
        <v>1120</v>
      </c>
      <c r="F139" s="832" t="s">
        <v>1099</v>
      </c>
      <c r="G139" s="832" t="s">
        <v>1274</v>
      </c>
      <c r="H139" s="832" t="s">
        <v>695</v>
      </c>
      <c r="I139" s="832" t="s">
        <v>1296</v>
      </c>
      <c r="J139" s="832" t="s">
        <v>1297</v>
      </c>
      <c r="K139" s="832" t="s">
        <v>1298</v>
      </c>
      <c r="L139" s="835">
        <v>2635.97</v>
      </c>
      <c r="M139" s="835">
        <v>50083.429999999993</v>
      </c>
      <c r="N139" s="832">
        <v>19</v>
      </c>
      <c r="O139" s="836">
        <v>7</v>
      </c>
      <c r="P139" s="835">
        <v>23723.73</v>
      </c>
      <c r="Q139" s="837">
        <v>0.47368421052631587</v>
      </c>
      <c r="R139" s="832">
        <v>9</v>
      </c>
      <c r="S139" s="837">
        <v>0.47368421052631576</v>
      </c>
      <c r="T139" s="836">
        <v>5</v>
      </c>
      <c r="U139" s="838">
        <v>0.7142857142857143</v>
      </c>
    </row>
    <row r="140" spans="1:21" ht="14.4" customHeight="1" x14ac:dyDescent="0.3">
      <c r="A140" s="831">
        <v>9</v>
      </c>
      <c r="B140" s="832" t="s">
        <v>1098</v>
      </c>
      <c r="C140" s="832" t="s">
        <v>1105</v>
      </c>
      <c r="D140" s="833" t="s">
        <v>1543</v>
      </c>
      <c r="E140" s="834" t="s">
        <v>1120</v>
      </c>
      <c r="F140" s="832" t="s">
        <v>1099</v>
      </c>
      <c r="G140" s="832" t="s">
        <v>1274</v>
      </c>
      <c r="H140" s="832" t="s">
        <v>570</v>
      </c>
      <c r="I140" s="832" t="s">
        <v>1300</v>
      </c>
      <c r="J140" s="832" t="s">
        <v>927</v>
      </c>
      <c r="K140" s="832" t="s">
        <v>928</v>
      </c>
      <c r="L140" s="835">
        <v>2844.97</v>
      </c>
      <c r="M140" s="835">
        <v>113798.80000000002</v>
      </c>
      <c r="N140" s="832">
        <v>40</v>
      </c>
      <c r="O140" s="836">
        <v>8.5</v>
      </c>
      <c r="P140" s="835">
        <v>8534.91</v>
      </c>
      <c r="Q140" s="837">
        <v>7.4999999999999983E-2</v>
      </c>
      <c r="R140" s="832">
        <v>3</v>
      </c>
      <c r="S140" s="837">
        <v>7.4999999999999997E-2</v>
      </c>
      <c r="T140" s="836">
        <v>0.5</v>
      </c>
      <c r="U140" s="838">
        <v>5.8823529411764705E-2</v>
      </c>
    </row>
    <row r="141" spans="1:21" ht="14.4" customHeight="1" x14ac:dyDescent="0.3">
      <c r="A141" s="831">
        <v>9</v>
      </c>
      <c r="B141" s="832" t="s">
        <v>1098</v>
      </c>
      <c r="C141" s="832" t="s">
        <v>1105</v>
      </c>
      <c r="D141" s="833" t="s">
        <v>1543</v>
      </c>
      <c r="E141" s="834" t="s">
        <v>1120</v>
      </c>
      <c r="F141" s="832" t="s">
        <v>1099</v>
      </c>
      <c r="G141" s="832" t="s">
        <v>1274</v>
      </c>
      <c r="H141" s="832" t="s">
        <v>570</v>
      </c>
      <c r="I141" s="832" t="s">
        <v>1301</v>
      </c>
      <c r="J141" s="832" t="s">
        <v>1302</v>
      </c>
      <c r="K141" s="832" t="s">
        <v>1303</v>
      </c>
      <c r="L141" s="835">
        <v>283.32</v>
      </c>
      <c r="M141" s="835">
        <v>4816.4400000000005</v>
      </c>
      <c r="N141" s="832">
        <v>17</v>
      </c>
      <c r="O141" s="836">
        <v>4</v>
      </c>
      <c r="P141" s="835">
        <v>3116.52</v>
      </c>
      <c r="Q141" s="837">
        <v>0.64705882352941169</v>
      </c>
      <c r="R141" s="832">
        <v>11</v>
      </c>
      <c r="S141" s="837">
        <v>0.6470588235294118</v>
      </c>
      <c r="T141" s="836">
        <v>1.5</v>
      </c>
      <c r="U141" s="838">
        <v>0.375</v>
      </c>
    </row>
    <row r="142" spans="1:21" ht="14.4" customHeight="1" x14ac:dyDescent="0.3">
      <c r="A142" s="831">
        <v>9</v>
      </c>
      <c r="B142" s="832" t="s">
        <v>1098</v>
      </c>
      <c r="C142" s="832" t="s">
        <v>1105</v>
      </c>
      <c r="D142" s="833" t="s">
        <v>1543</v>
      </c>
      <c r="E142" s="834" t="s">
        <v>1120</v>
      </c>
      <c r="F142" s="832" t="s">
        <v>1099</v>
      </c>
      <c r="G142" s="832" t="s">
        <v>1274</v>
      </c>
      <c r="H142" s="832" t="s">
        <v>570</v>
      </c>
      <c r="I142" s="832" t="s">
        <v>1304</v>
      </c>
      <c r="J142" s="832" t="s">
        <v>1305</v>
      </c>
      <c r="K142" s="832" t="s">
        <v>1303</v>
      </c>
      <c r="L142" s="835">
        <v>283.32</v>
      </c>
      <c r="M142" s="835">
        <v>849.96</v>
      </c>
      <c r="N142" s="832">
        <v>3</v>
      </c>
      <c r="O142" s="836">
        <v>1</v>
      </c>
      <c r="P142" s="835"/>
      <c r="Q142" s="837">
        <v>0</v>
      </c>
      <c r="R142" s="832"/>
      <c r="S142" s="837">
        <v>0</v>
      </c>
      <c r="T142" s="836"/>
      <c r="U142" s="838">
        <v>0</v>
      </c>
    </row>
    <row r="143" spans="1:21" ht="14.4" customHeight="1" x14ac:dyDescent="0.3">
      <c r="A143" s="831">
        <v>9</v>
      </c>
      <c r="B143" s="832" t="s">
        <v>1098</v>
      </c>
      <c r="C143" s="832" t="s">
        <v>1105</v>
      </c>
      <c r="D143" s="833" t="s">
        <v>1543</v>
      </c>
      <c r="E143" s="834" t="s">
        <v>1120</v>
      </c>
      <c r="F143" s="832" t="s">
        <v>1099</v>
      </c>
      <c r="G143" s="832" t="s">
        <v>1274</v>
      </c>
      <c r="H143" s="832" t="s">
        <v>570</v>
      </c>
      <c r="I143" s="832" t="s">
        <v>1306</v>
      </c>
      <c r="J143" s="832" t="s">
        <v>1307</v>
      </c>
      <c r="K143" s="832" t="s">
        <v>1303</v>
      </c>
      <c r="L143" s="835">
        <v>283.32</v>
      </c>
      <c r="M143" s="835">
        <v>1699.9199999999998</v>
      </c>
      <c r="N143" s="832">
        <v>6</v>
      </c>
      <c r="O143" s="836">
        <v>1.5</v>
      </c>
      <c r="P143" s="835">
        <v>1416.6</v>
      </c>
      <c r="Q143" s="837">
        <v>0.83333333333333337</v>
      </c>
      <c r="R143" s="832">
        <v>5</v>
      </c>
      <c r="S143" s="837">
        <v>0.83333333333333337</v>
      </c>
      <c r="T143" s="836">
        <v>1</v>
      </c>
      <c r="U143" s="838">
        <v>0.66666666666666663</v>
      </c>
    </row>
    <row r="144" spans="1:21" ht="14.4" customHeight="1" x14ac:dyDescent="0.3">
      <c r="A144" s="831">
        <v>9</v>
      </c>
      <c r="B144" s="832" t="s">
        <v>1098</v>
      </c>
      <c r="C144" s="832" t="s">
        <v>1105</v>
      </c>
      <c r="D144" s="833" t="s">
        <v>1543</v>
      </c>
      <c r="E144" s="834" t="s">
        <v>1120</v>
      </c>
      <c r="F144" s="832" t="s">
        <v>1099</v>
      </c>
      <c r="G144" s="832" t="s">
        <v>1274</v>
      </c>
      <c r="H144" s="832" t="s">
        <v>570</v>
      </c>
      <c r="I144" s="832" t="s">
        <v>1308</v>
      </c>
      <c r="J144" s="832" t="s">
        <v>1309</v>
      </c>
      <c r="K144" s="832" t="s">
        <v>1303</v>
      </c>
      <c r="L144" s="835">
        <v>283.32</v>
      </c>
      <c r="M144" s="835">
        <v>1699.92</v>
      </c>
      <c r="N144" s="832">
        <v>6</v>
      </c>
      <c r="O144" s="836">
        <v>1.5</v>
      </c>
      <c r="P144" s="835">
        <v>1699.92</v>
      </c>
      <c r="Q144" s="837">
        <v>1</v>
      </c>
      <c r="R144" s="832">
        <v>6</v>
      </c>
      <c r="S144" s="837">
        <v>1</v>
      </c>
      <c r="T144" s="836">
        <v>1.5</v>
      </c>
      <c r="U144" s="838">
        <v>1</v>
      </c>
    </row>
    <row r="145" spans="1:21" ht="14.4" customHeight="1" x14ac:dyDescent="0.3">
      <c r="A145" s="831">
        <v>9</v>
      </c>
      <c r="B145" s="832" t="s">
        <v>1098</v>
      </c>
      <c r="C145" s="832" t="s">
        <v>1105</v>
      </c>
      <c r="D145" s="833" t="s">
        <v>1543</v>
      </c>
      <c r="E145" s="834" t="s">
        <v>1120</v>
      </c>
      <c r="F145" s="832" t="s">
        <v>1099</v>
      </c>
      <c r="G145" s="832" t="s">
        <v>1274</v>
      </c>
      <c r="H145" s="832" t="s">
        <v>570</v>
      </c>
      <c r="I145" s="832" t="s">
        <v>1312</v>
      </c>
      <c r="J145" s="832" t="s">
        <v>1313</v>
      </c>
      <c r="K145" s="832" t="s">
        <v>1303</v>
      </c>
      <c r="L145" s="835">
        <v>289.07</v>
      </c>
      <c r="M145" s="835">
        <v>2890.7</v>
      </c>
      <c r="N145" s="832">
        <v>10</v>
      </c>
      <c r="O145" s="836">
        <v>2</v>
      </c>
      <c r="P145" s="835">
        <v>1445.35</v>
      </c>
      <c r="Q145" s="837">
        <v>0.5</v>
      </c>
      <c r="R145" s="832">
        <v>5</v>
      </c>
      <c r="S145" s="837">
        <v>0.5</v>
      </c>
      <c r="T145" s="836">
        <v>0.5</v>
      </c>
      <c r="U145" s="838">
        <v>0.25</v>
      </c>
    </row>
    <row r="146" spans="1:21" ht="14.4" customHeight="1" x14ac:dyDescent="0.3">
      <c r="A146" s="831">
        <v>9</v>
      </c>
      <c r="B146" s="832" t="s">
        <v>1098</v>
      </c>
      <c r="C146" s="832" t="s">
        <v>1105</v>
      </c>
      <c r="D146" s="833" t="s">
        <v>1543</v>
      </c>
      <c r="E146" s="834" t="s">
        <v>1120</v>
      </c>
      <c r="F146" s="832" t="s">
        <v>1099</v>
      </c>
      <c r="G146" s="832" t="s">
        <v>1274</v>
      </c>
      <c r="H146" s="832" t="s">
        <v>570</v>
      </c>
      <c r="I146" s="832" t="s">
        <v>1406</v>
      </c>
      <c r="J146" s="832" t="s">
        <v>1407</v>
      </c>
      <c r="K146" s="832" t="s">
        <v>1303</v>
      </c>
      <c r="L146" s="835">
        <v>289.07</v>
      </c>
      <c r="M146" s="835">
        <v>1156.28</v>
      </c>
      <c r="N146" s="832">
        <v>4</v>
      </c>
      <c r="O146" s="836">
        <v>0.5</v>
      </c>
      <c r="P146" s="835"/>
      <c r="Q146" s="837">
        <v>0</v>
      </c>
      <c r="R146" s="832"/>
      <c r="S146" s="837">
        <v>0</v>
      </c>
      <c r="T146" s="836"/>
      <c r="U146" s="838">
        <v>0</v>
      </c>
    </row>
    <row r="147" spans="1:21" ht="14.4" customHeight="1" x14ac:dyDescent="0.3">
      <c r="A147" s="831">
        <v>9</v>
      </c>
      <c r="B147" s="832" t="s">
        <v>1098</v>
      </c>
      <c r="C147" s="832" t="s">
        <v>1105</v>
      </c>
      <c r="D147" s="833" t="s">
        <v>1543</v>
      </c>
      <c r="E147" s="834" t="s">
        <v>1120</v>
      </c>
      <c r="F147" s="832" t="s">
        <v>1099</v>
      </c>
      <c r="G147" s="832" t="s">
        <v>1274</v>
      </c>
      <c r="H147" s="832" t="s">
        <v>570</v>
      </c>
      <c r="I147" s="832" t="s">
        <v>1408</v>
      </c>
      <c r="J147" s="832" t="s">
        <v>1409</v>
      </c>
      <c r="K147" s="832" t="s">
        <v>1303</v>
      </c>
      <c r="L147" s="835">
        <v>289.07</v>
      </c>
      <c r="M147" s="835">
        <v>1445.35</v>
      </c>
      <c r="N147" s="832">
        <v>5</v>
      </c>
      <c r="O147" s="836">
        <v>1</v>
      </c>
      <c r="P147" s="835"/>
      <c r="Q147" s="837">
        <v>0</v>
      </c>
      <c r="R147" s="832"/>
      <c r="S147" s="837">
        <v>0</v>
      </c>
      <c r="T147" s="836"/>
      <c r="U147" s="838">
        <v>0</v>
      </c>
    </row>
    <row r="148" spans="1:21" ht="14.4" customHeight="1" x14ac:dyDescent="0.3">
      <c r="A148" s="831">
        <v>9</v>
      </c>
      <c r="B148" s="832" t="s">
        <v>1098</v>
      </c>
      <c r="C148" s="832" t="s">
        <v>1105</v>
      </c>
      <c r="D148" s="833" t="s">
        <v>1543</v>
      </c>
      <c r="E148" s="834" t="s">
        <v>1120</v>
      </c>
      <c r="F148" s="832" t="s">
        <v>1100</v>
      </c>
      <c r="G148" s="832" t="s">
        <v>1185</v>
      </c>
      <c r="H148" s="832" t="s">
        <v>570</v>
      </c>
      <c r="I148" s="832" t="s">
        <v>1319</v>
      </c>
      <c r="J148" s="832" t="s">
        <v>1187</v>
      </c>
      <c r="K148" s="832"/>
      <c r="L148" s="835">
        <v>0</v>
      </c>
      <c r="M148" s="835">
        <v>0</v>
      </c>
      <c r="N148" s="832">
        <v>4</v>
      </c>
      <c r="O148" s="836">
        <v>4</v>
      </c>
      <c r="P148" s="835">
        <v>0</v>
      </c>
      <c r="Q148" s="837"/>
      <c r="R148" s="832">
        <v>4</v>
      </c>
      <c r="S148" s="837">
        <v>1</v>
      </c>
      <c r="T148" s="836">
        <v>4</v>
      </c>
      <c r="U148" s="838">
        <v>1</v>
      </c>
    </row>
    <row r="149" spans="1:21" ht="14.4" customHeight="1" x14ac:dyDescent="0.3">
      <c r="A149" s="831">
        <v>9</v>
      </c>
      <c r="B149" s="832" t="s">
        <v>1098</v>
      </c>
      <c r="C149" s="832" t="s">
        <v>1105</v>
      </c>
      <c r="D149" s="833" t="s">
        <v>1543</v>
      </c>
      <c r="E149" s="834" t="s">
        <v>1118</v>
      </c>
      <c r="F149" s="832" t="s">
        <v>1099</v>
      </c>
      <c r="G149" s="832" t="s">
        <v>1410</v>
      </c>
      <c r="H149" s="832" t="s">
        <v>570</v>
      </c>
      <c r="I149" s="832" t="s">
        <v>1411</v>
      </c>
      <c r="J149" s="832" t="s">
        <v>1412</v>
      </c>
      <c r="K149" s="832" t="s">
        <v>1413</v>
      </c>
      <c r="L149" s="835">
        <v>57.76</v>
      </c>
      <c r="M149" s="835">
        <v>115.52</v>
      </c>
      <c r="N149" s="832">
        <v>2</v>
      </c>
      <c r="O149" s="836"/>
      <c r="P149" s="835">
        <v>115.52</v>
      </c>
      <c r="Q149" s="837">
        <v>1</v>
      </c>
      <c r="R149" s="832">
        <v>2</v>
      </c>
      <c r="S149" s="837">
        <v>1</v>
      </c>
      <c r="T149" s="836"/>
      <c r="U149" s="838"/>
    </row>
    <row r="150" spans="1:21" ht="14.4" customHeight="1" x14ac:dyDescent="0.3">
      <c r="A150" s="831">
        <v>9</v>
      </c>
      <c r="B150" s="832" t="s">
        <v>1098</v>
      </c>
      <c r="C150" s="832" t="s">
        <v>1105</v>
      </c>
      <c r="D150" s="833" t="s">
        <v>1543</v>
      </c>
      <c r="E150" s="834" t="s">
        <v>1118</v>
      </c>
      <c r="F150" s="832" t="s">
        <v>1099</v>
      </c>
      <c r="G150" s="832" t="s">
        <v>1414</v>
      </c>
      <c r="H150" s="832" t="s">
        <v>695</v>
      </c>
      <c r="I150" s="832" t="s">
        <v>1415</v>
      </c>
      <c r="J150" s="832" t="s">
        <v>1416</v>
      </c>
      <c r="K150" s="832" t="s">
        <v>1417</v>
      </c>
      <c r="L150" s="835">
        <v>85.27</v>
      </c>
      <c r="M150" s="835">
        <v>170.54</v>
      </c>
      <c r="N150" s="832">
        <v>2</v>
      </c>
      <c r="O150" s="836">
        <v>1</v>
      </c>
      <c r="P150" s="835"/>
      <c r="Q150" s="837">
        <v>0</v>
      </c>
      <c r="R150" s="832"/>
      <c r="S150" s="837">
        <v>0</v>
      </c>
      <c r="T150" s="836"/>
      <c r="U150" s="838">
        <v>0</v>
      </c>
    </row>
    <row r="151" spans="1:21" ht="14.4" customHeight="1" x14ac:dyDescent="0.3">
      <c r="A151" s="831">
        <v>9</v>
      </c>
      <c r="B151" s="832" t="s">
        <v>1098</v>
      </c>
      <c r="C151" s="832" t="s">
        <v>1105</v>
      </c>
      <c r="D151" s="833" t="s">
        <v>1543</v>
      </c>
      <c r="E151" s="834" t="s">
        <v>1118</v>
      </c>
      <c r="F151" s="832" t="s">
        <v>1099</v>
      </c>
      <c r="G151" s="832" t="s">
        <v>1418</v>
      </c>
      <c r="H151" s="832" t="s">
        <v>570</v>
      </c>
      <c r="I151" s="832" t="s">
        <v>1419</v>
      </c>
      <c r="J151" s="832" t="s">
        <v>1420</v>
      </c>
      <c r="K151" s="832" t="s">
        <v>1421</v>
      </c>
      <c r="L151" s="835">
        <v>236.03</v>
      </c>
      <c r="M151" s="835">
        <v>236.03</v>
      </c>
      <c r="N151" s="832">
        <v>1</v>
      </c>
      <c r="O151" s="836">
        <v>1</v>
      </c>
      <c r="P151" s="835">
        <v>236.03</v>
      </c>
      <c r="Q151" s="837">
        <v>1</v>
      </c>
      <c r="R151" s="832">
        <v>1</v>
      </c>
      <c r="S151" s="837">
        <v>1</v>
      </c>
      <c r="T151" s="836">
        <v>1</v>
      </c>
      <c r="U151" s="838">
        <v>1</v>
      </c>
    </row>
    <row r="152" spans="1:21" ht="14.4" customHeight="1" x14ac:dyDescent="0.3">
      <c r="A152" s="831">
        <v>9</v>
      </c>
      <c r="B152" s="832" t="s">
        <v>1098</v>
      </c>
      <c r="C152" s="832" t="s">
        <v>1105</v>
      </c>
      <c r="D152" s="833" t="s">
        <v>1543</v>
      </c>
      <c r="E152" s="834" t="s">
        <v>1118</v>
      </c>
      <c r="F152" s="832" t="s">
        <v>1099</v>
      </c>
      <c r="G152" s="832" t="s">
        <v>1422</v>
      </c>
      <c r="H152" s="832" t="s">
        <v>570</v>
      </c>
      <c r="I152" s="832" t="s">
        <v>1423</v>
      </c>
      <c r="J152" s="832" t="s">
        <v>1424</v>
      </c>
      <c r="K152" s="832" t="s">
        <v>1425</v>
      </c>
      <c r="L152" s="835">
        <v>42.05</v>
      </c>
      <c r="M152" s="835">
        <v>42.05</v>
      </c>
      <c r="N152" s="832">
        <v>1</v>
      </c>
      <c r="O152" s="836">
        <v>1</v>
      </c>
      <c r="P152" s="835"/>
      <c r="Q152" s="837">
        <v>0</v>
      </c>
      <c r="R152" s="832"/>
      <c r="S152" s="837">
        <v>0</v>
      </c>
      <c r="T152" s="836"/>
      <c r="U152" s="838">
        <v>0</v>
      </c>
    </row>
    <row r="153" spans="1:21" ht="14.4" customHeight="1" x14ac:dyDescent="0.3">
      <c r="A153" s="831">
        <v>9</v>
      </c>
      <c r="B153" s="832" t="s">
        <v>1098</v>
      </c>
      <c r="C153" s="832" t="s">
        <v>1105</v>
      </c>
      <c r="D153" s="833" t="s">
        <v>1543</v>
      </c>
      <c r="E153" s="834" t="s">
        <v>1118</v>
      </c>
      <c r="F153" s="832" t="s">
        <v>1099</v>
      </c>
      <c r="G153" s="832" t="s">
        <v>1161</v>
      </c>
      <c r="H153" s="832" t="s">
        <v>570</v>
      </c>
      <c r="I153" s="832" t="s">
        <v>1426</v>
      </c>
      <c r="J153" s="832" t="s">
        <v>1427</v>
      </c>
      <c r="K153" s="832" t="s">
        <v>1428</v>
      </c>
      <c r="L153" s="835">
        <v>306.82</v>
      </c>
      <c r="M153" s="835">
        <v>306.82</v>
      </c>
      <c r="N153" s="832">
        <v>1</v>
      </c>
      <c r="O153" s="836"/>
      <c r="P153" s="835">
        <v>306.82</v>
      </c>
      <c r="Q153" s="837">
        <v>1</v>
      </c>
      <c r="R153" s="832">
        <v>1</v>
      </c>
      <c r="S153" s="837">
        <v>1</v>
      </c>
      <c r="T153" s="836"/>
      <c r="U153" s="838"/>
    </row>
    <row r="154" spans="1:21" ht="14.4" customHeight="1" x14ac:dyDescent="0.3">
      <c r="A154" s="831">
        <v>9</v>
      </c>
      <c r="B154" s="832" t="s">
        <v>1098</v>
      </c>
      <c r="C154" s="832" t="s">
        <v>1105</v>
      </c>
      <c r="D154" s="833" t="s">
        <v>1543</v>
      </c>
      <c r="E154" s="834" t="s">
        <v>1118</v>
      </c>
      <c r="F154" s="832" t="s">
        <v>1099</v>
      </c>
      <c r="G154" s="832" t="s">
        <v>1248</v>
      </c>
      <c r="H154" s="832" t="s">
        <v>570</v>
      </c>
      <c r="I154" s="832" t="s">
        <v>1429</v>
      </c>
      <c r="J154" s="832" t="s">
        <v>1430</v>
      </c>
      <c r="K154" s="832" t="s">
        <v>1431</v>
      </c>
      <c r="L154" s="835">
        <v>218.41</v>
      </c>
      <c r="M154" s="835">
        <v>436.82</v>
      </c>
      <c r="N154" s="832">
        <v>2</v>
      </c>
      <c r="O154" s="836"/>
      <c r="P154" s="835">
        <v>436.82</v>
      </c>
      <c r="Q154" s="837">
        <v>1</v>
      </c>
      <c r="R154" s="832">
        <v>2</v>
      </c>
      <c r="S154" s="837">
        <v>1</v>
      </c>
      <c r="T154" s="836"/>
      <c r="U154" s="838"/>
    </row>
    <row r="155" spans="1:21" ht="14.4" customHeight="1" x14ac:dyDescent="0.3">
      <c r="A155" s="831">
        <v>9</v>
      </c>
      <c r="B155" s="832" t="s">
        <v>1098</v>
      </c>
      <c r="C155" s="832" t="s">
        <v>1105</v>
      </c>
      <c r="D155" s="833" t="s">
        <v>1543</v>
      </c>
      <c r="E155" s="834" t="s">
        <v>1118</v>
      </c>
      <c r="F155" s="832" t="s">
        <v>1099</v>
      </c>
      <c r="G155" s="832" t="s">
        <v>1256</v>
      </c>
      <c r="H155" s="832" t="s">
        <v>570</v>
      </c>
      <c r="I155" s="832" t="s">
        <v>1432</v>
      </c>
      <c r="J155" s="832" t="s">
        <v>1433</v>
      </c>
      <c r="K155" s="832" t="s">
        <v>1434</v>
      </c>
      <c r="L155" s="835">
        <v>128.69999999999999</v>
      </c>
      <c r="M155" s="835">
        <v>128.69999999999999</v>
      </c>
      <c r="N155" s="832">
        <v>1</v>
      </c>
      <c r="O155" s="836">
        <v>1</v>
      </c>
      <c r="P155" s="835">
        <v>128.69999999999999</v>
      </c>
      <c r="Q155" s="837">
        <v>1</v>
      </c>
      <c r="R155" s="832">
        <v>1</v>
      </c>
      <c r="S155" s="837">
        <v>1</v>
      </c>
      <c r="T155" s="836">
        <v>1</v>
      </c>
      <c r="U155" s="838">
        <v>1</v>
      </c>
    </row>
    <row r="156" spans="1:21" ht="14.4" customHeight="1" x14ac:dyDescent="0.3">
      <c r="A156" s="831">
        <v>9</v>
      </c>
      <c r="B156" s="832" t="s">
        <v>1098</v>
      </c>
      <c r="C156" s="832" t="s">
        <v>1105</v>
      </c>
      <c r="D156" s="833" t="s">
        <v>1543</v>
      </c>
      <c r="E156" s="834" t="s">
        <v>1118</v>
      </c>
      <c r="F156" s="832" t="s">
        <v>1099</v>
      </c>
      <c r="G156" s="832" t="s">
        <v>1256</v>
      </c>
      <c r="H156" s="832" t="s">
        <v>570</v>
      </c>
      <c r="I156" s="832" t="s">
        <v>1435</v>
      </c>
      <c r="J156" s="832" t="s">
        <v>1433</v>
      </c>
      <c r="K156" s="832" t="s">
        <v>1436</v>
      </c>
      <c r="L156" s="835">
        <v>181.04</v>
      </c>
      <c r="M156" s="835">
        <v>905.19999999999993</v>
      </c>
      <c r="N156" s="832">
        <v>5</v>
      </c>
      <c r="O156" s="836">
        <v>1</v>
      </c>
      <c r="P156" s="835">
        <v>905.19999999999993</v>
      </c>
      <c r="Q156" s="837">
        <v>1</v>
      </c>
      <c r="R156" s="832">
        <v>5</v>
      </c>
      <c r="S156" s="837">
        <v>1</v>
      </c>
      <c r="T156" s="836">
        <v>1</v>
      </c>
      <c r="U156" s="838">
        <v>1</v>
      </c>
    </row>
    <row r="157" spans="1:21" ht="14.4" customHeight="1" x14ac:dyDescent="0.3">
      <c r="A157" s="831">
        <v>9</v>
      </c>
      <c r="B157" s="832" t="s">
        <v>1098</v>
      </c>
      <c r="C157" s="832" t="s">
        <v>1105</v>
      </c>
      <c r="D157" s="833" t="s">
        <v>1543</v>
      </c>
      <c r="E157" s="834" t="s">
        <v>1118</v>
      </c>
      <c r="F157" s="832" t="s">
        <v>1099</v>
      </c>
      <c r="G157" s="832" t="s">
        <v>1256</v>
      </c>
      <c r="H157" s="832" t="s">
        <v>570</v>
      </c>
      <c r="I157" s="832" t="s">
        <v>1257</v>
      </c>
      <c r="J157" s="832" t="s">
        <v>719</v>
      </c>
      <c r="K157" s="832" t="s">
        <v>1258</v>
      </c>
      <c r="L157" s="835">
        <v>33.71</v>
      </c>
      <c r="M157" s="835">
        <v>67.42</v>
      </c>
      <c r="N157" s="832">
        <v>2</v>
      </c>
      <c r="O157" s="836">
        <v>2</v>
      </c>
      <c r="P157" s="835">
        <v>33.71</v>
      </c>
      <c r="Q157" s="837">
        <v>0.5</v>
      </c>
      <c r="R157" s="832">
        <v>1</v>
      </c>
      <c r="S157" s="837">
        <v>0.5</v>
      </c>
      <c r="T157" s="836">
        <v>1</v>
      </c>
      <c r="U157" s="838">
        <v>0.5</v>
      </c>
    </row>
    <row r="158" spans="1:21" ht="14.4" customHeight="1" x14ac:dyDescent="0.3">
      <c r="A158" s="831">
        <v>9</v>
      </c>
      <c r="B158" s="832" t="s">
        <v>1098</v>
      </c>
      <c r="C158" s="832" t="s">
        <v>1105</v>
      </c>
      <c r="D158" s="833" t="s">
        <v>1543</v>
      </c>
      <c r="E158" s="834" t="s">
        <v>1118</v>
      </c>
      <c r="F158" s="832" t="s">
        <v>1099</v>
      </c>
      <c r="G158" s="832" t="s">
        <v>1437</v>
      </c>
      <c r="H158" s="832" t="s">
        <v>570</v>
      </c>
      <c r="I158" s="832" t="s">
        <v>1438</v>
      </c>
      <c r="J158" s="832" t="s">
        <v>1439</v>
      </c>
      <c r="K158" s="832" t="s">
        <v>1440</v>
      </c>
      <c r="L158" s="835">
        <v>77.13</v>
      </c>
      <c r="M158" s="835">
        <v>77.13</v>
      </c>
      <c r="N158" s="832">
        <v>1</v>
      </c>
      <c r="O158" s="836"/>
      <c r="P158" s="835">
        <v>77.13</v>
      </c>
      <c r="Q158" s="837">
        <v>1</v>
      </c>
      <c r="R158" s="832">
        <v>1</v>
      </c>
      <c r="S158" s="837">
        <v>1</v>
      </c>
      <c r="T158" s="836"/>
      <c r="U158" s="838"/>
    </row>
    <row r="159" spans="1:21" ht="14.4" customHeight="1" x14ac:dyDescent="0.3">
      <c r="A159" s="831">
        <v>9</v>
      </c>
      <c r="B159" s="832" t="s">
        <v>1098</v>
      </c>
      <c r="C159" s="832" t="s">
        <v>1105</v>
      </c>
      <c r="D159" s="833" t="s">
        <v>1543</v>
      </c>
      <c r="E159" s="834" t="s">
        <v>1118</v>
      </c>
      <c r="F159" s="832" t="s">
        <v>1099</v>
      </c>
      <c r="G159" s="832" t="s">
        <v>1177</v>
      </c>
      <c r="H159" s="832" t="s">
        <v>570</v>
      </c>
      <c r="I159" s="832" t="s">
        <v>1178</v>
      </c>
      <c r="J159" s="832" t="s">
        <v>1179</v>
      </c>
      <c r="K159" s="832" t="s">
        <v>1180</v>
      </c>
      <c r="L159" s="835">
        <v>0</v>
      </c>
      <c r="M159" s="835">
        <v>0</v>
      </c>
      <c r="N159" s="832">
        <v>1</v>
      </c>
      <c r="O159" s="836"/>
      <c r="P159" s="835">
        <v>0</v>
      </c>
      <c r="Q159" s="837"/>
      <c r="R159" s="832">
        <v>1</v>
      </c>
      <c r="S159" s="837">
        <v>1</v>
      </c>
      <c r="T159" s="836"/>
      <c r="U159" s="838"/>
    </row>
    <row r="160" spans="1:21" ht="14.4" customHeight="1" x14ac:dyDescent="0.3">
      <c r="A160" s="831">
        <v>9</v>
      </c>
      <c r="B160" s="832" t="s">
        <v>1098</v>
      </c>
      <c r="C160" s="832" t="s">
        <v>1105</v>
      </c>
      <c r="D160" s="833" t="s">
        <v>1543</v>
      </c>
      <c r="E160" s="834" t="s">
        <v>1118</v>
      </c>
      <c r="F160" s="832" t="s">
        <v>1099</v>
      </c>
      <c r="G160" s="832" t="s">
        <v>1177</v>
      </c>
      <c r="H160" s="832" t="s">
        <v>570</v>
      </c>
      <c r="I160" s="832" t="s">
        <v>1441</v>
      </c>
      <c r="J160" s="832" t="s">
        <v>1442</v>
      </c>
      <c r="K160" s="832" t="s">
        <v>1180</v>
      </c>
      <c r="L160" s="835">
        <v>0</v>
      </c>
      <c r="M160" s="835">
        <v>0</v>
      </c>
      <c r="N160" s="832">
        <v>1</v>
      </c>
      <c r="O160" s="836">
        <v>1</v>
      </c>
      <c r="P160" s="835">
        <v>0</v>
      </c>
      <c r="Q160" s="837"/>
      <c r="R160" s="832">
        <v>1</v>
      </c>
      <c r="S160" s="837">
        <v>1</v>
      </c>
      <c r="T160" s="836">
        <v>1</v>
      </c>
      <c r="U160" s="838">
        <v>1</v>
      </c>
    </row>
    <row r="161" spans="1:21" ht="14.4" customHeight="1" x14ac:dyDescent="0.3">
      <c r="A161" s="831">
        <v>9</v>
      </c>
      <c r="B161" s="832" t="s">
        <v>1098</v>
      </c>
      <c r="C161" s="832" t="s">
        <v>1105</v>
      </c>
      <c r="D161" s="833" t="s">
        <v>1543</v>
      </c>
      <c r="E161" s="834" t="s">
        <v>1118</v>
      </c>
      <c r="F161" s="832" t="s">
        <v>1099</v>
      </c>
      <c r="G161" s="832" t="s">
        <v>1270</v>
      </c>
      <c r="H161" s="832" t="s">
        <v>695</v>
      </c>
      <c r="I161" s="832" t="s">
        <v>1271</v>
      </c>
      <c r="J161" s="832" t="s">
        <v>1272</v>
      </c>
      <c r="K161" s="832" t="s">
        <v>1273</v>
      </c>
      <c r="L161" s="835">
        <v>75.73</v>
      </c>
      <c r="M161" s="835">
        <v>75.73</v>
      </c>
      <c r="N161" s="832">
        <v>1</v>
      </c>
      <c r="O161" s="836">
        <v>1</v>
      </c>
      <c r="P161" s="835">
        <v>75.73</v>
      </c>
      <c r="Q161" s="837">
        <v>1</v>
      </c>
      <c r="R161" s="832">
        <v>1</v>
      </c>
      <c r="S161" s="837">
        <v>1</v>
      </c>
      <c r="T161" s="836">
        <v>1</v>
      </c>
      <c r="U161" s="838">
        <v>1</v>
      </c>
    </row>
    <row r="162" spans="1:21" ht="14.4" customHeight="1" x14ac:dyDescent="0.3">
      <c r="A162" s="831">
        <v>9</v>
      </c>
      <c r="B162" s="832" t="s">
        <v>1098</v>
      </c>
      <c r="C162" s="832" t="s">
        <v>1105</v>
      </c>
      <c r="D162" s="833" t="s">
        <v>1543</v>
      </c>
      <c r="E162" s="834" t="s">
        <v>1118</v>
      </c>
      <c r="F162" s="832" t="s">
        <v>1100</v>
      </c>
      <c r="G162" s="832" t="s">
        <v>1185</v>
      </c>
      <c r="H162" s="832" t="s">
        <v>570</v>
      </c>
      <c r="I162" s="832" t="s">
        <v>1443</v>
      </c>
      <c r="J162" s="832" t="s">
        <v>1187</v>
      </c>
      <c r="K162" s="832"/>
      <c r="L162" s="835">
        <v>0</v>
      </c>
      <c r="M162" s="835">
        <v>0</v>
      </c>
      <c r="N162" s="832">
        <v>2</v>
      </c>
      <c r="O162" s="836"/>
      <c r="P162" s="835">
        <v>0</v>
      </c>
      <c r="Q162" s="837"/>
      <c r="R162" s="832">
        <v>1</v>
      </c>
      <c r="S162" s="837">
        <v>0.5</v>
      </c>
      <c r="T162" s="836"/>
      <c r="U162" s="838"/>
    </row>
    <row r="163" spans="1:21" ht="14.4" customHeight="1" x14ac:dyDescent="0.3">
      <c r="A163" s="831">
        <v>9</v>
      </c>
      <c r="B163" s="832" t="s">
        <v>1098</v>
      </c>
      <c r="C163" s="832" t="s">
        <v>1105</v>
      </c>
      <c r="D163" s="833" t="s">
        <v>1543</v>
      </c>
      <c r="E163" s="834" t="s">
        <v>1119</v>
      </c>
      <c r="F163" s="832" t="s">
        <v>1099</v>
      </c>
      <c r="G163" s="832" t="s">
        <v>1256</v>
      </c>
      <c r="H163" s="832" t="s">
        <v>570</v>
      </c>
      <c r="I163" s="832" t="s">
        <v>1257</v>
      </c>
      <c r="J163" s="832" t="s">
        <v>719</v>
      </c>
      <c r="K163" s="832" t="s">
        <v>1258</v>
      </c>
      <c r="L163" s="835">
        <v>33.71</v>
      </c>
      <c r="M163" s="835">
        <v>67.42</v>
      </c>
      <c r="N163" s="832">
        <v>2</v>
      </c>
      <c r="O163" s="836">
        <v>2</v>
      </c>
      <c r="P163" s="835"/>
      <c r="Q163" s="837">
        <v>0</v>
      </c>
      <c r="R163" s="832"/>
      <c r="S163" s="837">
        <v>0</v>
      </c>
      <c r="T163" s="836"/>
      <c r="U163" s="838">
        <v>0</v>
      </c>
    </row>
    <row r="164" spans="1:21" ht="14.4" customHeight="1" x14ac:dyDescent="0.3">
      <c r="A164" s="831">
        <v>9</v>
      </c>
      <c r="B164" s="832" t="s">
        <v>1098</v>
      </c>
      <c r="C164" s="832" t="s">
        <v>1105</v>
      </c>
      <c r="D164" s="833" t="s">
        <v>1543</v>
      </c>
      <c r="E164" s="834" t="s">
        <v>1119</v>
      </c>
      <c r="F164" s="832" t="s">
        <v>1099</v>
      </c>
      <c r="G164" s="832" t="s">
        <v>1263</v>
      </c>
      <c r="H164" s="832" t="s">
        <v>570</v>
      </c>
      <c r="I164" s="832" t="s">
        <v>1264</v>
      </c>
      <c r="J164" s="832" t="s">
        <v>693</v>
      </c>
      <c r="K164" s="832" t="s">
        <v>1265</v>
      </c>
      <c r="L164" s="835">
        <v>61.97</v>
      </c>
      <c r="M164" s="835">
        <v>61.97</v>
      </c>
      <c r="N164" s="832">
        <v>1</v>
      </c>
      <c r="O164" s="836">
        <v>1</v>
      </c>
      <c r="P164" s="835">
        <v>61.97</v>
      </c>
      <c r="Q164" s="837">
        <v>1</v>
      </c>
      <c r="R164" s="832">
        <v>1</v>
      </c>
      <c r="S164" s="837">
        <v>1</v>
      </c>
      <c r="T164" s="836">
        <v>1</v>
      </c>
      <c r="U164" s="838">
        <v>1</v>
      </c>
    </row>
    <row r="165" spans="1:21" ht="14.4" customHeight="1" x14ac:dyDescent="0.3">
      <c r="A165" s="831">
        <v>9</v>
      </c>
      <c r="B165" s="832" t="s">
        <v>1098</v>
      </c>
      <c r="C165" s="832" t="s">
        <v>1105</v>
      </c>
      <c r="D165" s="833" t="s">
        <v>1543</v>
      </c>
      <c r="E165" s="834" t="s">
        <v>1119</v>
      </c>
      <c r="F165" s="832" t="s">
        <v>1099</v>
      </c>
      <c r="G165" s="832" t="s">
        <v>1274</v>
      </c>
      <c r="H165" s="832" t="s">
        <v>695</v>
      </c>
      <c r="I165" s="832" t="s">
        <v>1294</v>
      </c>
      <c r="J165" s="832" t="s">
        <v>1295</v>
      </c>
      <c r="K165" s="832" t="s">
        <v>1090</v>
      </c>
      <c r="L165" s="835">
        <v>294.81</v>
      </c>
      <c r="M165" s="835">
        <v>589.62</v>
      </c>
      <c r="N165" s="832">
        <v>2</v>
      </c>
      <c r="O165" s="836">
        <v>2</v>
      </c>
      <c r="P165" s="835">
        <v>294.81</v>
      </c>
      <c r="Q165" s="837">
        <v>0.5</v>
      </c>
      <c r="R165" s="832">
        <v>1</v>
      </c>
      <c r="S165" s="837">
        <v>0.5</v>
      </c>
      <c r="T165" s="836">
        <v>1</v>
      </c>
      <c r="U165" s="838">
        <v>0.5</v>
      </c>
    </row>
    <row r="166" spans="1:21" ht="14.4" customHeight="1" x14ac:dyDescent="0.3">
      <c r="A166" s="831">
        <v>9</v>
      </c>
      <c r="B166" s="832" t="s">
        <v>1098</v>
      </c>
      <c r="C166" s="832" t="s">
        <v>1105</v>
      </c>
      <c r="D166" s="833" t="s">
        <v>1543</v>
      </c>
      <c r="E166" s="834" t="s">
        <v>1119</v>
      </c>
      <c r="F166" s="832" t="s">
        <v>1100</v>
      </c>
      <c r="G166" s="832" t="s">
        <v>1185</v>
      </c>
      <c r="H166" s="832" t="s">
        <v>570</v>
      </c>
      <c r="I166" s="832" t="s">
        <v>1319</v>
      </c>
      <c r="J166" s="832" t="s">
        <v>1187</v>
      </c>
      <c r="K166" s="832"/>
      <c r="L166" s="835">
        <v>0</v>
      </c>
      <c r="M166" s="835">
        <v>0</v>
      </c>
      <c r="N166" s="832">
        <v>2</v>
      </c>
      <c r="O166" s="836">
        <v>2</v>
      </c>
      <c r="P166" s="835">
        <v>0</v>
      </c>
      <c r="Q166" s="837"/>
      <c r="R166" s="832">
        <v>1</v>
      </c>
      <c r="S166" s="837">
        <v>0.5</v>
      </c>
      <c r="T166" s="836">
        <v>1</v>
      </c>
      <c r="U166" s="838">
        <v>0.5</v>
      </c>
    </row>
    <row r="167" spans="1:21" ht="14.4" customHeight="1" x14ac:dyDescent="0.3">
      <c r="A167" s="831">
        <v>9</v>
      </c>
      <c r="B167" s="832" t="s">
        <v>1098</v>
      </c>
      <c r="C167" s="832" t="s">
        <v>1105</v>
      </c>
      <c r="D167" s="833" t="s">
        <v>1543</v>
      </c>
      <c r="E167" s="834" t="s">
        <v>1113</v>
      </c>
      <c r="F167" s="832" t="s">
        <v>1099</v>
      </c>
      <c r="G167" s="832" t="s">
        <v>1444</v>
      </c>
      <c r="H167" s="832" t="s">
        <v>570</v>
      </c>
      <c r="I167" s="832" t="s">
        <v>1445</v>
      </c>
      <c r="J167" s="832" t="s">
        <v>1446</v>
      </c>
      <c r="K167" s="832" t="s">
        <v>1447</v>
      </c>
      <c r="L167" s="835">
        <v>91.11</v>
      </c>
      <c r="M167" s="835">
        <v>91.11</v>
      </c>
      <c r="N167" s="832">
        <v>1</v>
      </c>
      <c r="O167" s="836">
        <v>1</v>
      </c>
      <c r="P167" s="835">
        <v>91.11</v>
      </c>
      <c r="Q167" s="837">
        <v>1</v>
      </c>
      <c r="R167" s="832">
        <v>1</v>
      </c>
      <c r="S167" s="837">
        <v>1</v>
      </c>
      <c r="T167" s="836">
        <v>1</v>
      </c>
      <c r="U167" s="838">
        <v>1</v>
      </c>
    </row>
    <row r="168" spans="1:21" ht="14.4" customHeight="1" x14ac:dyDescent="0.3">
      <c r="A168" s="831">
        <v>9</v>
      </c>
      <c r="B168" s="832" t="s">
        <v>1098</v>
      </c>
      <c r="C168" s="832" t="s">
        <v>1105</v>
      </c>
      <c r="D168" s="833" t="s">
        <v>1543</v>
      </c>
      <c r="E168" s="834" t="s">
        <v>1113</v>
      </c>
      <c r="F168" s="832" t="s">
        <v>1099</v>
      </c>
      <c r="G168" s="832" t="s">
        <v>1448</v>
      </c>
      <c r="H168" s="832" t="s">
        <v>570</v>
      </c>
      <c r="I168" s="832" t="s">
        <v>1449</v>
      </c>
      <c r="J168" s="832" t="s">
        <v>1450</v>
      </c>
      <c r="K168" s="832" t="s">
        <v>1451</v>
      </c>
      <c r="L168" s="835">
        <v>0</v>
      </c>
      <c r="M168" s="835">
        <v>0</v>
      </c>
      <c r="N168" s="832">
        <v>4</v>
      </c>
      <c r="O168" s="836">
        <v>2</v>
      </c>
      <c r="P168" s="835">
        <v>0</v>
      </c>
      <c r="Q168" s="837"/>
      <c r="R168" s="832">
        <v>3</v>
      </c>
      <c r="S168" s="837">
        <v>0.75</v>
      </c>
      <c r="T168" s="836">
        <v>1</v>
      </c>
      <c r="U168" s="838">
        <v>0.5</v>
      </c>
    </row>
    <row r="169" spans="1:21" ht="14.4" customHeight="1" x14ac:dyDescent="0.3">
      <c r="A169" s="831">
        <v>9</v>
      </c>
      <c r="B169" s="832" t="s">
        <v>1098</v>
      </c>
      <c r="C169" s="832" t="s">
        <v>1105</v>
      </c>
      <c r="D169" s="833" t="s">
        <v>1543</v>
      </c>
      <c r="E169" s="834" t="s">
        <v>1113</v>
      </c>
      <c r="F169" s="832" t="s">
        <v>1099</v>
      </c>
      <c r="G169" s="832" t="s">
        <v>1224</v>
      </c>
      <c r="H169" s="832" t="s">
        <v>570</v>
      </c>
      <c r="I169" s="832" t="s">
        <v>1225</v>
      </c>
      <c r="J169" s="832" t="s">
        <v>848</v>
      </c>
      <c r="K169" s="832" t="s">
        <v>1226</v>
      </c>
      <c r="L169" s="835">
        <v>36.54</v>
      </c>
      <c r="M169" s="835">
        <v>36.54</v>
      </c>
      <c r="N169" s="832">
        <v>1</v>
      </c>
      <c r="O169" s="836">
        <v>1</v>
      </c>
      <c r="P169" s="835"/>
      <c r="Q169" s="837">
        <v>0</v>
      </c>
      <c r="R169" s="832"/>
      <c r="S169" s="837">
        <v>0</v>
      </c>
      <c r="T169" s="836"/>
      <c r="U169" s="838">
        <v>0</v>
      </c>
    </row>
    <row r="170" spans="1:21" ht="14.4" customHeight="1" x14ac:dyDescent="0.3">
      <c r="A170" s="831">
        <v>9</v>
      </c>
      <c r="B170" s="832" t="s">
        <v>1098</v>
      </c>
      <c r="C170" s="832" t="s">
        <v>1105</v>
      </c>
      <c r="D170" s="833" t="s">
        <v>1543</v>
      </c>
      <c r="E170" s="834" t="s">
        <v>1113</v>
      </c>
      <c r="F170" s="832" t="s">
        <v>1099</v>
      </c>
      <c r="G170" s="832" t="s">
        <v>1256</v>
      </c>
      <c r="H170" s="832" t="s">
        <v>570</v>
      </c>
      <c r="I170" s="832" t="s">
        <v>1257</v>
      </c>
      <c r="J170" s="832" t="s">
        <v>719</v>
      </c>
      <c r="K170" s="832" t="s">
        <v>1258</v>
      </c>
      <c r="L170" s="835">
        <v>33.71</v>
      </c>
      <c r="M170" s="835">
        <v>67.42</v>
      </c>
      <c r="N170" s="832">
        <v>2</v>
      </c>
      <c r="O170" s="836">
        <v>2</v>
      </c>
      <c r="P170" s="835">
        <v>33.71</v>
      </c>
      <c r="Q170" s="837">
        <v>0.5</v>
      </c>
      <c r="R170" s="832">
        <v>1</v>
      </c>
      <c r="S170" s="837">
        <v>0.5</v>
      </c>
      <c r="T170" s="836">
        <v>1</v>
      </c>
      <c r="U170" s="838">
        <v>0.5</v>
      </c>
    </row>
    <row r="171" spans="1:21" ht="14.4" customHeight="1" x14ac:dyDescent="0.3">
      <c r="A171" s="831">
        <v>9</v>
      </c>
      <c r="B171" s="832" t="s">
        <v>1098</v>
      </c>
      <c r="C171" s="832" t="s">
        <v>1105</v>
      </c>
      <c r="D171" s="833" t="s">
        <v>1543</v>
      </c>
      <c r="E171" s="834" t="s">
        <v>1113</v>
      </c>
      <c r="F171" s="832" t="s">
        <v>1099</v>
      </c>
      <c r="G171" s="832" t="s">
        <v>1452</v>
      </c>
      <c r="H171" s="832" t="s">
        <v>695</v>
      </c>
      <c r="I171" s="832" t="s">
        <v>1453</v>
      </c>
      <c r="J171" s="832" t="s">
        <v>1454</v>
      </c>
      <c r="K171" s="832" t="s">
        <v>1455</v>
      </c>
      <c r="L171" s="835">
        <v>126.27</v>
      </c>
      <c r="M171" s="835">
        <v>252.54</v>
      </c>
      <c r="N171" s="832">
        <v>2</v>
      </c>
      <c r="O171" s="836">
        <v>2</v>
      </c>
      <c r="P171" s="835">
        <v>252.54</v>
      </c>
      <c r="Q171" s="837">
        <v>1</v>
      </c>
      <c r="R171" s="832">
        <v>2</v>
      </c>
      <c r="S171" s="837">
        <v>1</v>
      </c>
      <c r="T171" s="836">
        <v>2</v>
      </c>
      <c r="U171" s="838">
        <v>1</v>
      </c>
    </row>
    <row r="172" spans="1:21" ht="14.4" customHeight="1" x14ac:dyDescent="0.3">
      <c r="A172" s="831">
        <v>9</v>
      </c>
      <c r="B172" s="832" t="s">
        <v>1098</v>
      </c>
      <c r="C172" s="832" t="s">
        <v>1105</v>
      </c>
      <c r="D172" s="833" t="s">
        <v>1543</v>
      </c>
      <c r="E172" s="834" t="s">
        <v>1113</v>
      </c>
      <c r="F172" s="832" t="s">
        <v>1099</v>
      </c>
      <c r="G172" s="832" t="s">
        <v>1274</v>
      </c>
      <c r="H172" s="832" t="s">
        <v>695</v>
      </c>
      <c r="I172" s="832" t="s">
        <v>1294</v>
      </c>
      <c r="J172" s="832" t="s">
        <v>1295</v>
      </c>
      <c r="K172" s="832" t="s">
        <v>1090</v>
      </c>
      <c r="L172" s="835">
        <v>294.81</v>
      </c>
      <c r="M172" s="835">
        <v>294.81</v>
      </c>
      <c r="N172" s="832">
        <v>1</v>
      </c>
      <c r="O172" s="836">
        <v>1</v>
      </c>
      <c r="P172" s="835"/>
      <c r="Q172" s="837">
        <v>0</v>
      </c>
      <c r="R172" s="832"/>
      <c r="S172" s="837">
        <v>0</v>
      </c>
      <c r="T172" s="836"/>
      <c r="U172" s="838">
        <v>0</v>
      </c>
    </row>
    <row r="173" spans="1:21" ht="14.4" customHeight="1" x14ac:dyDescent="0.3">
      <c r="A173" s="831">
        <v>9</v>
      </c>
      <c r="B173" s="832" t="s">
        <v>1098</v>
      </c>
      <c r="C173" s="832" t="s">
        <v>1105</v>
      </c>
      <c r="D173" s="833" t="s">
        <v>1543</v>
      </c>
      <c r="E173" s="834" t="s">
        <v>1113</v>
      </c>
      <c r="F173" s="832" t="s">
        <v>1100</v>
      </c>
      <c r="G173" s="832" t="s">
        <v>1185</v>
      </c>
      <c r="H173" s="832" t="s">
        <v>570</v>
      </c>
      <c r="I173" s="832" t="s">
        <v>1319</v>
      </c>
      <c r="J173" s="832" t="s">
        <v>1187</v>
      </c>
      <c r="K173" s="832"/>
      <c r="L173" s="835">
        <v>0</v>
      </c>
      <c r="M173" s="835">
        <v>0</v>
      </c>
      <c r="N173" s="832">
        <v>1</v>
      </c>
      <c r="O173" s="836">
        <v>1</v>
      </c>
      <c r="P173" s="835">
        <v>0</v>
      </c>
      <c r="Q173" s="837"/>
      <c r="R173" s="832">
        <v>1</v>
      </c>
      <c r="S173" s="837">
        <v>1</v>
      </c>
      <c r="T173" s="836">
        <v>1</v>
      </c>
      <c r="U173" s="838">
        <v>1</v>
      </c>
    </row>
    <row r="174" spans="1:21" ht="14.4" customHeight="1" x14ac:dyDescent="0.3">
      <c r="A174" s="831">
        <v>9</v>
      </c>
      <c r="B174" s="832" t="s">
        <v>1098</v>
      </c>
      <c r="C174" s="832" t="s">
        <v>1105</v>
      </c>
      <c r="D174" s="833" t="s">
        <v>1543</v>
      </c>
      <c r="E174" s="834" t="s">
        <v>1110</v>
      </c>
      <c r="F174" s="832" t="s">
        <v>1099</v>
      </c>
      <c r="G174" s="832" t="s">
        <v>1360</v>
      </c>
      <c r="H174" s="832" t="s">
        <v>570</v>
      </c>
      <c r="I174" s="832" t="s">
        <v>1361</v>
      </c>
      <c r="J174" s="832" t="s">
        <v>1362</v>
      </c>
      <c r="K174" s="832" t="s">
        <v>1363</v>
      </c>
      <c r="L174" s="835">
        <v>80.23</v>
      </c>
      <c r="M174" s="835">
        <v>80.23</v>
      </c>
      <c r="N174" s="832">
        <v>1</v>
      </c>
      <c r="O174" s="836">
        <v>1</v>
      </c>
      <c r="P174" s="835"/>
      <c r="Q174" s="837">
        <v>0</v>
      </c>
      <c r="R174" s="832"/>
      <c r="S174" s="837">
        <v>0</v>
      </c>
      <c r="T174" s="836"/>
      <c r="U174" s="838">
        <v>0</v>
      </c>
    </row>
    <row r="175" spans="1:21" ht="14.4" customHeight="1" x14ac:dyDescent="0.3">
      <c r="A175" s="831">
        <v>9</v>
      </c>
      <c r="B175" s="832" t="s">
        <v>1098</v>
      </c>
      <c r="C175" s="832" t="s">
        <v>1105</v>
      </c>
      <c r="D175" s="833" t="s">
        <v>1543</v>
      </c>
      <c r="E175" s="834" t="s">
        <v>1110</v>
      </c>
      <c r="F175" s="832" t="s">
        <v>1099</v>
      </c>
      <c r="G175" s="832" t="s">
        <v>1129</v>
      </c>
      <c r="H175" s="832" t="s">
        <v>695</v>
      </c>
      <c r="I175" s="832" t="s">
        <v>1456</v>
      </c>
      <c r="J175" s="832" t="s">
        <v>1131</v>
      </c>
      <c r="K175" s="832" t="s">
        <v>1457</v>
      </c>
      <c r="L175" s="835">
        <v>176.32</v>
      </c>
      <c r="M175" s="835">
        <v>176.32</v>
      </c>
      <c r="N175" s="832">
        <v>1</v>
      </c>
      <c r="O175" s="836">
        <v>0.5</v>
      </c>
      <c r="P175" s="835">
        <v>176.32</v>
      </c>
      <c r="Q175" s="837">
        <v>1</v>
      </c>
      <c r="R175" s="832">
        <v>1</v>
      </c>
      <c r="S175" s="837">
        <v>1</v>
      </c>
      <c r="T175" s="836">
        <v>0.5</v>
      </c>
      <c r="U175" s="838">
        <v>1</v>
      </c>
    </row>
    <row r="176" spans="1:21" ht="14.4" customHeight="1" x14ac:dyDescent="0.3">
      <c r="A176" s="831">
        <v>9</v>
      </c>
      <c r="B176" s="832" t="s">
        <v>1098</v>
      </c>
      <c r="C176" s="832" t="s">
        <v>1105</v>
      </c>
      <c r="D176" s="833" t="s">
        <v>1543</v>
      </c>
      <c r="E176" s="834" t="s">
        <v>1110</v>
      </c>
      <c r="F176" s="832" t="s">
        <v>1099</v>
      </c>
      <c r="G176" s="832" t="s">
        <v>1418</v>
      </c>
      <c r="H176" s="832" t="s">
        <v>570</v>
      </c>
      <c r="I176" s="832" t="s">
        <v>1419</v>
      </c>
      <c r="J176" s="832" t="s">
        <v>1420</v>
      </c>
      <c r="K176" s="832" t="s">
        <v>1421</v>
      </c>
      <c r="L176" s="835">
        <v>236.03</v>
      </c>
      <c r="M176" s="835">
        <v>944.12</v>
      </c>
      <c r="N176" s="832">
        <v>4</v>
      </c>
      <c r="O176" s="836">
        <v>2</v>
      </c>
      <c r="P176" s="835"/>
      <c r="Q176" s="837">
        <v>0</v>
      </c>
      <c r="R176" s="832"/>
      <c r="S176" s="837">
        <v>0</v>
      </c>
      <c r="T176" s="836"/>
      <c r="U176" s="838">
        <v>0</v>
      </c>
    </row>
    <row r="177" spans="1:21" ht="14.4" customHeight="1" x14ac:dyDescent="0.3">
      <c r="A177" s="831">
        <v>9</v>
      </c>
      <c r="B177" s="832" t="s">
        <v>1098</v>
      </c>
      <c r="C177" s="832" t="s">
        <v>1105</v>
      </c>
      <c r="D177" s="833" t="s">
        <v>1543</v>
      </c>
      <c r="E177" s="834" t="s">
        <v>1110</v>
      </c>
      <c r="F177" s="832" t="s">
        <v>1099</v>
      </c>
      <c r="G177" s="832" t="s">
        <v>1458</v>
      </c>
      <c r="H177" s="832" t="s">
        <v>570</v>
      </c>
      <c r="I177" s="832" t="s">
        <v>1459</v>
      </c>
      <c r="J177" s="832" t="s">
        <v>1460</v>
      </c>
      <c r="K177" s="832" t="s">
        <v>1461</v>
      </c>
      <c r="L177" s="835">
        <v>0</v>
      </c>
      <c r="M177" s="835">
        <v>0</v>
      </c>
      <c r="N177" s="832">
        <v>1</v>
      </c>
      <c r="O177" s="836">
        <v>1</v>
      </c>
      <c r="P177" s="835">
        <v>0</v>
      </c>
      <c r="Q177" s="837"/>
      <c r="R177" s="832">
        <v>1</v>
      </c>
      <c r="S177" s="837">
        <v>1</v>
      </c>
      <c r="T177" s="836">
        <v>1</v>
      </c>
      <c r="U177" s="838">
        <v>1</v>
      </c>
    </row>
    <row r="178" spans="1:21" ht="14.4" customHeight="1" x14ac:dyDescent="0.3">
      <c r="A178" s="831">
        <v>9</v>
      </c>
      <c r="B178" s="832" t="s">
        <v>1098</v>
      </c>
      <c r="C178" s="832" t="s">
        <v>1105</v>
      </c>
      <c r="D178" s="833" t="s">
        <v>1543</v>
      </c>
      <c r="E178" s="834" t="s">
        <v>1110</v>
      </c>
      <c r="F178" s="832" t="s">
        <v>1099</v>
      </c>
      <c r="G178" s="832" t="s">
        <v>1462</v>
      </c>
      <c r="H178" s="832" t="s">
        <v>570</v>
      </c>
      <c r="I178" s="832" t="s">
        <v>1463</v>
      </c>
      <c r="J178" s="832" t="s">
        <v>1464</v>
      </c>
      <c r="K178" s="832" t="s">
        <v>1465</v>
      </c>
      <c r="L178" s="835">
        <v>132</v>
      </c>
      <c r="M178" s="835">
        <v>264</v>
      </c>
      <c r="N178" s="832">
        <v>2</v>
      </c>
      <c r="O178" s="836">
        <v>1</v>
      </c>
      <c r="P178" s="835"/>
      <c r="Q178" s="837">
        <v>0</v>
      </c>
      <c r="R178" s="832"/>
      <c r="S178" s="837">
        <v>0</v>
      </c>
      <c r="T178" s="836"/>
      <c r="U178" s="838">
        <v>0</v>
      </c>
    </row>
    <row r="179" spans="1:21" ht="14.4" customHeight="1" x14ac:dyDescent="0.3">
      <c r="A179" s="831">
        <v>9</v>
      </c>
      <c r="B179" s="832" t="s">
        <v>1098</v>
      </c>
      <c r="C179" s="832" t="s">
        <v>1105</v>
      </c>
      <c r="D179" s="833" t="s">
        <v>1543</v>
      </c>
      <c r="E179" s="834" t="s">
        <v>1110</v>
      </c>
      <c r="F179" s="832" t="s">
        <v>1099</v>
      </c>
      <c r="G179" s="832" t="s">
        <v>1466</v>
      </c>
      <c r="H179" s="832" t="s">
        <v>570</v>
      </c>
      <c r="I179" s="832" t="s">
        <v>1467</v>
      </c>
      <c r="J179" s="832" t="s">
        <v>1468</v>
      </c>
      <c r="K179" s="832" t="s">
        <v>1469</v>
      </c>
      <c r="L179" s="835">
        <v>13.73</v>
      </c>
      <c r="M179" s="835">
        <v>13.73</v>
      </c>
      <c r="N179" s="832">
        <v>1</v>
      </c>
      <c r="O179" s="836">
        <v>0.5</v>
      </c>
      <c r="P179" s="835">
        <v>13.73</v>
      </c>
      <c r="Q179" s="837">
        <v>1</v>
      </c>
      <c r="R179" s="832">
        <v>1</v>
      </c>
      <c r="S179" s="837">
        <v>1</v>
      </c>
      <c r="T179" s="836">
        <v>0.5</v>
      </c>
      <c r="U179" s="838">
        <v>1</v>
      </c>
    </row>
    <row r="180" spans="1:21" ht="14.4" customHeight="1" x14ac:dyDescent="0.3">
      <c r="A180" s="831">
        <v>9</v>
      </c>
      <c r="B180" s="832" t="s">
        <v>1098</v>
      </c>
      <c r="C180" s="832" t="s">
        <v>1105</v>
      </c>
      <c r="D180" s="833" t="s">
        <v>1543</v>
      </c>
      <c r="E180" s="834" t="s">
        <v>1110</v>
      </c>
      <c r="F180" s="832" t="s">
        <v>1099</v>
      </c>
      <c r="G180" s="832" t="s">
        <v>1470</v>
      </c>
      <c r="H180" s="832" t="s">
        <v>570</v>
      </c>
      <c r="I180" s="832" t="s">
        <v>1471</v>
      </c>
      <c r="J180" s="832" t="s">
        <v>1472</v>
      </c>
      <c r="K180" s="832" t="s">
        <v>1473</v>
      </c>
      <c r="L180" s="835">
        <v>0</v>
      </c>
      <c r="M180" s="835">
        <v>0</v>
      </c>
      <c r="N180" s="832">
        <v>1</v>
      </c>
      <c r="O180" s="836">
        <v>0.5</v>
      </c>
      <c r="P180" s="835">
        <v>0</v>
      </c>
      <c r="Q180" s="837"/>
      <c r="R180" s="832">
        <v>1</v>
      </c>
      <c r="S180" s="837">
        <v>1</v>
      </c>
      <c r="T180" s="836">
        <v>0.5</v>
      </c>
      <c r="U180" s="838">
        <v>1</v>
      </c>
    </row>
    <row r="181" spans="1:21" ht="14.4" customHeight="1" x14ac:dyDescent="0.3">
      <c r="A181" s="831">
        <v>9</v>
      </c>
      <c r="B181" s="832" t="s">
        <v>1098</v>
      </c>
      <c r="C181" s="832" t="s">
        <v>1105</v>
      </c>
      <c r="D181" s="833" t="s">
        <v>1543</v>
      </c>
      <c r="E181" s="834" t="s">
        <v>1110</v>
      </c>
      <c r="F181" s="832" t="s">
        <v>1099</v>
      </c>
      <c r="G181" s="832" t="s">
        <v>1205</v>
      </c>
      <c r="H181" s="832" t="s">
        <v>570</v>
      </c>
      <c r="I181" s="832" t="s">
        <v>1370</v>
      </c>
      <c r="J181" s="832" t="s">
        <v>671</v>
      </c>
      <c r="K181" s="832" t="s">
        <v>672</v>
      </c>
      <c r="L181" s="835">
        <v>34.15</v>
      </c>
      <c r="M181" s="835">
        <v>68.3</v>
      </c>
      <c r="N181" s="832">
        <v>2</v>
      </c>
      <c r="O181" s="836">
        <v>1.5</v>
      </c>
      <c r="P181" s="835"/>
      <c r="Q181" s="837">
        <v>0</v>
      </c>
      <c r="R181" s="832"/>
      <c r="S181" s="837">
        <v>0</v>
      </c>
      <c r="T181" s="836"/>
      <c r="U181" s="838">
        <v>0</v>
      </c>
    </row>
    <row r="182" spans="1:21" ht="14.4" customHeight="1" x14ac:dyDescent="0.3">
      <c r="A182" s="831">
        <v>9</v>
      </c>
      <c r="B182" s="832" t="s">
        <v>1098</v>
      </c>
      <c r="C182" s="832" t="s">
        <v>1105</v>
      </c>
      <c r="D182" s="833" t="s">
        <v>1543</v>
      </c>
      <c r="E182" s="834" t="s">
        <v>1110</v>
      </c>
      <c r="F182" s="832" t="s">
        <v>1099</v>
      </c>
      <c r="G182" s="832" t="s">
        <v>1212</v>
      </c>
      <c r="H182" s="832" t="s">
        <v>570</v>
      </c>
      <c r="I182" s="832" t="s">
        <v>1371</v>
      </c>
      <c r="J182" s="832" t="s">
        <v>681</v>
      </c>
      <c r="K182" s="832" t="s">
        <v>1372</v>
      </c>
      <c r="L182" s="835">
        <v>48.09</v>
      </c>
      <c r="M182" s="835">
        <v>48.09</v>
      </c>
      <c r="N182" s="832">
        <v>1</v>
      </c>
      <c r="O182" s="836">
        <v>0.5</v>
      </c>
      <c r="P182" s="835">
        <v>48.09</v>
      </c>
      <c r="Q182" s="837">
        <v>1</v>
      </c>
      <c r="R182" s="832">
        <v>1</v>
      </c>
      <c r="S182" s="837">
        <v>1</v>
      </c>
      <c r="T182" s="836">
        <v>0.5</v>
      </c>
      <c r="U182" s="838">
        <v>1</v>
      </c>
    </row>
    <row r="183" spans="1:21" ht="14.4" customHeight="1" x14ac:dyDescent="0.3">
      <c r="A183" s="831">
        <v>9</v>
      </c>
      <c r="B183" s="832" t="s">
        <v>1098</v>
      </c>
      <c r="C183" s="832" t="s">
        <v>1105</v>
      </c>
      <c r="D183" s="833" t="s">
        <v>1543</v>
      </c>
      <c r="E183" s="834" t="s">
        <v>1110</v>
      </c>
      <c r="F183" s="832" t="s">
        <v>1099</v>
      </c>
      <c r="G183" s="832" t="s">
        <v>1474</v>
      </c>
      <c r="H183" s="832" t="s">
        <v>570</v>
      </c>
      <c r="I183" s="832" t="s">
        <v>1475</v>
      </c>
      <c r="J183" s="832" t="s">
        <v>1476</v>
      </c>
      <c r="K183" s="832" t="s">
        <v>1477</v>
      </c>
      <c r="L183" s="835">
        <v>73.989999999999995</v>
      </c>
      <c r="M183" s="835">
        <v>73.989999999999995</v>
      </c>
      <c r="N183" s="832">
        <v>1</v>
      </c>
      <c r="O183" s="836">
        <v>1</v>
      </c>
      <c r="P183" s="835">
        <v>73.989999999999995</v>
      </c>
      <c r="Q183" s="837">
        <v>1</v>
      </c>
      <c r="R183" s="832">
        <v>1</v>
      </c>
      <c r="S183" s="837">
        <v>1</v>
      </c>
      <c r="T183" s="836">
        <v>1</v>
      </c>
      <c r="U183" s="838">
        <v>1</v>
      </c>
    </row>
    <row r="184" spans="1:21" ht="14.4" customHeight="1" x14ac:dyDescent="0.3">
      <c r="A184" s="831">
        <v>9</v>
      </c>
      <c r="B184" s="832" t="s">
        <v>1098</v>
      </c>
      <c r="C184" s="832" t="s">
        <v>1105</v>
      </c>
      <c r="D184" s="833" t="s">
        <v>1543</v>
      </c>
      <c r="E184" s="834" t="s">
        <v>1110</v>
      </c>
      <c r="F184" s="832" t="s">
        <v>1099</v>
      </c>
      <c r="G184" s="832" t="s">
        <v>1478</v>
      </c>
      <c r="H184" s="832" t="s">
        <v>570</v>
      </c>
      <c r="I184" s="832" t="s">
        <v>1479</v>
      </c>
      <c r="J184" s="832" t="s">
        <v>687</v>
      </c>
      <c r="K184" s="832" t="s">
        <v>1363</v>
      </c>
      <c r="L184" s="835">
        <v>61.97</v>
      </c>
      <c r="M184" s="835">
        <v>61.97</v>
      </c>
      <c r="N184" s="832">
        <v>1</v>
      </c>
      <c r="O184" s="836">
        <v>1</v>
      </c>
      <c r="P184" s="835">
        <v>61.97</v>
      </c>
      <c r="Q184" s="837">
        <v>1</v>
      </c>
      <c r="R184" s="832">
        <v>1</v>
      </c>
      <c r="S184" s="837">
        <v>1</v>
      </c>
      <c r="T184" s="836">
        <v>1</v>
      </c>
      <c r="U184" s="838">
        <v>1</v>
      </c>
    </row>
    <row r="185" spans="1:21" ht="14.4" customHeight="1" x14ac:dyDescent="0.3">
      <c r="A185" s="831">
        <v>9</v>
      </c>
      <c r="B185" s="832" t="s">
        <v>1098</v>
      </c>
      <c r="C185" s="832" t="s">
        <v>1105</v>
      </c>
      <c r="D185" s="833" t="s">
        <v>1543</v>
      </c>
      <c r="E185" s="834" t="s">
        <v>1110</v>
      </c>
      <c r="F185" s="832" t="s">
        <v>1099</v>
      </c>
      <c r="G185" s="832" t="s">
        <v>1161</v>
      </c>
      <c r="H185" s="832" t="s">
        <v>695</v>
      </c>
      <c r="I185" s="832" t="s">
        <v>1162</v>
      </c>
      <c r="J185" s="832" t="s">
        <v>1163</v>
      </c>
      <c r="K185" s="832" t="s">
        <v>1164</v>
      </c>
      <c r="L185" s="835">
        <v>141.25</v>
      </c>
      <c r="M185" s="835">
        <v>141.25</v>
      </c>
      <c r="N185" s="832">
        <v>1</v>
      </c>
      <c r="O185" s="836">
        <v>0.5</v>
      </c>
      <c r="P185" s="835">
        <v>141.25</v>
      </c>
      <c r="Q185" s="837">
        <v>1</v>
      </c>
      <c r="R185" s="832">
        <v>1</v>
      </c>
      <c r="S185" s="837">
        <v>1</v>
      </c>
      <c r="T185" s="836">
        <v>0.5</v>
      </c>
      <c r="U185" s="838">
        <v>1</v>
      </c>
    </row>
    <row r="186" spans="1:21" ht="14.4" customHeight="1" x14ac:dyDescent="0.3">
      <c r="A186" s="831">
        <v>9</v>
      </c>
      <c r="B186" s="832" t="s">
        <v>1098</v>
      </c>
      <c r="C186" s="832" t="s">
        <v>1105</v>
      </c>
      <c r="D186" s="833" t="s">
        <v>1543</v>
      </c>
      <c r="E186" s="834" t="s">
        <v>1110</v>
      </c>
      <c r="F186" s="832" t="s">
        <v>1099</v>
      </c>
      <c r="G186" s="832" t="s">
        <v>1480</v>
      </c>
      <c r="H186" s="832" t="s">
        <v>570</v>
      </c>
      <c r="I186" s="832" t="s">
        <v>1481</v>
      </c>
      <c r="J186" s="832" t="s">
        <v>1482</v>
      </c>
      <c r="K186" s="832" t="s">
        <v>1483</v>
      </c>
      <c r="L186" s="835">
        <v>75.819999999999993</v>
      </c>
      <c r="M186" s="835">
        <v>75.819999999999993</v>
      </c>
      <c r="N186" s="832">
        <v>1</v>
      </c>
      <c r="O186" s="836">
        <v>1</v>
      </c>
      <c r="P186" s="835"/>
      <c r="Q186" s="837">
        <v>0</v>
      </c>
      <c r="R186" s="832"/>
      <c r="S186" s="837">
        <v>0</v>
      </c>
      <c r="T186" s="836"/>
      <c r="U186" s="838">
        <v>0</v>
      </c>
    </row>
    <row r="187" spans="1:21" ht="14.4" customHeight="1" x14ac:dyDescent="0.3">
      <c r="A187" s="831">
        <v>9</v>
      </c>
      <c r="B187" s="832" t="s">
        <v>1098</v>
      </c>
      <c r="C187" s="832" t="s">
        <v>1105</v>
      </c>
      <c r="D187" s="833" t="s">
        <v>1543</v>
      </c>
      <c r="E187" s="834" t="s">
        <v>1110</v>
      </c>
      <c r="F187" s="832" t="s">
        <v>1099</v>
      </c>
      <c r="G187" s="832" t="s">
        <v>1234</v>
      </c>
      <c r="H187" s="832" t="s">
        <v>570</v>
      </c>
      <c r="I187" s="832" t="s">
        <v>1484</v>
      </c>
      <c r="J187" s="832" t="s">
        <v>1485</v>
      </c>
      <c r="K187" s="832" t="s">
        <v>1486</v>
      </c>
      <c r="L187" s="835">
        <v>103.67</v>
      </c>
      <c r="M187" s="835">
        <v>103.67</v>
      </c>
      <c r="N187" s="832">
        <v>1</v>
      </c>
      <c r="O187" s="836">
        <v>1</v>
      </c>
      <c r="P187" s="835">
        <v>103.67</v>
      </c>
      <c r="Q187" s="837">
        <v>1</v>
      </c>
      <c r="R187" s="832">
        <v>1</v>
      </c>
      <c r="S187" s="837">
        <v>1</v>
      </c>
      <c r="T187" s="836">
        <v>1</v>
      </c>
      <c r="U187" s="838">
        <v>1</v>
      </c>
    </row>
    <row r="188" spans="1:21" ht="14.4" customHeight="1" x14ac:dyDescent="0.3">
      <c r="A188" s="831">
        <v>9</v>
      </c>
      <c r="B188" s="832" t="s">
        <v>1098</v>
      </c>
      <c r="C188" s="832" t="s">
        <v>1105</v>
      </c>
      <c r="D188" s="833" t="s">
        <v>1543</v>
      </c>
      <c r="E188" s="834" t="s">
        <v>1110</v>
      </c>
      <c r="F188" s="832" t="s">
        <v>1099</v>
      </c>
      <c r="G188" s="832" t="s">
        <v>1487</v>
      </c>
      <c r="H188" s="832" t="s">
        <v>570</v>
      </c>
      <c r="I188" s="832" t="s">
        <v>1488</v>
      </c>
      <c r="J188" s="832" t="s">
        <v>1489</v>
      </c>
      <c r="K188" s="832" t="s">
        <v>1490</v>
      </c>
      <c r="L188" s="835">
        <v>115.18</v>
      </c>
      <c r="M188" s="835">
        <v>230.36</v>
      </c>
      <c r="N188" s="832">
        <v>2</v>
      </c>
      <c r="O188" s="836">
        <v>2</v>
      </c>
      <c r="P188" s="835">
        <v>115.18</v>
      </c>
      <c r="Q188" s="837">
        <v>0.5</v>
      </c>
      <c r="R188" s="832">
        <v>1</v>
      </c>
      <c r="S188" s="837">
        <v>0.5</v>
      </c>
      <c r="T188" s="836">
        <v>1</v>
      </c>
      <c r="U188" s="838">
        <v>0.5</v>
      </c>
    </row>
    <row r="189" spans="1:21" ht="14.4" customHeight="1" x14ac:dyDescent="0.3">
      <c r="A189" s="831">
        <v>9</v>
      </c>
      <c r="B189" s="832" t="s">
        <v>1098</v>
      </c>
      <c r="C189" s="832" t="s">
        <v>1105</v>
      </c>
      <c r="D189" s="833" t="s">
        <v>1543</v>
      </c>
      <c r="E189" s="834" t="s">
        <v>1110</v>
      </c>
      <c r="F189" s="832" t="s">
        <v>1099</v>
      </c>
      <c r="G189" s="832" t="s">
        <v>1491</v>
      </c>
      <c r="H189" s="832" t="s">
        <v>570</v>
      </c>
      <c r="I189" s="832" t="s">
        <v>1492</v>
      </c>
      <c r="J189" s="832" t="s">
        <v>1493</v>
      </c>
      <c r="K189" s="832" t="s">
        <v>1494</v>
      </c>
      <c r="L189" s="835">
        <v>398.22</v>
      </c>
      <c r="M189" s="835">
        <v>796.44</v>
      </c>
      <c r="N189" s="832">
        <v>2</v>
      </c>
      <c r="O189" s="836">
        <v>1</v>
      </c>
      <c r="P189" s="835">
        <v>796.44</v>
      </c>
      <c r="Q189" s="837">
        <v>1</v>
      </c>
      <c r="R189" s="832">
        <v>2</v>
      </c>
      <c r="S189" s="837">
        <v>1</v>
      </c>
      <c r="T189" s="836">
        <v>1</v>
      </c>
      <c r="U189" s="838">
        <v>1</v>
      </c>
    </row>
    <row r="190" spans="1:21" ht="14.4" customHeight="1" x14ac:dyDescent="0.3">
      <c r="A190" s="831">
        <v>9</v>
      </c>
      <c r="B190" s="832" t="s">
        <v>1098</v>
      </c>
      <c r="C190" s="832" t="s">
        <v>1105</v>
      </c>
      <c r="D190" s="833" t="s">
        <v>1543</v>
      </c>
      <c r="E190" s="834" t="s">
        <v>1110</v>
      </c>
      <c r="F190" s="832" t="s">
        <v>1099</v>
      </c>
      <c r="G190" s="832" t="s">
        <v>1256</v>
      </c>
      <c r="H190" s="832" t="s">
        <v>570</v>
      </c>
      <c r="I190" s="832" t="s">
        <v>1257</v>
      </c>
      <c r="J190" s="832" t="s">
        <v>719</v>
      </c>
      <c r="K190" s="832" t="s">
        <v>1258</v>
      </c>
      <c r="L190" s="835">
        <v>33.71</v>
      </c>
      <c r="M190" s="835">
        <v>33.71</v>
      </c>
      <c r="N190" s="832">
        <v>1</v>
      </c>
      <c r="O190" s="836">
        <v>0.5</v>
      </c>
      <c r="P190" s="835"/>
      <c r="Q190" s="837">
        <v>0</v>
      </c>
      <c r="R190" s="832"/>
      <c r="S190" s="837">
        <v>0</v>
      </c>
      <c r="T190" s="836"/>
      <c r="U190" s="838">
        <v>0</v>
      </c>
    </row>
    <row r="191" spans="1:21" ht="14.4" customHeight="1" x14ac:dyDescent="0.3">
      <c r="A191" s="831">
        <v>9</v>
      </c>
      <c r="B191" s="832" t="s">
        <v>1098</v>
      </c>
      <c r="C191" s="832" t="s">
        <v>1105</v>
      </c>
      <c r="D191" s="833" t="s">
        <v>1543</v>
      </c>
      <c r="E191" s="834" t="s">
        <v>1110</v>
      </c>
      <c r="F191" s="832" t="s">
        <v>1099</v>
      </c>
      <c r="G191" s="832" t="s">
        <v>1259</v>
      </c>
      <c r="H191" s="832" t="s">
        <v>570</v>
      </c>
      <c r="I191" s="832" t="s">
        <v>1260</v>
      </c>
      <c r="J191" s="832" t="s">
        <v>1261</v>
      </c>
      <c r="K191" s="832" t="s">
        <v>1262</v>
      </c>
      <c r="L191" s="835">
        <v>227.69</v>
      </c>
      <c r="M191" s="835">
        <v>455.38</v>
      </c>
      <c r="N191" s="832">
        <v>2</v>
      </c>
      <c r="O191" s="836">
        <v>1.5</v>
      </c>
      <c r="P191" s="835">
        <v>455.38</v>
      </c>
      <c r="Q191" s="837">
        <v>1</v>
      </c>
      <c r="R191" s="832">
        <v>2</v>
      </c>
      <c r="S191" s="837">
        <v>1</v>
      </c>
      <c r="T191" s="836">
        <v>1.5</v>
      </c>
      <c r="U191" s="838">
        <v>1</v>
      </c>
    </row>
    <row r="192" spans="1:21" ht="14.4" customHeight="1" x14ac:dyDescent="0.3">
      <c r="A192" s="831">
        <v>9</v>
      </c>
      <c r="B192" s="832" t="s">
        <v>1098</v>
      </c>
      <c r="C192" s="832" t="s">
        <v>1105</v>
      </c>
      <c r="D192" s="833" t="s">
        <v>1543</v>
      </c>
      <c r="E192" s="834" t="s">
        <v>1110</v>
      </c>
      <c r="F192" s="832" t="s">
        <v>1099</v>
      </c>
      <c r="G192" s="832" t="s">
        <v>1263</v>
      </c>
      <c r="H192" s="832" t="s">
        <v>570</v>
      </c>
      <c r="I192" s="832" t="s">
        <v>1264</v>
      </c>
      <c r="J192" s="832" t="s">
        <v>693</v>
      </c>
      <c r="K192" s="832" t="s">
        <v>1265</v>
      </c>
      <c r="L192" s="835">
        <v>61.97</v>
      </c>
      <c r="M192" s="835">
        <v>61.97</v>
      </c>
      <c r="N192" s="832">
        <v>1</v>
      </c>
      <c r="O192" s="836">
        <v>1</v>
      </c>
      <c r="P192" s="835"/>
      <c r="Q192" s="837">
        <v>0</v>
      </c>
      <c r="R192" s="832"/>
      <c r="S192" s="837">
        <v>0</v>
      </c>
      <c r="T192" s="836"/>
      <c r="U192" s="838">
        <v>0</v>
      </c>
    </row>
    <row r="193" spans="1:21" ht="14.4" customHeight="1" x14ac:dyDescent="0.3">
      <c r="A193" s="831">
        <v>9</v>
      </c>
      <c r="B193" s="832" t="s">
        <v>1098</v>
      </c>
      <c r="C193" s="832" t="s">
        <v>1105</v>
      </c>
      <c r="D193" s="833" t="s">
        <v>1543</v>
      </c>
      <c r="E193" s="834" t="s">
        <v>1110</v>
      </c>
      <c r="F193" s="832" t="s">
        <v>1099</v>
      </c>
      <c r="G193" s="832" t="s">
        <v>1495</v>
      </c>
      <c r="H193" s="832" t="s">
        <v>570</v>
      </c>
      <c r="I193" s="832" t="s">
        <v>1496</v>
      </c>
      <c r="J193" s="832" t="s">
        <v>1497</v>
      </c>
      <c r="K193" s="832" t="s">
        <v>1498</v>
      </c>
      <c r="L193" s="835">
        <v>1274.5999999999999</v>
      </c>
      <c r="M193" s="835">
        <v>1274.5999999999999</v>
      </c>
      <c r="N193" s="832">
        <v>1</v>
      </c>
      <c r="O193" s="836">
        <v>1</v>
      </c>
      <c r="P193" s="835"/>
      <c r="Q193" s="837">
        <v>0</v>
      </c>
      <c r="R193" s="832"/>
      <c r="S193" s="837">
        <v>0</v>
      </c>
      <c r="T193" s="836"/>
      <c r="U193" s="838">
        <v>0</v>
      </c>
    </row>
    <row r="194" spans="1:21" ht="14.4" customHeight="1" x14ac:dyDescent="0.3">
      <c r="A194" s="831">
        <v>9</v>
      </c>
      <c r="B194" s="832" t="s">
        <v>1098</v>
      </c>
      <c r="C194" s="832" t="s">
        <v>1105</v>
      </c>
      <c r="D194" s="833" t="s">
        <v>1543</v>
      </c>
      <c r="E194" s="834" t="s">
        <v>1110</v>
      </c>
      <c r="F194" s="832" t="s">
        <v>1099</v>
      </c>
      <c r="G194" s="832" t="s">
        <v>1274</v>
      </c>
      <c r="H194" s="832" t="s">
        <v>695</v>
      </c>
      <c r="I194" s="832" t="s">
        <v>1287</v>
      </c>
      <c r="J194" s="832" t="s">
        <v>1288</v>
      </c>
      <c r="K194" s="832" t="s">
        <v>1280</v>
      </c>
      <c r="L194" s="835">
        <v>72.27</v>
      </c>
      <c r="M194" s="835">
        <v>3468.96</v>
      </c>
      <c r="N194" s="832">
        <v>48</v>
      </c>
      <c r="O194" s="836">
        <v>1</v>
      </c>
      <c r="P194" s="835">
        <v>3468.96</v>
      </c>
      <c r="Q194" s="837">
        <v>1</v>
      </c>
      <c r="R194" s="832">
        <v>48</v>
      </c>
      <c r="S194" s="837">
        <v>1</v>
      </c>
      <c r="T194" s="836">
        <v>1</v>
      </c>
      <c r="U194" s="838">
        <v>1</v>
      </c>
    </row>
    <row r="195" spans="1:21" ht="14.4" customHeight="1" x14ac:dyDescent="0.3">
      <c r="A195" s="831">
        <v>9</v>
      </c>
      <c r="B195" s="832" t="s">
        <v>1098</v>
      </c>
      <c r="C195" s="832" t="s">
        <v>1105</v>
      </c>
      <c r="D195" s="833" t="s">
        <v>1543</v>
      </c>
      <c r="E195" s="834" t="s">
        <v>1110</v>
      </c>
      <c r="F195" s="832" t="s">
        <v>1099</v>
      </c>
      <c r="G195" s="832" t="s">
        <v>1274</v>
      </c>
      <c r="H195" s="832" t="s">
        <v>695</v>
      </c>
      <c r="I195" s="832" t="s">
        <v>1294</v>
      </c>
      <c r="J195" s="832" t="s">
        <v>1295</v>
      </c>
      <c r="K195" s="832" t="s">
        <v>1090</v>
      </c>
      <c r="L195" s="835">
        <v>294.81</v>
      </c>
      <c r="M195" s="835">
        <v>1768.8600000000001</v>
      </c>
      <c r="N195" s="832">
        <v>6</v>
      </c>
      <c r="O195" s="836">
        <v>2</v>
      </c>
      <c r="P195" s="835">
        <v>1768.8600000000001</v>
      </c>
      <c r="Q195" s="837">
        <v>1</v>
      </c>
      <c r="R195" s="832">
        <v>6</v>
      </c>
      <c r="S195" s="837">
        <v>1</v>
      </c>
      <c r="T195" s="836">
        <v>2</v>
      </c>
      <c r="U195" s="838">
        <v>1</v>
      </c>
    </row>
    <row r="196" spans="1:21" ht="14.4" customHeight="1" x14ac:dyDescent="0.3">
      <c r="A196" s="831">
        <v>9</v>
      </c>
      <c r="B196" s="832" t="s">
        <v>1098</v>
      </c>
      <c r="C196" s="832" t="s">
        <v>1105</v>
      </c>
      <c r="D196" s="833" t="s">
        <v>1543</v>
      </c>
      <c r="E196" s="834" t="s">
        <v>1110</v>
      </c>
      <c r="F196" s="832" t="s">
        <v>1101</v>
      </c>
      <c r="G196" s="832" t="s">
        <v>1339</v>
      </c>
      <c r="H196" s="832" t="s">
        <v>570</v>
      </c>
      <c r="I196" s="832" t="s">
        <v>1499</v>
      </c>
      <c r="J196" s="832" t="s">
        <v>1500</v>
      </c>
      <c r="K196" s="832" t="s">
        <v>1501</v>
      </c>
      <c r="L196" s="835">
        <v>13.41</v>
      </c>
      <c r="M196" s="835">
        <v>134.1</v>
      </c>
      <c r="N196" s="832">
        <v>10</v>
      </c>
      <c r="O196" s="836">
        <v>1</v>
      </c>
      <c r="P196" s="835"/>
      <c r="Q196" s="837">
        <v>0</v>
      </c>
      <c r="R196" s="832"/>
      <c r="S196" s="837">
        <v>0</v>
      </c>
      <c r="T196" s="836"/>
      <c r="U196" s="838">
        <v>0</v>
      </c>
    </row>
    <row r="197" spans="1:21" ht="14.4" customHeight="1" x14ac:dyDescent="0.3">
      <c r="A197" s="831">
        <v>9</v>
      </c>
      <c r="B197" s="832" t="s">
        <v>1098</v>
      </c>
      <c r="C197" s="832" t="s">
        <v>1105</v>
      </c>
      <c r="D197" s="833" t="s">
        <v>1543</v>
      </c>
      <c r="E197" s="834" t="s">
        <v>1117</v>
      </c>
      <c r="F197" s="832" t="s">
        <v>1099</v>
      </c>
      <c r="G197" s="832" t="s">
        <v>1502</v>
      </c>
      <c r="H197" s="832" t="s">
        <v>695</v>
      </c>
      <c r="I197" s="832" t="s">
        <v>1503</v>
      </c>
      <c r="J197" s="832" t="s">
        <v>1504</v>
      </c>
      <c r="K197" s="832" t="s">
        <v>1505</v>
      </c>
      <c r="L197" s="835">
        <v>65.989999999999995</v>
      </c>
      <c r="M197" s="835">
        <v>197.96999999999997</v>
      </c>
      <c r="N197" s="832">
        <v>3</v>
      </c>
      <c r="O197" s="836">
        <v>1</v>
      </c>
      <c r="P197" s="835">
        <v>197.96999999999997</v>
      </c>
      <c r="Q197" s="837">
        <v>1</v>
      </c>
      <c r="R197" s="832">
        <v>3</v>
      </c>
      <c r="S197" s="837">
        <v>1</v>
      </c>
      <c r="T197" s="836">
        <v>1</v>
      </c>
      <c r="U197" s="838">
        <v>1</v>
      </c>
    </row>
    <row r="198" spans="1:21" ht="14.4" customHeight="1" x14ac:dyDescent="0.3">
      <c r="A198" s="831">
        <v>9</v>
      </c>
      <c r="B198" s="832" t="s">
        <v>1098</v>
      </c>
      <c r="C198" s="832" t="s">
        <v>1105</v>
      </c>
      <c r="D198" s="833" t="s">
        <v>1543</v>
      </c>
      <c r="E198" s="834" t="s">
        <v>1117</v>
      </c>
      <c r="F198" s="832" t="s">
        <v>1099</v>
      </c>
      <c r="G198" s="832" t="s">
        <v>1506</v>
      </c>
      <c r="H198" s="832" t="s">
        <v>570</v>
      </c>
      <c r="I198" s="832" t="s">
        <v>1507</v>
      </c>
      <c r="J198" s="832" t="s">
        <v>875</v>
      </c>
      <c r="K198" s="832" t="s">
        <v>1508</v>
      </c>
      <c r="L198" s="835">
        <v>19.89</v>
      </c>
      <c r="M198" s="835">
        <v>19.89</v>
      </c>
      <c r="N198" s="832">
        <v>1</v>
      </c>
      <c r="O198" s="836">
        <v>0.5</v>
      </c>
      <c r="P198" s="835">
        <v>19.89</v>
      </c>
      <c r="Q198" s="837">
        <v>1</v>
      </c>
      <c r="R198" s="832">
        <v>1</v>
      </c>
      <c r="S198" s="837">
        <v>1</v>
      </c>
      <c r="T198" s="836">
        <v>0.5</v>
      </c>
      <c r="U198" s="838">
        <v>1</v>
      </c>
    </row>
    <row r="199" spans="1:21" ht="14.4" customHeight="1" x14ac:dyDescent="0.3">
      <c r="A199" s="831">
        <v>9</v>
      </c>
      <c r="B199" s="832" t="s">
        <v>1098</v>
      </c>
      <c r="C199" s="832" t="s">
        <v>1105</v>
      </c>
      <c r="D199" s="833" t="s">
        <v>1543</v>
      </c>
      <c r="E199" s="834" t="s">
        <v>1117</v>
      </c>
      <c r="F199" s="832" t="s">
        <v>1099</v>
      </c>
      <c r="G199" s="832" t="s">
        <v>1509</v>
      </c>
      <c r="H199" s="832" t="s">
        <v>695</v>
      </c>
      <c r="I199" s="832" t="s">
        <v>1510</v>
      </c>
      <c r="J199" s="832" t="s">
        <v>1511</v>
      </c>
      <c r="K199" s="832" t="s">
        <v>1512</v>
      </c>
      <c r="L199" s="835">
        <v>42.51</v>
      </c>
      <c r="M199" s="835">
        <v>42.51</v>
      </c>
      <c r="N199" s="832">
        <v>1</v>
      </c>
      <c r="O199" s="836">
        <v>1</v>
      </c>
      <c r="P199" s="835">
        <v>42.51</v>
      </c>
      <c r="Q199" s="837">
        <v>1</v>
      </c>
      <c r="R199" s="832">
        <v>1</v>
      </c>
      <c r="S199" s="837">
        <v>1</v>
      </c>
      <c r="T199" s="836">
        <v>1</v>
      </c>
      <c r="U199" s="838">
        <v>1</v>
      </c>
    </row>
    <row r="200" spans="1:21" ht="14.4" customHeight="1" x14ac:dyDescent="0.3">
      <c r="A200" s="831">
        <v>9</v>
      </c>
      <c r="B200" s="832" t="s">
        <v>1098</v>
      </c>
      <c r="C200" s="832" t="s">
        <v>1105</v>
      </c>
      <c r="D200" s="833" t="s">
        <v>1543</v>
      </c>
      <c r="E200" s="834" t="s">
        <v>1117</v>
      </c>
      <c r="F200" s="832" t="s">
        <v>1099</v>
      </c>
      <c r="G200" s="832" t="s">
        <v>1205</v>
      </c>
      <c r="H200" s="832" t="s">
        <v>570</v>
      </c>
      <c r="I200" s="832" t="s">
        <v>1370</v>
      </c>
      <c r="J200" s="832" t="s">
        <v>671</v>
      </c>
      <c r="K200" s="832" t="s">
        <v>672</v>
      </c>
      <c r="L200" s="835">
        <v>34.15</v>
      </c>
      <c r="M200" s="835">
        <v>34.15</v>
      </c>
      <c r="N200" s="832">
        <v>1</v>
      </c>
      <c r="O200" s="836">
        <v>1</v>
      </c>
      <c r="P200" s="835">
        <v>34.15</v>
      </c>
      <c r="Q200" s="837">
        <v>1</v>
      </c>
      <c r="R200" s="832">
        <v>1</v>
      </c>
      <c r="S200" s="837">
        <v>1</v>
      </c>
      <c r="T200" s="836">
        <v>1</v>
      </c>
      <c r="U200" s="838">
        <v>1</v>
      </c>
    </row>
    <row r="201" spans="1:21" ht="14.4" customHeight="1" x14ac:dyDescent="0.3">
      <c r="A201" s="831">
        <v>9</v>
      </c>
      <c r="B201" s="832" t="s">
        <v>1098</v>
      </c>
      <c r="C201" s="832" t="s">
        <v>1105</v>
      </c>
      <c r="D201" s="833" t="s">
        <v>1543</v>
      </c>
      <c r="E201" s="834" t="s">
        <v>1117</v>
      </c>
      <c r="F201" s="832" t="s">
        <v>1099</v>
      </c>
      <c r="G201" s="832" t="s">
        <v>1219</v>
      </c>
      <c r="H201" s="832" t="s">
        <v>570</v>
      </c>
      <c r="I201" s="832" t="s">
        <v>1222</v>
      </c>
      <c r="J201" s="832" t="s">
        <v>889</v>
      </c>
      <c r="K201" s="832" t="s">
        <v>1223</v>
      </c>
      <c r="L201" s="835">
        <v>16.079999999999998</v>
      </c>
      <c r="M201" s="835">
        <v>32.159999999999997</v>
      </c>
      <c r="N201" s="832">
        <v>2</v>
      </c>
      <c r="O201" s="836">
        <v>1</v>
      </c>
      <c r="P201" s="835">
        <v>32.159999999999997</v>
      </c>
      <c r="Q201" s="837">
        <v>1</v>
      </c>
      <c r="R201" s="832">
        <v>2</v>
      </c>
      <c r="S201" s="837">
        <v>1</v>
      </c>
      <c r="T201" s="836">
        <v>1</v>
      </c>
      <c r="U201" s="838">
        <v>1</v>
      </c>
    </row>
    <row r="202" spans="1:21" ht="14.4" customHeight="1" x14ac:dyDescent="0.3">
      <c r="A202" s="831">
        <v>9</v>
      </c>
      <c r="B202" s="832" t="s">
        <v>1098</v>
      </c>
      <c r="C202" s="832" t="s">
        <v>1105</v>
      </c>
      <c r="D202" s="833" t="s">
        <v>1543</v>
      </c>
      <c r="E202" s="834" t="s">
        <v>1117</v>
      </c>
      <c r="F202" s="832" t="s">
        <v>1099</v>
      </c>
      <c r="G202" s="832" t="s">
        <v>1227</v>
      </c>
      <c r="H202" s="832" t="s">
        <v>570</v>
      </c>
      <c r="I202" s="832" t="s">
        <v>1228</v>
      </c>
      <c r="J202" s="832" t="s">
        <v>906</v>
      </c>
      <c r="K202" s="832" t="s">
        <v>1229</v>
      </c>
      <c r="L202" s="835">
        <v>380.18</v>
      </c>
      <c r="M202" s="835">
        <v>1140.54</v>
      </c>
      <c r="N202" s="832">
        <v>3</v>
      </c>
      <c r="O202" s="836">
        <v>2.5</v>
      </c>
      <c r="P202" s="835">
        <v>380.18</v>
      </c>
      <c r="Q202" s="837">
        <v>0.33333333333333337</v>
      </c>
      <c r="R202" s="832">
        <v>1</v>
      </c>
      <c r="S202" s="837">
        <v>0.33333333333333331</v>
      </c>
      <c r="T202" s="836">
        <v>0.5</v>
      </c>
      <c r="U202" s="838">
        <v>0.2</v>
      </c>
    </row>
    <row r="203" spans="1:21" ht="14.4" customHeight="1" x14ac:dyDescent="0.3">
      <c r="A203" s="831">
        <v>9</v>
      </c>
      <c r="B203" s="832" t="s">
        <v>1098</v>
      </c>
      <c r="C203" s="832" t="s">
        <v>1105</v>
      </c>
      <c r="D203" s="833" t="s">
        <v>1543</v>
      </c>
      <c r="E203" s="834" t="s">
        <v>1117</v>
      </c>
      <c r="F203" s="832" t="s">
        <v>1099</v>
      </c>
      <c r="G203" s="832" t="s">
        <v>1256</v>
      </c>
      <c r="H203" s="832" t="s">
        <v>570</v>
      </c>
      <c r="I203" s="832" t="s">
        <v>1257</v>
      </c>
      <c r="J203" s="832" t="s">
        <v>719</v>
      </c>
      <c r="K203" s="832" t="s">
        <v>1258</v>
      </c>
      <c r="L203" s="835">
        <v>33.71</v>
      </c>
      <c r="M203" s="835">
        <v>235.97000000000003</v>
      </c>
      <c r="N203" s="832">
        <v>7</v>
      </c>
      <c r="O203" s="836">
        <v>5.5</v>
      </c>
      <c r="P203" s="835">
        <v>67.42</v>
      </c>
      <c r="Q203" s="837">
        <v>0.2857142857142857</v>
      </c>
      <c r="R203" s="832">
        <v>2</v>
      </c>
      <c r="S203" s="837">
        <v>0.2857142857142857</v>
      </c>
      <c r="T203" s="836">
        <v>1</v>
      </c>
      <c r="U203" s="838">
        <v>0.18181818181818182</v>
      </c>
    </row>
    <row r="204" spans="1:21" ht="14.4" customHeight="1" x14ac:dyDescent="0.3">
      <c r="A204" s="831">
        <v>9</v>
      </c>
      <c r="B204" s="832" t="s">
        <v>1098</v>
      </c>
      <c r="C204" s="832" t="s">
        <v>1105</v>
      </c>
      <c r="D204" s="833" t="s">
        <v>1543</v>
      </c>
      <c r="E204" s="834" t="s">
        <v>1117</v>
      </c>
      <c r="F204" s="832" t="s">
        <v>1099</v>
      </c>
      <c r="G204" s="832" t="s">
        <v>1495</v>
      </c>
      <c r="H204" s="832" t="s">
        <v>570</v>
      </c>
      <c r="I204" s="832" t="s">
        <v>1496</v>
      </c>
      <c r="J204" s="832" t="s">
        <v>1497</v>
      </c>
      <c r="K204" s="832" t="s">
        <v>1498</v>
      </c>
      <c r="L204" s="835">
        <v>1274.5999999999999</v>
      </c>
      <c r="M204" s="835">
        <v>1274.5999999999999</v>
      </c>
      <c r="N204" s="832">
        <v>1</v>
      </c>
      <c r="O204" s="836">
        <v>1</v>
      </c>
      <c r="P204" s="835">
        <v>1274.5999999999999</v>
      </c>
      <c r="Q204" s="837">
        <v>1</v>
      </c>
      <c r="R204" s="832">
        <v>1</v>
      </c>
      <c r="S204" s="837">
        <v>1</v>
      </c>
      <c r="T204" s="836">
        <v>1</v>
      </c>
      <c r="U204" s="838">
        <v>1</v>
      </c>
    </row>
    <row r="205" spans="1:21" ht="14.4" customHeight="1" x14ac:dyDescent="0.3">
      <c r="A205" s="831">
        <v>9</v>
      </c>
      <c r="B205" s="832" t="s">
        <v>1098</v>
      </c>
      <c r="C205" s="832" t="s">
        <v>1105</v>
      </c>
      <c r="D205" s="833" t="s">
        <v>1543</v>
      </c>
      <c r="E205" s="834" t="s">
        <v>1117</v>
      </c>
      <c r="F205" s="832" t="s">
        <v>1099</v>
      </c>
      <c r="G205" s="832" t="s">
        <v>1513</v>
      </c>
      <c r="H205" s="832" t="s">
        <v>570</v>
      </c>
      <c r="I205" s="832" t="s">
        <v>1514</v>
      </c>
      <c r="J205" s="832" t="s">
        <v>1515</v>
      </c>
      <c r="K205" s="832" t="s">
        <v>1516</v>
      </c>
      <c r="L205" s="835">
        <v>0</v>
      </c>
      <c r="M205" s="835">
        <v>0</v>
      </c>
      <c r="N205" s="832">
        <v>1</v>
      </c>
      <c r="O205" s="836">
        <v>1</v>
      </c>
      <c r="P205" s="835"/>
      <c r="Q205" s="837"/>
      <c r="R205" s="832"/>
      <c r="S205" s="837">
        <v>0</v>
      </c>
      <c r="T205" s="836"/>
      <c r="U205" s="838">
        <v>0</v>
      </c>
    </row>
    <row r="206" spans="1:21" ht="14.4" customHeight="1" x14ac:dyDescent="0.3">
      <c r="A206" s="831">
        <v>9</v>
      </c>
      <c r="B206" s="832" t="s">
        <v>1098</v>
      </c>
      <c r="C206" s="832" t="s">
        <v>1105</v>
      </c>
      <c r="D206" s="833" t="s">
        <v>1543</v>
      </c>
      <c r="E206" s="834" t="s">
        <v>1117</v>
      </c>
      <c r="F206" s="832" t="s">
        <v>1099</v>
      </c>
      <c r="G206" s="832" t="s">
        <v>1274</v>
      </c>
      <c r="H206" s="832" t="s">
        <v>695</v>
      </c>
      <c r="I206" s="832" t="s">
        <v>1294</v>
      </c>
      <c r="J206" s="832" t="s">
        <v>1295</v>
      </c>
      <c r="K206" s="832" t="s">
        <v>1090</v>
      </c>
      <c r="L206" s="835">
        <v>294.81</v>
      </c>
      <c r="M206" s="835">
        <v>5306.58</v>
      </c>
      <c r="N206" s="832">
        <v>18</v>
      </c>
      <c r="O206" s="836">
        <v>5.5</v>
      </c>
      <c r="P206" s="835">
        <v>1768.8600000000001</v>
      </c>
      <c r="Q206" s="837">
        <v>0.33333333333333337</v>
      </c>
      <c r="R206" s="832">
        <v>6</v>
      </c>
      <c r="S206" s="837">
        <v>0.33333333333333331</v>
      </c>
      <c r="T206" s="836">
        <v>2</v>
      </c>
      <c r="U206" s="838">
        <v>0.36363636363636365</v>
      </c>
    </row>
    <row r="207" spans="1:21" ht="14.4" customHeight="1" x14ac:dyDescent="0.3">
      <c r="A207" s="831">
        <v>9</v>
      </c>
      <c r="B207" s="832" t="s">
        <v>1098</v>
      </c>
      <c r="C207" s="832" t="s">
        <v>1105</v>
      </c>
      <c r="D207" s="833" t="s">
        <v>1543</v>
      </c>
      <c r="E207" s="834" t="s">
        <v>1117</v>
      </c>
      <c r="F207" s="832" t="s">
        <v>1099</v>
      </c>
      <c r="G207" s="832" t="s">
        <v>1274</v>
      </c>
      <c r="H207" s="832" t="s">
        <v>570</v>
      </c>
      <c r="I207" s="832" t="s">
        <v>1088</v>
      </c>
      <c r="J207" s="832" t="s">
        <v>1089</v>
      </c>
      <c r="K207" s="832" t="s">
        <v>1090</v>
      </c>
      <c r="L207" s="835">
        <v>294.81</v>
      </c>
      <c r="M207" s="835">
        <v>884.43000000000006</v>
      </c>
      <c r="N207" s="832">
        <v>3</v>
      </c>
      <c r="O207" s="836">
        <v>1</v>
      </c>
      <c r="P207" s="835">
        <v>884.43000000000006</v>
      </c>
      <c r="Q207" s="837">
        <v>1</v>
      </c>
      <c r="R207" s="832">
        <v>3</v>
      </c>
      <c r="S207" s="837">
        <v>1</v>
      </c>
      <c r="T207" s="836">
        <v>1</v>
      </c>
      <c r="U207" s="838">
        <v>1</v>
      </c>
    </row>
    <row r="208" spans="1:21" ht="14.4" customHeight="1" x14ac:dyDescent="0.3">
      <c r="A208" s="831">
        <v>9</v>
      </c>
      <c r="B208" s="832" t="s">
        <v>1098</v>
      </c>
      <c r="C208" s="832" t="s">
        <v>1105</v>
      </c>
      <c r="D208" s="833" t="s">
        <v>1543</v>
      </c>
      <c r="E208" s="834" t="s">
        <v>1117</v>
      </c>
      <c r="F208" s="832" t="s">
        <v>1100</v>
      </c>
      <c r="G208" s="832" t="s">
        <v>1185</v>
      </c>
      <c r="H208" s="832" t="s">
        <v>570</v>
      </c>
      <c r="I208" s="832" t="s">
        <v>1517</v>
      </c>
      <c r="J208" s="832" t="s">
        <v>1187</v>
      </c>
      <c r="K208" s="832"/>
      <c r="L208" s="835">
        <v>0</v>
      </c>
      <c r="M208" s="835">
        <v>0</v>
      </c>
      <c r="N208" s="832">
        <v>1</v>
      </c>
      <c r="O208" s="836">
        <v>1</v>
      </c>
      <c r="P208" s="835">
        <v>0</v>
      </c>
      <c r="Q208" s="837"/>
      <c r="R208" s="832">
        <v>1</v>
      </c>
      <c r="S208" s="837">
        <v>1</v>
      </c>
      <c r="T208" s="836">
        <v>1</v>
      </c>
      <c r="U208" s="838">
        <v>1</v>
      </c>
    </row>
    <row r="209" spans="1:21" ht="14.4" customHeight="1" x14ac:dyDescent="0.3">
      <c r="A209" s="831">
        <v>9</v>
      </c>
      <c r="B209" s="832" t="s">
        <v>1098</v>
      </c>
      <c r="C209" s="832" t="s">
        <v>1105</v>
      </c>
      <c r="D209" s="833" t="s">
        <v>1543</v>
      </c>
      <c r="E209" s="834" t="s">
        <v>1117</v>
      </c>
      <c r="F209" s="832" t="s">
        <v>1100</v>
      </c>
      <c r="G209" s="832" t="s">
        <v>1185</v>
      </c>
      <c r="H209" s="832" t="s">
        <v>570</v>
      </c>
      <c r="I209" s="832" t="s">
        <v>1319</v>
      </c>
      <c r="J209" s="832" t="s">
        <v>1187</v>
      </c>
      <c r="K209" s="832"/>
      <c r="L209" s="835">
        <v>0</v>
      </c>
      <c r="M209" s="835">
        <v>0</v>
      </c>
      <c r="N209" s="832">
        <v>2</v>
      </c>
      <c r="O209" s="836">
        <v>2</v>
      </c>
      <c r="P209" s="835">
        <v>0</v>
      </c>
      <c r="Q209" s="837"/>
      <c r="R209" s="832">
        <v>1</v>
      </c>
      <c r="S209" s="837">
        <v>0.5</v>
      </c>
      <c r="T209" s="836">
        <v>1</v>
      </c>
      <c r="U209" s="838">
        <v>0.5</v>
      </c>
    </row>
    <row r="210" spans="1:21" ht="14.4" customHeight="1" x14ac:dyDescent="0.3">
      <c r="A210" s="831">
        <v>9</v>
      </c>
      <c r="B210" s="832" t="s">
        <v>1098</v>
      </c>
      <c r="C210" s="832" t="s">
        <v>1105</v>
      </c>
      <c r="D210" s="833" t="s">
        <v>1543</v>
      </c>
      <c r="E210" s="834" t="s">
        <v>1115</v>
      </c>
      <c r="F210" s="832" t="s">
        <v>1099</v>
      </c>
      <c r="G210" s="832" t="s">
        <v>1188</v>
      </c>
      <c r="H210" s="832" t="s">
        <v>570</v>
      </c>
      <c r="I210" s="832" t="s">
        <v>1518</v>
      </c>
      <c r="J210" s="832" t="s">
        <v>1519</v>
      </c>
      <c r="K210" s="832" t="s">
        <v>1520</v>
      </c>
      <c r="L210" s="835">
        <v>212.59</v>
      </c>
      <c r="M210" s="835">
        <v>212.59</v>
      </c>
      <c r="N210" s="832">
        <v>1</v>
      </c>
      <c r="O210" s="836">
        <v>1</v>
      </c>
      <c r="P210" s="835"/>
      <c r="Q210" s="837">
        <v>0</v>
      </c>
      <c r="R210" s="832"/>
      <c r="S210" s="837">
        <v>0</v>
      </c>
      <c r="T210" s="836"/>
      <c r="U210" s="838">
        <v>0</v>
      </c>
    </row>
    <row r="211" spans="1:21" ht="14.4" customHeight="1" x14ac:dyDescent="0.3">
      <c r="A211" s="831">
        <v>9</v>
      </c>
      <c r="B211" s="832" t="s">
        <v>1098</v>
      </c>
      <c r="C211" s="832" t="s">
        <v>1105</v>
      </c>
      <c r="D211" s="833" t="s">
        <v>1543</v>
      </c>
      <c r="E211" s="834" t="s">
        <v>1115</v>
      </c>
      <c r="F211" s="832" t="s">
        <v>1099</v>
      </c>
      <c r="G211" s="832" t="s">
        <v>1203</v>
      </c>
      <c r="H211" s="832" t="s">
        <v>570</v>
      </c>
      <c r="I211" s="832" t="s">
        <v>1204</v>
      </c>
      <c r="J211" s="832" t="s">
        <v>630</v>
      </c>
      <c r="K211" s="832" t="s">
        <v>631</v>
      </c>
      <c r="L211" s="835">
        <v>105.63</v>
      </c>
      <c r="M211" s="835">
        <v>528.15</v>
      </c>
      <c r="N211" s="832">
        <v>5</v>
      </c>
      <c r="O211" s="836">
        <v>2.5</v>
      </c>
      <c r="P211" s="835">
        <v>211.26</v>
      </c>
      <c r="Q211" s="837">
        <v>0.4</v>
      </c>
      <c r="R211" s="832">
        <v>2</v>
      </c>
      <c r="S211" s="837">
        <v>0.4</v>
      </c>
      <c r="T211" s="836">
        <v>1</v>
      </c>
      <c r="U211" s="838">
        <v>0.4</v>
      </c>
    </row>
    <row r="212" spans="1:21" ht="14.4" customHeight="1" x14ac:dyDescent="0.3">
      <c r="A212" s="831">
        <v>9</v>
      </c>
      <c r="B212" s="832" t="s">
        <v>1098</v>
      </c>
      <c r="C212" s="832" t="s">
        <v>1105</v>
      </c>
      <c r="D212" s="833" t="s">
        <v>1543</v>
      </c>
      <c r="E212" s="834" t="s">
        <v>1115</v>
      </c>
      <c r="F212" s="832" t="s">
        <v>1099</v>
      </c>
      <c r="G212" s="832" t="s">
        <v>1205</v>
      </c>
      <c r="H212" s="832" t="s">
        <v>570</v>
      </c>
      <c r="I212" s="832" t="s">
        <v>1370</v>
      </c>
      <c r="J212" s="832" t="s">
        <v>671</v>
      </c>
      <c r="K212" s="832" t="s">
        <v>672</v>
      </c>
      <c r="L212" s="835">
        <v>34.15</v>
      </c>
      <c r="M212" s="835">
        <v>239.04999999999998</v>
      </c>
      <c r="N212" s="832">
        <v>7</v>
      </c>
      <c r="O212" s="836">
        <v>4</v>
      </c>
      <c r="P212" s="835">
        <v>102.44999999999999</v>
      </c>
      <c r="Q212" s="837">
        <v>0.42857142857142855</v>
      </c>
      <c r="R212" s="832">
        <v>3</v>
      </c>
      <c r="S212" s="837">
        <v>0.42857142857142855</v>
      </c>
      <c r="T212" s="836">
        <v>2</v>
      </c>
      <c r="U212" s="838">
        <v>0.5</v>
      </c>
    </row>
    <row r="213" spans="1:21" ht="14.4" customHeight="1" x14ac:dyDescent="0.3">
      <c r="A213" s="831">
        <v>9</v>
      </c>
      <c r="B213" s="832" t="s">
        <v>1098</v>
      </c>
      <c r="C213" s="832" t="s">
        <v>1105</v>
      </c>
      <c r="D213" s="833" t="s">
        <v>1543</v>
      </c>
      <c r="E213" s="834" t="s">
        <v>1115</v>
      </c>
      <c r="F213" s="832" t="s">
        <v>1099</v>
      </c>
      <c r="G213" s="832" t="s">
        <v>1224</v>
      </c>
      <c r="H213" s="832" t="s">
        <v>570</v>
      </c>
      <c r="I213" s="832" t="s">
        <v>1225</v>
      </c>
      <c r="J213" s="832" t="s">
        <v>848</v>
      </c>
      <c r="K213" s="832" t="s">
        <v>1226</v>
      </c>
      <c r="L213" s="835">
        <v>36.54</v>
      </c>
      <c r="M213" s="835">
        <v>109.62</v>
      </c>
      <c r="N213" s="832">
        <v>3</v>
      </c>
      <c r="O213" s="836">
        <v>2</v>
      </c>
      <c r="P213" s="835">
        <v>36.54</v>
      </c>
      <c r="Q213" s="837">
        <v>0.33333333333333331</v>
      </c>
      <c r="R213" s="832">
        <v>1</v>
      </c>
      <c r="S213" s="837">
        <v>0.33333333333333331</v>
      </c>
      <c r="T213" s="836">
        <v>0.5</v>
      </c>
      <c r="U213" s="838">
        <v>0.25</v>
      </c>
    </row>
    <row r="214" spans="1:21" ht="14.4" customHeight="1" x14ac:dyDescent="0.3">
      <c r="A214" s="831">
        <v>9</v>
      </c>
      <c r="B214" s="832" t="s">
        <v>1098</v>
      </c>
      <c r="C214" s="832" t="s">
        <v>1105</v>
      </c>
      <c r="D214" s="833" t="s">
        <v>1543</v>
      </c>
      <c r="E214" s="834" t="s">
        <v>1115</v>
      </c>
      <c r="F214" s="832" t="s">
        <v>1099</v>
      </c>
      <c r="G214" s="832" t="s">
        <v>1256</v>
      </c>
      <c r="H214" s="832" t="s">
        <v>570</v>
      </c>
      <c r="I214" s="832" t="s">
        <v>1257</v>
      </c>
      <c r="J214" s="832" t="s">
        <v>719</v>
      </c>
      <c r="K214" s="832" t="s">
        <v>1258</v>
      </c>
      <c r="L214" s="835">
        <v>33.71</v>
      </c>
      <c r="M214" s="835">
        <v>101.13</v>
      </c>
      <c r="N214" s="832">
        <v>3</v>
      </c>
      <c r="O214" s="836">
        <v>2</v>
      </c>
      <c r="P214" s="835"/>
      <c r="Q214" s="837">
        <v>0</v>
      </c>
      <c r="R214" s="832"/>
      <c r="S214" s="837">
        <v>0</v>
      </c>
      <c r="T214" s="836"/>
      <c r="U214" s="838">
        <v>0</v>
      </c>
    </row>
    <row r="215" spans="1:21" ht="14.4" customHeight="1" x14ac:dyDescent="0.3">
      <c r="A215" s="831">
        <v>9</v>
      </c>
      <c r="B215" s="832" t="s">
        <v>1098</v>
      </c>
      <c r="C215" s="832" t="s">
        <v>1105</v>
      </c>
      <c r="D215" s="833" t="s">
        <v>1543</v>
      </c>
      <c r="E215" s="834" t="s">
        <v>1115</v>
      </c>
      <c r="F215" s="832" t="s">
        <v>1099</v>
      </c>
      <c r="G215" s="832" t="s">
        <v>1274</v>
      </c>
      <c r="H215" s="832" t="s">
        <v>695</v>
      </c>
      <c r="I215" s="832" t="s">
        <v>1294</v>
      </c>
      <c r="J215" s="832" t="s">
        <v>1295</v>
      </c>
      <c r="K215" s="832" t="s">
        <v>1090</v>
      </c>
      <c r="L215" s="835">
        <v>294.81</v>
      </c>
      <c r="M215" s="835">
        <v>19457.46</v>
      </c>
      <c r="N215" s="832">
        <v>66</v>
      </c>
      <c r="O215" s="836">
        <v>8.5</v>
      </c>
      <c r="P215" s="835">
        <v>4716.96</v>
      </c>
      <c r="Q215" s="837">
        <v>0.24242424242424243</v>
      </c>
      <c r="R215" s="832">
        <v>16</v>
      </c>
      <c r="S215" s="837">
        <v>0.24242424242424243</v>
      </c>
      <c r="T215" s="836">
        <v>3.5</v>
      </c>
      <c r="U215" s="838">
        <v>0.41176470588235292</v>
      </c>
    </row>
    <row r="216" spans="1:21" ht="14.4" customHeight="1" x14ac:dyDescent="0.3">
      <c r="A216" s="831">
        <v>9</v>
      </c>
      <c r="B216" s="832" t="s">
        <v>1098</v>
      </c>
      <c r="C216" s="832" t="s">
        <v>1105</v>
      </c>
      <c r="D216" s="833" t="s">
        <v>1543</v>
      </c>
      <c r="E216" s="834" t="s">
        <v>1114</v>
      </c>
      <c r="F216" s="832" t="s">
        <v>1099</v>
      </c>
      <c r="G216" s="832" t="s">
        <v>1521</v>
      </c>
      <c r="H216" s="832" t="s">
        <v>570</v>
      </c>
      <c r="I216" s="832" t="s">
        <v>1522</v>
      </c>
      <c r="J216" s="832" t="s">
        <v>1523</v>
      </c>
      <c r="K216" s="832" t="s">
        <v>1524</v>
      </c>
      <c r="L216" s="835">
        <v>603.72</v>
      </c>
      <c r="M216" s="835">
        <v>603.72</v>
      </c>
      <c r="N216" s="832">
        <v>1</v>
      </c>
      <c r="O216" s="836">
        <v>0.5</v>
      </c>
      <c r="P216" s="835">
        <v>603.72</v>
      </c>
      <c r="Q216" s="837">
        <v>1</v>
      </c>
      <c r="R216" s="832">
        <v>1</v>
      </c>
      <c r="S216" s="837">
        <v>1</v>
      </c>
      <c r="T216" s="836">
        <v>0.5</v>
      </c>
      <c r="U216" s="838">
        <v>1</v>
      </c>
    </row>
    <row r="217" spans="1:21" ht="14.4" customHeight="1" x14ac:dyDescent="0.3">
      <c r="A217" s="831">
        <v>9</v>
      </c>
      <c r="B217" s="832" t="s">
        <v>1098</v>
      </c>
      <c r="C217" s="832" t="s">
        <v>1105</v>
      </c>
      <c r="D217" s="833" t="s">
        <v>1543</v>
      </c>
      <c r="E217" s="834" t="s">
        <v>1114</v>
      </c>
      <c r="F217" s="832" t="s">
        <v>1099</v>
      </c>
      <c r="G217" s="832" t="s">
        <v>1525</v>
      </c>
      <c r="H217" s="832" t="s">
        <v>695</v>
      </c>
      <c r="I217" s="832" t="s">
        <v>1526</v>
      </c>
      <c r="J217" s="832" t="s">
        <v>1527</v>
      </c>
      <c r="K217" s="832" t="s">
        <v>1528</v>
      </c>
      <c r="L217" s="835">
        <v>20.83</v>
      </c>
      <c r="M217" s="835">
        <v>41.66</v>
      </c>
      <c r="N217" s="832">
        <v>2</v>
      </c>
      <c r="O217" s="836">
        <v>0.5</v>
      </c>
      <c r="P217" s="835">
        <v>41.66</v>
      </c>
      <c r="Q217" s="837">
        <v>1</v>
      </c>
      <c r="R217" s="832">
        <v>2</v>
      </c>
      <c r="S217" s="837">
        <v>1</v>
      </c>
      <c r="T217" s="836">
        <v>0.5</v>
      </c>
      <c r="U217" s="838">
        <v>1</v>
      </c>
    </row>
    <row r="218" spans="1:21" ht="14.4" customHeight="1" x14ac:dyDescent="0.3">
      <c r="A218" s="831">
        <v>9</v>
      </c>
      <c r="B218" s="832" t="s">
        <v>1098</v>
      </c>
      <c r="C218" s="832" t="s">
        <v>1105</v>
      </c>
      <c r="D218" s="833" t="s">
        <v>1543</v>
      </c>
      <c r="E218" s="834" t="s">
        <v>1114</v>
      </c>
      <c r="F218" s="832" t="s">
        <v>1099</v>
      </c>
      <c r="G218" s="832" t="s">
        <v>1529</v>
      </c>
      <c r="H218" s="832" t="s">
        <v>570</v>
      </c>
      <c r="I218" s="832" t="s">
        <v>1530</v>
      </c>
      <c r="J218" s="832" t="s">
        <v>1531</v>
      </c>
      <c r="K218" s="832" t="s">
        <v>1532</v>
      </c>
      <c r="L218" s="835">
        <v>300.33</v>
      </c>
      <c r="M218" s="835">
        <v>300.33</v>
      </c>
      <c r="N218" s="832">
        <v>1</v>
      </c>
      <c r="O218" s="836">
        <v>0.5</v>
      </c>
      <c r="P218" s="835">
        <v>300.33</v>
      </c>
      <c r="Q218" s="837">
        <v>1</v>
      </c>
      <c r="R218" s="832">
        <v>1</v>
      </c>
      <c r="S218" s="837">
        <v>1</v>
      </c>
      <c r="T218" s="836">
        <v>0.5</v>
      </c>
      <c r="U218" s="838">
        <v>1</v>
      </c>
    </row>
    <row r="219" spans="1:21" ht="14.4" customHeight="1" x14ac:dyDescent="0.3">
      <c r="A219" s="831">
        <v>9</v>
      </c>
      <c r="B219" s="832" t="s">
        <v>1098</v>
      </c>
      <c r="C219" s="832" t="s">
        <v>1105</v>
      </c>
      <c r="D219" s="833" t="s">
        <v>1543</v>
      </c>
      <c r="E219" s="834" t="s">
        <v>1114</v>
      </c>
      <c r="F219" s="832" t="s">
        <v>1099</v>
      </c>
      <c r="G219" s="832" t="s">
        <v>1533</v>
      </c>
      <c r="H219" s="832" t="s">
        <v>570</v>
      </c>
      <c r="I219" s="832" t="s">
        <v>1534</v>
      </c>
      <c r="J219" s="832" t="s">
        <v>1535</v>
      </c>
      <c r="K219" s="832" t="s">
        <v>1536</v>
      </c>
      <c r="L219" s="835">
        <v>172.82</v>
      </c>
      <c r="M219" s="835">
        <v>345.64</v>
      </c>
      <c r="N219" s="832">
        <v>2</v>
      </c>
      <c r="O219" s="836">
        <v>1</v>
      </c>
      <c r="P219" s="835">
        <v>345.64</v>
      </c>
      <c r="Q219" s="837">
        <v>1</v>
      </c>
      <c r="R219" s="832">
        <v>2</v>
      </c>
      <c r="S219" s="837">
        <v>1</v>
      </c>
      <c r="T219" s="836">
        <v>1</v>
      </c>
      <c r="U219" s="838">
        <v>1</v>
      </c>
    </row>
    <row r="220" spans="1:21" ht="14.4" customHeight="1" x14ac:dyDescent="0.3">
      <c r="A220" s="831">
        <v>9</v>
      </c>
      <c r="B220" s="832" t="s">
        <v>1098</v>
      </c>
      <c r="C220" s="832" t="s">
        <v>1105</v>
      </c>
      <c r="D220" s="833" t="s">
        <v>1543</v>
      </c>
      <c r="E220" s="834" t="s">
        <v>1114</v>
      </c>
      <c r="F220" s="832" t="s">
        <v>1099</v>
      </c>
      <c r="G220" s="832" t="s">
        <v>1537</v>
      </c>
      <c r="H220" s="832" t="s">
        <v>695</v>
      </c>
      <c r="I220" s="832" t="s">
        <v>1538</v>
      </c>
      <c r="J220" s="832" t="s">
        <v>1539</v>
      </c>
      <c r="K220" s="832" t="s">
        <v>1540</v>
      </c>
      <c r="L220" s="835">
        <v>143.09</v>
      </c>
      <c r="M220" s="835">
        <v>143.09</v>
      </c>
      <c r="N220" s="832">
        <v>1</v>
      </c>
      <c r="O220" s="836">
        <v>0.5</v>
      </c>
      <c r="P220" s="835">
        <v>143.09</v>
      </c>
      <c r="Q220" s="837">
        <v>1</v>
      </c>
      <c r="R220" s="832">
        <v>1</v>
      </c>
      <c r="S220" s="837">
        <v>1</v>
      </c>
      <c r="T220" s="836">
        <v>0.5</v>
      </c>
      <c r="U220" s="838">
        <v>1</v>
      </c>
    </row>
    <row r="221" spans="1:21" ht="14.4" customHeight="1" x14ac:dyDescent="0.3">
      <c r="A221" s="831">
        <v>9</v>
      </c>
      <c r="B221" s="832" t="s">
        <v>1098</v>
      </c>
      <c r="C221" s="832" t="s">
        <v>1103</v>
      </c>
      <c r="D221" s="833" t="s">
        <v>1544</v>
      </c>
      <c r="E221" s="834" t="s">
        <v>1112</v>
      </c>
      <c r="F221" s="832" t="s">
        <v>1099</v>
      </c>
      <c r="G221" s="832" t="s">
        <v>1274</v>
      </c>
      <c r="H221" s="832" t="s">
        <v>695</v>
      </c>
      <c r="I221" s="832" t="s">
        <v>1541</v>
      </c>
      <c r="J221" s="832" t="s">
        <v>1542</v>
      </c>
      <c r="K221" s="832" t="s">
        <v>1090</v>
      </c>
      <c r="L221" s="835">
        <v>294.81</v>
      </c>
      <c r="M221" s="835">
        <v>2653.29</v>
      </c>
      <c r="N221" s="832">
        <v>9</v>
      </c>
      <c r="O221" s="836">
        <v>2</v>
      </c>
      <c r="P221" s="835"/>
      <c r="Q221" s="837">
        <v>0</v>
      </c>
      <c r="R221" s="832"/>
      <c r="S221" s="837">
        <v>0</v>
      </c>
      <c r="T221" s="836"/>
      <c r="U221" s="838">
        <v>0</v>
      </c>
    </row>
    <row r="222" spans="1:21" ht="14.4" customHeight="1" x14ac:dyDescent="0.3">
      <c r="A222" s="831">
        <v>9</v>
      </c>
      <c r="B222" s="832" t="s">
        <v>1098</v>
      </c>
      <c r="C222" s="832" t="s">
        <v>1103</v>
      </c>
      <c r="D222" s="833" t="s">
        <v>1544</v>
      </c>
      <c r="E222" s="834" t="s">
        <v>1112</v>
      </c>
      <c r="F222" s="832" t="s">
        <v>1099</v>
      </c>
      <c r="G222" s="832" t="s">
        <v>1274</v>
      </c>
      <c r="H222" s="832" t="s">
        <v>695</v>
      </c>
      <c r="I222" s="832" t="s">
        <v>1294</v>
      </c>
      <c r="J222" s="832" t="s">
        <v>1295</v>
      </c>
      <c r="K222" s="832" t="s">
        <v>1090</v>
      </c>
      <c r="L222" s="835">
        <v>294.81</v>
      </c>
      <c r="M222" s="835">
        <v>1179.24</v>
      </c>
      <c r="N222" s="832">
        <v>4</v>
      </c>
      <c r="O222" s="836">
        <v>1</v>
      </c>
      <c r="P222" s="835">
        <v>1179.24</v>
      </c>
      <c r="Q222" s="837">
        <v>1</v>
      </c>
      <c r="R222" s="832">
        <v>4</v>
      </c>
      <c r="S222" s="837">
        <v>1</v>
      </c>
      <c r="T222" s="836">
        <v>1</v>
      </c>
      <c r="U222" s="838">
        <v>1</v>
      </c>
    </row>
    <row r="223" spans="1:21" ht="14.4" customHeight="1" x14ac:dyDescent="0.3">
      <c r="A223" s="831">
        <v>9</v>
      </c>
      <c r="B223" s="832" t="s">
        <v>1098</v>
      </c>
      <c r="C223" s="832" t="s">
        <v>1103</v>
      </c>
      <c r="D223" s="833" t="s">
        <v>1544</v>
      </c>
      <c r="E223" s="834" t="s">
        <v>1120</v>
      </c>
      <c r="F223" s="832" t="s">
        <v>1099</v>
      </c>
      <c r="G223" s="832" t="s">
        <v>1274</v>
      </c>
      <c r="H223" s="832" t="s">
        <v>695</v>
      </c>
      <c r="I223" s="832" t="s">
        <v>1294</v>
      </c>
      <c r="J223" s="832" t="s">
        <v>1295</v>
      </c>
      <c r="K223" s="832" t="s">
        <v>1090</v>
      </c>
      <c r="L223" s="835">
        <v>294.81</v>
      </c>
      <c r="M223" s="835">
        <v>884.43000000000006</v>
      </c>
      <c r="N223" s="832">
        <v>3</v>
      </c>
      <c r="O223" s="836">
        <v>2</v>
      </c>
      <c r="P223" s="835">
        <v>294.81</v>
      </c>
      <c r="Q223" s="837">
        <v>0.33333333333333331</v>
      </c>
      <c r="R223" s="832">
        <v>1</v>
      </c>
      <c r="S223" s="837">
        <v>0.33333333333333331</v>
      </c>
      <c r="T223" s="836">
        <v>1</v>
      </c>
      <c r="U223" s="838">
        <v>0.5</v>
      </c>
    </row>
    <row r="224" spans="1:21" ht="14.4" customHeight="1" x14ac:dyDescent="0.3">
      <c r="A224" s="831">
        <v>9</v>
      </c>
      <c r="B224" s="832" t="s">
        <v>1098</v>
      </c>
      <c r="C224" s="832" t="s">
        <v>1103</v>
      </c>
      <c r="D224" s="833" t="s">
        <v>1544</v>
      </c>
      <c r="E224" s="834" t="s">
        <v>1119</v>
      </c>
      <c r="F224" s="832" t="s">
        <v>1099</v>
      </c>
      <c r="G224" s="832" t="s">
        <v>1274</v>
      </c>
      <c r="H224" s="832" t="s">
        <v>695</v>
      </c>
      <c r="I224" s="832" t="s">
        <v>1294</v>
      </c>
      <c r="J224" s="832" t="s">
        <v>1295</v>
      </c>
      <c r="K224" s="832" t="s">
        <v>1090</v>
      </c>
      <c r="L224" s="835">
        <v>294.81</v>
      </c>
      <c r="M224" s="835">
        <v>294.81</v>
      </c>
      <c r="N224" s="832">
        <v>1</v>
      </c>
      <c r="O224" s="836">
        <v>1</v>
      </c>
      <c r="P224" s="835">
        <v>294.81</v>
      </c>
      <c r="Q224" s="837">
        <v>1</v>
      </c>
      <c r="R224" s="832">
        <v>1</v>
      </c>
      <c r="S224" s="837">
        <v>1</v>
      </c>
      <c r="T224" s="836">
        <v>1</v>
      </c>
      <c r="U224" s="838">
        <v>1</v>
      </c>
    </row>
    <row r="225" spans="1:21" ht="14.4" customHeight="1" x14ac:dyDescent="0.3">
      <c r="A225" s="831">
        <v>9</v>
      </c>
      <c r="B225" s="832" t="s">
        <v>1098</v>
      </c>
      <c r="C225" s="832" t="s">
        <v>1103</v>
      </c>
      <c r="D225" s="833" t="s">
        <v>1544</v>
      </c>
      <c r="E225" s="834" t="s">
        <v>1113</v>
      </c>
      <c r="F225" s="832" t="s">
        <v>1099</v>
      </c>
      <c r="G225" s="832" t="s">
        <v>1274</v>
      </c>
      <c r="H225" s="832" t="s">
        <v>695</v>
      </c>
      <c r="I225" s="832" t="s">
        <v>1294</v>
      </c>
      <c r="J225" s="832" t="s">
        <v>1295</v>
      </c>
      <c r="K225" s="832" t="s">
        <v>1090</v>
      </c>
      <c r="L225" s="835">
        <v>294.81</v>
      </c>
      <c r="M225" s="835">
        <v>294.81</v>
      </c>
      <c r="N225" s="832">
        <v>1</v>
      </c>
      <c r="O225" s="836">
        <v>1</v>
      </c>
      <c r="P225" s="835">
        <v>294.81</v>
      </c>
      <c r="Q225" s="837">
        <v>1</v>
      </c>
      <c r="R225" s="832">
        <v>1</v>
      </c>
      <c r="S225" s="837">
        <v>1</v>
      </c>
      <c r="T225" s="836">
        <v>1</v>
      </c>
      <c r="U225" s="838">
        <v>1</v>
      </c>
    </row>
    <row r="226" spans="1:21" ht="14.4" customHeight="1" x14ac:dyDescent="0.3">
      <c r="A226" s="831">
        <v>9</v>
      </c>
      <c r="B226" s="832" t="s">
        <v>1098</v>
      </c>
      <c r="C226" s="832" t="s">
        <v>1103</v>
      </c>
      <c r="D226" s="833" t="s">
        <v>1544</v>
      </c>
      <c r="E226" s="834" t="s">
        <v>1117</v>
      </c>
      <c r="F226" s="832" t="s">
        <v>1099</v>
      </c>
      <c r="G226" s="832" t="s">
        <v>1274</v>
      </c>
      <c r="H226" s="832" t="s">
        <v>695</v>
      </c>
      <c r="I226" s="832" t="s">
        <v>1294</v>
      </c>
      <c r="J226" s="832" t="s">
        <v>1295</v>
      </c>
      <c r="K226" s="832" t="s">
        <v>1090</v>
      </c>
      <c r="L226" s="835">
        <v>294.81</v>
      </c>
      <c r="M226" s="835">
        <v>884.43000000000006</v>
      </c>
      <c r="N226" s="832">
        <v>3</v>
      </c>
      <c r="O226" s="836">
        <v>1</v>
      </c>
      <c r="P226" s="835">
        <v>884.43000000000006</v>
      </c>
      <c r="Q226" s="837">
        <v>1</v>
      </c>
      <c r="R226" s="832">
        <v>3</v>
      </c>
      <c r="S226" s="837">
        <v>1</v>
      </c>
      <c r="T226" s="836">
        <v>1</v>
      </c>
      <c r="U226" s="838">
        <v>1</v>
      </c>
    </row>
    <row r="227" spans="1:21" ht="14.4" customHeight="1" x14ac:dyDescent="0.3">
      <c r="A227" s="831">
        <v>9</v>
      </c>
      <c r="B227" s="832" t="s">
        <v>1098</v>
      </c>
      <c r="C227" s="832" t="s">
        <v>1103</v>
      </c>
      <c r="D227" s="833" t="s">
        <v>1544</v>
      </c>
      <c r="E227" s="834" t="s">
        <v>1115</v>
      </c>
      <c r="F227" s="832" t="s">
        <v>1099</v>
      </c>
      <c r="G227" s="832" t="s">
        <v>1205</v>
      </c>
      <c r="H227" s="832" t="s">
        <v>570</v>
      </c>
      <c r="I227" s="832" t="s">
        <v>1370</v>
      </c>
      <c r="J227" s="832" t="s">
        <v>671</v>
      </c>
      <c r="K227" s="832" t="s">
        <v>672</v>
      </c>
      <c r="L227" s="835">
        <v>34.15</v>
      </c>
      <c r="M227" s="835">
        <v>34.15</v>
      </c>
      <c r="N227" s="832">
        <v>1</v>
      </c>
      <c r="O227" s="836">
        <v>0.5</v>
      </c>
      <c r="P227" s="835">
        <v>34.15</v>
      </c>
      <c r="Q227" s="837">
        <v>1</v>
      </c>
      <c r="R227" s="832">
        <v>1</v>
      </c>
      <c r="S227" s="837">
        <v>1</v>
      </c>
      <c r="T227" s="836">
        <v>0.5</v>
      </c>
      <c r="U227" s="838">
        <v>1</v>
      </c>
    </row>
    <row r="228" spans="1:21" ht="14.4" customHeight="1" x14ac:dyDescent="0.3">
      <c r="A228" s="831">
        <v>9</v>
      </c>
      <c r="B228" s="832" t="s">
        <v>1098</v>
      </c>
      <c r="C228" s="832" t="s">
        <v>1103</v>
      </c>
      <c r="D228" s="833" t="s">
        <v>1544</v>
      </c>
      <c r="E228" s="834" t="s">
        <v>1115</v>
      </c>
      <c r="F228" s="832" t="s">
        <v>1099</v>
      </c>
      <c r="G228" s="832" t="s">
        <v>1224</v>
      </c>
      <c r="H228" s="832" t="s">
        <v>570</v>
      </c>
      <c r="I228" s="832" t="s">
        <v>1225</v>
      </c>
      <c r="J228" s="832" t="s">
        <v>848</v>
      </c>
      <c r="K228" s="832" t="s">
        <v>1226</v>
      </c>
      <c r="L228" s="835">
        <v>36.54</v>
      </c>
      <c r="M228" s="835">
        <v>36.54</v>
      </c>
      <c r="N228" s="832">
        <v>1</v>
      </c>
      <c r="O228" s="836">
        <v>0.5</v>
      </c>
      <c r="P228" s="835">
        <v>36.54</v>
      </c>
      <c r="Q228" s="837">
        <v>1</v>
      </c>
      <c r="R228" s="832">
        <v>1</v>
      </c>
      <c r="S228" s="837">
        <v>1</v>
      </c>
      <c r="T228" s="836">
        <v>0.5</v>
      </c>
      <c r="U228" s="838">
        <v>1</v>
      </c>
    </row>
    <row r="229" spans="1:21" ht="14.4" customHeight="1" x14ac:dyDescent="0.3">
      <c r="A229" s="831">
        <v>9</v>
      </c>
      <c r="B229" s="832" t="s">
        <v>1098</v>
      </c>
      <c r="C229" s="832" t="s">
        <v>1103</v>
      </c>
      <c r="D229" s="833" t="s">
        <v>1544</v>
      </c>
      <c r="E229" s="834" t="s">
        <v>1115</v>
      </c>
      <c r="F229" s="832" t="s">
        <v>1099</v>
      </c>
      <c r="G229" s="832" t="s">
        <v>1256</v>
      </c>
      <c r="H229" s="832" t="s">
        <v>570</v>
      </c>
      <c r="I229" s="832" t="s">
        <v>1257</v>
      </c>
      <c r="J229" s="832" t="s">
        <v>719</v>
      </c>
      <c r="K229" s="832" t="s">
        <v>1258</v>
      </c>
      <c r="L229" s="835">
        <v>33.71</v>
      </c>
      <c r="M229" s="835">
        <v>33.71</v>
      </c>
      <c r="N229" s="832">
        <v>1</v>
      </c>
      <c r="O229" s="836">
        <v>0.5</v>
      </c>
      <c r="P229" s="835">
        <v>33.71</v>
      </c>
      <c r="Q229" s="837">
        <v>1</v>
      </c>
      <c r="R229" s="832">
        <v>1</v>
      </c>
      <c r="S229" s="837">
        <v>1</v>
      </c>
      <c r="T229" s="836">
        <v>0.5</v>
      </c>
      <c r="U229" s="838">
        <v>1</v>
      </c>
    </row>
    <row r="230" spans="1:21" ht="14.4" customHeight="1" thickBot="1" x14ac:dyDescent="0.35">
      <c r="A230" s="839">
        <v>9</v>
      </c>
      <c r="B230" s="840" t="s">
        <v>1098</v>
      </c>
      <c r="C230" s="840" t="s">
        <v>1103</v>
      </c>
      <c r="D230" s="841" t="s">
        <v>1544</v>
      </c>
      <c r="E230" s="842" t="s">
        <v>1115</v>
      </c>
      <c r="F230" s="840" t="s">
        <v>1099</v>
      </c>
      <c r="G230" s="840" t="s">
        <v>1274</v>
      </c>
      <c r="H230" s="840" t="s">
        <v>695</v>
      </c>
      <c r="I230" s="840" t="s">
        <v>1294</v>
      </c>
      <c r="J230" s="840" t="s">
        <v>1295</v>
      </c>
      <c r="K230" s="840" t="s">
        <v>1090</v>
      </c>
      <c r="L230" s="843">
        <v>294.81</v>
      </c>
      <c r="M230" s="843">
        <v>589.62</v>
      </c>
      <c r="N230" s="840">
        <v>2</v>
      </c>
      <c r="O230" s="844">
        <v>0.5</v>
      </c>
      <c r="P230" s="843">
        <v>589.62</v>
      </c>
      <c r="Q230" s="845">
        <v>1</v>
      </c>
      <c r="R230" s="840">
        <v>2</v>
      </c>
      <c r="S230" s="845">
        <v>1</v>
      </c>
      <c r="T230" s="844">
        <v>0.5</v>
      </c>
      <c r="U230" s="84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1546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1112</v>
      </c>
      <c r="B5" s="225">
        <v>5806.99</v>
      </c>
      <c r="C5" s="830">
        <v>2.1717992263713955E-2</v>
      </c>
      <c r="D5" s="225">
        <v>261574.53999999998</v>
      </c>
      <c r="E5" s="830">
        <v>0.97828200773628604</v>
      </c>
      <c r="F5" s="848">
        <v>267381.52999999997</v>
      </c>
    </row>
    <row r="6" spans="1:6" ht="14.4" customHeight="1" x14ac:dyDescent="0.3">
      <c r="A6" s="857" t="s">
        <v>1116</v>
      </c>
      <c r="B6" s="849">
        <v>3928.29</v>
      </c>
      <c r="C6" s="837">
        <v>1.1536575439492583E-2</v>
      </c>
      <c r="D6" s="849">
        <v>336579.16999999975</v>
      </c>
      <c r="E6" s="837">
        <v>0.98846342456050751</v>
      </c>
      <c r="F6" s="850">
        <v>340507.45999999973</v>
      </c>
    </row>
    <row r="7" spans="1:6" ht="14.4" customHeight="1" x14ac:dyDescent="0.3">
      <c r="A7" s="857" t="s">
        <v>1114</v>
      </c>
      <c r="B7" s="849">
        <v>1249.69</v>
      </c>
      <c r="C7" s="837">
        <v>0.87120409358355877</v>
      </c>
      <c r="D7" s="849">
        <v>184.75</v>
      </c>
      <c r="E7" s="837">
        <v>0.12879590641644126</v>
      </c>
      <c r="F7" s="850">
        <v>1434.44</v>
      </c>
    </row>
    <row r="8" spans="1:6" ht="14.4" customHeight="1" x14ac:dyDescent="0.3">
      <c r="A8" s="857" t="s">
        <v>1117</v>
      </c>
      <c r="B8" s="849">
        <v>884.43000000000006</v>
      </c>
      <c r="C8" s="837">
        <v>0.12089115244562543</v>
      </c>
      <c r="D8" s="849">
        <v>6431.4900000000007</v>
      </c>
      <c r="E8" s="837">
        <v>0.87910884755437457</v>
      </c>
      <c r="F8" s="850">
        <v>7315.920000000001</v>
      </c>
    </row>
    <row r="9" spans="1:6" ht="14.4" customHeight="1" x14ac:dyDescent="0.3">
      <c r="A9" s="857" t="s">
        <v>1115</v>
      </c>
      <c r="B9" s="849">
        <v>212.59</v>
      </c>
      <c r="C9" s="837">
        <v>1.049326074906452E-2</v>
      </c>
      <c r="D9" s="849">
        <v>20047.080000000002</v>
      </c>
      <c r="E9" s="837">
        <v>0.98950673925093546</v>
      </c>
      <c r="F9" s="850">
        <v>20259.670000000002</v>
      </c>
    </row>
    <row r="10" spans="1:6" ht="14.4" customHeight="1" x14ac:dyDescent="0.3">
      <c r="A10" s="857" t="s">
        <v>1111</v>
      </c>
      <c r="B10" s="849">
        <v>203.86</v>
      </c>
      <c r="C10" s="837">
        <v>0.31671016654238132</v>
      </c>
      <c r="D10" s="849">
        <v>439.82</v>
      </c>
      <c r="E10" s="837">
        <v>0.68328983345761862</v>
      </c>
      <c r="F10" s="850">
        <v>643.68000000000006</v>
      </c>
    </row>
    <row r="11" spans="1:6" ht="14.4" customHeight="1" x14ac:dyDescent="0.3">
      <c r="A11" s="857" t="s">
        <v>1113</v>
      </c>
      <c r="B11" s="849"/>
      <c r="C11" s="837">
        <v>0</v>
      </c>
      <c r="D11" s="849">
        <v>842.16000000000008</v>
      </c>
      <c r="E11" s="837">
        <v>1</v>
      </c>
      <c r="F11" s="850">
        <v>842.16000000000008</v>
      </c>
    </row>
    <row r="12" spans="1:6" ht="14.4" customHeight="1" x14ac:dyDescent="0.3">
      <c r="A12" s="857" t="s">
        <v>1120</v>
      </c>
      <c r="B12" s="849"/>
      <c r="C12" s="837">
        <v>0</v>
      </c>
      <c r="D12" s="849">
        <v>120643.94999999997</v>
      </c>
      <c r="E12" s="837">
        <v>1</v>
      </c>
      <c r="F12" s="850">
        <v>120643.94999999997</v>
      </c>
    </row>
    <row r="13" spans="1:6" ht="14.4" customHeight="1" x14ac:dyDescent="0.3">
      <c r="A13" s="857" t="s">
        <v>1110</v>
      </c>
      <c r="B13" s="849"/>
      <c r="C13" s="837">
        <v>0</v>
      </c>
      <c r="D13" s="849">
        <v>5555.3899999999994</v>
      </c>
      <c r="E13" s="837">
        <v>1</v>
      </c>
      <c r="F13" s="850">
        <v>5555.3899999999994</v>
      </c>
    </row>
    <row r="14" spans="1:6" ht="14.4" customHeight="1" x14ac:dyDescent="0.3">
      <c r="A14" s="857" t="s">
        <v>1118</v>
      </c>
      <c r="B14" s="849"/>
      <c r="C14" s="837">
        <v>0</v>
      </c>
      <c r="D14" s="849">
        <v>246.26999999999998</v>
      </c>
      <c r="E14" s="837">
        <v>1</v>
      </c>
      <c r="F14" s="850">
        <v>246.26999999999998</v>
      </c>
    </row>
    <row r="15" spans="1:6" ht="14.4" customHeight="1" thickBot="1" x14ac:dyDescent="0.35">
      <c r="A15" s="858" t="s">
        <v>1119</v>
      </c>
      <c r="B15" s="853"/>
      <c r="C15" s="854">
        <v>0</v>
      </c>
      <c r="D15" s="853">
        <v>884.43000000000006</v>
      </c>
      <c r="E15" s="854">
        <v>1</v>
      </c>
      <c r="F15" s="855">
        <v>884.43000000000006</v>
      </c>
    </row>
    <row r="16" spans="1:6" ht="14.4" customHeight="1" thickBot="1" x14ac:dyDescent="0.35">
      <c r="A16" s="771" t="s">
        <v>3</v>
      </c>
      <c r="B16" s="772">
        <v>12285.85</v>
      </c>
      <c r="C16" s="773">
        <v>1.6044940486335063E-2</v>
      </c>
      <c r="D16" s="772">
        <v>753429.04999999981</v>
      </c>
      <c r="E16" s="773">
        <v>0.98395505951366502</v>
      </c>
      <c r="F16" s="774">
        <v>765714.89999999979</v>
      </c>
    </row>
    <row r="17" spans="1:6" ht="14.4" customHeight="1" thickBot="1" x14ac:dyDescent="0.35"/>
    <row r="18" spans="1:6" ht="14.4" customHeight="1" x14ac:dyDescent="0.3">
      <c r="A18" s="856" t="s">
        <v>1003</v>
      </c>
      <c r="B18" s="225">
        <v>9656.16</v>
      </c>
      <c r="C18" s="830">
        <v>1.2704244381405518E-2</v>
      </c>
      <c r="D18" s="225">
        <v>750417.37999999977</v>
      </c>
      <c r="E18" s="830">
        <v>0.9872957556185944</v>
      </c>
      <c r="F18" s="848">
        <v>760073.5399999998</v>
      </c>
    </row>
    <row r="19" spans="1:6" ht="14.4" customHeight="1" x14ac:dyDescent="0.3">
      <c r="A19" s="857" t="s">
        <v>1547</v>
      </c>
      <c r="B19" s="849">
        <v>691.39</v>
      </c>
      <c r="C19" s="837">
        <v>1</v>
      </c>
      <c r="D19" s="849"/>
      <c r="E19" s="837">
        <v>0</v>
      </c>
      <c r="F19" s="850">
        <v>691.39</v>
      </c>
    </row>
    <row r="20" spans="1:6" ht="14.4" customHeight="1" x14ac:dyDescent="0.3">
      <c r="A20" s="857" t="s">
        <v>1548</v>
      </c>
      <c r="B20" s="849">
        <v>603.72</v>
      </c>
      <c r="C20" s="837">
        <v>1</v>
      </c>
      <c r="D20" s="849"/>
      <c r="E20" s="837">
        <v>0</v>
      </c>
      <c r="F20" s="850">
        <v>603.72</v>
      </c>
    </row>
    <row r="21" spans="1:6" ht="14.4" customHeight="1" x14ac:dyDescent="0.3">
      <c r="A21" s="857" t="s">
        <v>1549</v>
      </c>
      <c r="B21" s="849">
        <v>484.75</v>
      </c>
      <c r="C21" s="837">
        <v>1</v>
      </c>
      <c r="D21" s="849"/>
      <c r="E21" s="837">
        <v>0</v>
      </c>
      <c r="F21" s="850">
        <v>484.75</v>
      </c>
    </row>
    <row r="22" spans="1:6" ht="14.4" customHeight="1" x14ac:dyDescent="0.3">
      <c r="A22" s="857" t="s">
        <v>1550</v>
      </c>
      <c r="B22" s="849">
        <v>345.64</v>
      </c>
      <c r="C22" s="837">
        <v>1</v>
      </c>
      <c r="D22" s="849"/>
      <c r="E22" s="837">
        <v>0</v>
      </c>
      <c r="F22" s="850">
        <v>345.64</v>
      </c>
    </row>
    <row r="23" spans="1:6" ht="14.4" customHeight="1" x14ac:dyDescent="0.3">
      <c r="A23" s="857" t="s">
        <v>1551</v>
      </c>
      <c r="B23" s="849">
        <v>300.33</v>
      </c>
      <c r="C23" s="837">
        <v>1</v>
      </c>
      <c r="D23" s="849"/>
      <c r="E23" s="837">
        <v>0</v>
      </c>
      <c r="F23" s="850">
        <v>300.33</v>
      </c>
    </row>
    <row r="24" spans="1:6" ht="14.4" customHeight="1" x14ac:dyDescent="0.3">
      <c r="A24" s="857" t="s">
        <v>1552</v>
      </c>
      <c r="B24" s="849">
        <v>203.86</v>
      </c>
      <c r="C24" s="837">
        <v>1</v>
      </c>
      <c r="D24" s="849"/>
      <c r="E24" s="837">
        <v>0</v>
      </c>
      <c r="F24" s="850">
        <v>203.86</v>
      </c>
    </row>
    <row r="25" spans="1:6" ht="14.4" customHeight="1" x14ac:dyDescent="0.3">
      <c r="A25" s="857" t="s">
        <v>1553</v>
      </c>
      <c r="B25" s="849"/>
      <c r="C25" s="837">
        <v>0</v>
      </c>
      <c r="D25" s="849">
        <v>41.66</v>
      </c>
      <c r="E25" s="837">
        <v>1</v>
      </c>
      <c r="F25" s="850">
        <v>41.66</v>
      </c>
    </row>
    <row r="26" spans="1:6" ht="14.4" customHeight="1" x14ac:dyDescent="0.3">
      <c r="A26" s="857" t="s">
        <v>1554</v>
      </c>
      <c r="B26" s="849"/>
      <c r="C26" s="837">
        <v>0</v>
      </c>
      <c r="D26" s="849">
        <v>61</v>
      </c>
      <c r="E26" s="837">
        <v>1</v>
      </c>
      <c r="F26" s="850">
        <v>61</v>
      </c>
    </row>
    <row r="27" spans="1:6" ht="14.4" customHeight="1" x14ac:dyDescent="0.3">
      <c r="A27" s="857" t="s">
        <v>1555</v>
      </c>
      <c r="B27" s="849"/>
      <c r="C27" s="837">
        <v>0</v>
      </c>
      <c r="D27" s="849">
        <v>170.54</v>
      </c>
      <c r="E27" s="837">
        <v>1</v>
      </c>
      <c r="F27" s="850">
        <v>170.54</v>
      </c>
    </row>
    <row r="28" spans="1:6" ht="14.4" customHeight="1" x14ac:dyDescent="0.3">
      <c r="A28" s="857" t="s">
        <v>985</v>
      </c>
      <c r="B28" s="849"/>
      <c r="C28" s="837">
        <v>0</v>
      </c>
      <c r="D28" s="849">
        <v>42.51</v>
      </c>
      <c r="E28" s="837">
        <v>1</v>
      </c>
      <c r="F28" s="850">
        <v>42.51</v>
      </c>
    </row>
    <row r="29" spans="1:6" ht="14.4" customHeight="1" x14ac:dyDescent="0.3">
      <c r="A29" s="857" t="s">
        <v>1556</v>
      </c>
      <c r="B29" s="849"/>
      <c r="C29" s="837">
        <v>0</v>
      </c>
      <c r="D29" s="849">
        <v>197.96999999999997</v>
      </c>
      <c r="E29" s="837">
        <v>1</v>
      </c>
      <c r="F29" s="850">
        <v>197.96999999999997</v>
      </c>
    </row>
    <row r="30" spans="1:6" ht="14.4" customHeight="1" x14ac:dyDescent="0.3">
      <c r="A30" s="857" t="s">
        <v>1557</v>
      </c>
      <c r="B30" s="849"/>
      <c r="C30" s="837">
        <v>0</v>
      </c>
      <c r="D30" s="849">
        <v>282.5</v>
      </c>
      <c r="E30" s="837">
        <v>1</v>
      </c>
      <c r="F30" s="850">
        <v>282.5</v>
      </c>
    </row>
    <row r="31" spans="1:6" ht="14.4" customHeight="1" x14ac:dyDescent="0.3">
      <c r="A31" s="857" t="s">
        <v>998</v>
      </c>
      <c r="B31" s="849"/>
      <c r="C31" s="837">
        <v>0</v>
      </c>
      <c r="D31" s="849">
        <v>63.75</v>
      </c>
      <c r="E31" s="837">
        <v>1</v>
      </c>
      <c r="F31" s="850">
        <v>63.75</v>
      </c>
    </row>
    <row r="32" spans="1:6" ht="14.4" customHeight="1" x14ac:dyDescent="0.3">
      <c r="A32" s="857" t="s">
        <v>1558</v>
      </c>
      <c r="B32" s="849"/>
      <c r="C32" s="837">
        <v>0</v>
      </c>
      <c r="D32" s="849">
        <v>902.57</v>
      </c>
      <c r="E32" s="837">
        <v>1</v>
      </c>
      <c r="F32" s="850">
        <v>902.57</v>
      </c>
    </row>
    <row r="33" spans="1:6" ht="14.4" customHeight="1" x14ac:dyDescent="0.3">
      <c r="A33" s="857" t="s">
        <v>1559</v>
      </c>
      <c r="B33" s="849"/>
      <c r="C33" s="837">
        <v>0</v>
      </c>
      <c r="D33" s="849">
        <v>293.87</v>
      </c>
      <c r="E33" s="837">
        <v>1</v>
      </c>
      <c r="F33" s="850">
        <v>293.87</v>
      </c>
    </row>
    <row r="34" spans="1:6" ht="14.4" customHeight="1" x14ac:dyDescent="0.3">
      <c r="A34" s="857" t="s">
        <v>1560</v>
      </c>
      <c r="B34" s="849"/>
      <c r="C34" s="837">
        <v>0</v>
      </c>
      <c r="D34" s="849">
        <v>176.32</v>
      </c>
      <c r="E34" s="837">
        <v>1</v>
      </c>
      <c r="F34" s="850">
        <v>176.32</v>
      </c>
    </row>
    <row r="35" spans="1:6" ht="14.4" customHeight="1" x14ac:dyDescent="0.3">
      <c r="A35" s="857" t="s">
        <v>1001</v>
      </c>
      <c r="B35" s="849"/>
      <c r="C35" s="837">
        <v>0</v>
      </c>
      <c r="D35" s="849">
        <v>378.65</v>
      </c>
      <c r="E35" s="837">
        <v>1</v>
      </c>
      <c r="F35" s="850">
        <v>378.65</v>
      </c>
    </row>
    <row r="36" spans="1:6" ht="14.4" customHeight="1" x14ac:dyDescent="0.3">
      <c r="A36" s="857" t="s">
        <v>1561</v>
      </c>
      <c r="B36" s="849"/>
      <c r="C36" s="837">
        <v>0</v>
      </c>
      <c r="D36" s="849">
        <v>252.54</v>
      </c>
      <c r="E36" s="837">
        <v>1</v>
      </c>
      <c r="F36" s="850">
        <v>252.54</v>
      </c>
    </row>
    <row r="37" spans="1:6" ht="14.4" customHeight="1" x14ac:dyDescent="0.3">
      <c r="A37" s="857" t="s">
        <v>996</v>
      </c>
      <c r="B37" s="849">
        <v>0</v>
      </c>
      <c r="C37" s="837"/>
      <c r="D37" s="849"/>
      <c r="E37" s="837"/>
      <c r="F37" s="850">
        <v>0</v>
      </c>
    </row>
    <row r="38" spans="1:6" ht="14.4" customHeight="1" x14ac:dyDescent="0.3">
      <c r="A38" s="857" t="s">
        <v>1562</v>
      </c>
      <c r="B38" s="849"/>
      <c r="C38" s="837">
        <v>0</v>
      </c>
      <c r="D38" s="849">
        <v>143.09</v>
      </c>
      <c r="E38" s="837">
        <v>1</v>
      </c>
      <c r="F38" s="850">
        <v>143.09</v>
      </c>
    </row>
    <row r="39" spans="1:6" ht="14.4" customHeight="1" thickBot="1" x14ac:dyDescent="0.35">
      <c r="A39" s="858" t="s">
        <v>1563</v>
      </c>
      <c r="B39" s="853"/>
      <c r="C39" s="854">
        <v>0</v>
      </c>
      <c r="D39" s="853">
        <v>4.7</v>
      </c>
      <c r="E39" s="854">
        <v>1</v>
      </c>
      <c r="F39" s="855">
        <v>4.7</v>
      </c>
    </row>
    <row r="40" spans="1:6" ht="14.4" customHeight="1" thickBot="1" x14ac:dyDescent="0.35">
      <c r="A40" s="771" t="s">
        <v>3</v>
      </c>
      <c r="B40" s="772">
        <v>12285.85</v>
      </c>
      <c r="C40" s="773">
        <v>1.6044940486335063E-2</v>
      </c>
      <c r="D40" s="772">
        <v>753429.04999999981</v>
      </c>
      <c r="E40" s="773">
        <v>0.98395505951366502</v>
      </c>
      <c r="F40" s="774">
        <v>765714.89999999979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{C271A4CF-EA3B-4A02-BCD0-EAF1AABD2A8C}</x14:id>
        </ext>
      </extLst>
    </cfRule>
  </conditionalFormatting>
  <conditionalFormatting sqref="F18:F3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{5EA40CC5-ACCB-48F4-AD30-1539110AD4B3}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271A4CF-EA3B-4A02-BCD0-EAF1AABD2A8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5EA40CC5-ACCB-48F4-AD30-1539110AD4B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F18:F39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1581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39</v>
      </c>
      <c r="G3" s="47">
        <f>SUBTOTAL(9,G6:G1048576)</f>
        <v>12285.850000000002</v>
      </c>
      <c r="H3" s="48">
        <f>IF(M3=0,0,G3/M3)</f>
        <v>1.6044940486335056E-2</v>
      </c>
      <c r="I3" s="47">
        <f>SUBTOTAL(9,I6:I1048576)</f>
        <v>4587</v>
      </c>
      <c r="J3" s="47">
        <f>SUBTOTAL(9,J6:J1048576)</f>
        <v>753429.05000000016</v>
      </c>
      <c r="K3" s="48">
        <f>IF(M3=0,0,J3/M3)</f>
        <v>0.9839550595136648</v>
      </c>
      <c r="L3" s="47">
        <f>SUBTOTAL(9,L6:L1048576)</f>
        <v>4626</v>
      </c>
      <c r="M3" s="49">
        <f>SUBTOTAL(9,M6:M1048576)</f>
        <v>765714.90000000026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1110</v>
      </c>
      <c r="B6" s="825" t="s">
        <v>1564</v>
      </c>
      <c r="C6" s="825" t="s">
        <v>1162</v>
      </c>
      <c r="D6" s="825" t="s">
        <v>1163</v>
      </c>
      <c r="E6" s="825" t="s">
        <v>1164</v>
      </c>
      <c r="F6" s="225"/>
      <c r="G6" s="225"/>
      <c r="H6" s="830">
        <v>0</v>
      </c>
      <c r="I6" s="225">
        <v>1</v>
      </c>
      <c r="J6" s="225">
        <v>141.25</v>
      </c>
      <c r="K6" s="830">
        <v>1</v>
      </c>
      <c r="L6" s="225">
        <v>1</v>
      </c>
      <c r="M6" s="848">
        <v>141.25</v>
      </c>
    </row>
    <row r="7" spans="1:13" ht="14.4" customHeight="1" x14ac:dyDescent="0.3">
      <c r="A7" s="831" t="s">
        <v>1110</v>
      </c>
      <c r="B7" s="832" t="s">
        <v>1565</v>
      </c>
      <c r="C7" s="832" t="s">
        <v>1456</v>
      </c>
      <c r="D7" s="832" t="s">
        <v>1131</v>
      </c>
      <c r="E7" s="832" t="s">
        <v>1457</v>
      </c>
      <c r="F7" s="849"/>
      <c r="G7" s="849"/>
      <c r="H7" s="837">
        <v>0</v>
      </c>
      <c r="I7" s="849">
        <v>1</v>
      </c>
      <c r="J7" s="849">
        <v>176.32</v>
      </c>
      <c r="K7" s="837">
        <v>1</v>
      </c>
      <c r="L7" s="849">
        <v>1</v>
      </c>
      <c r="M7" s="850">
        <v>176.32</v>
      </c>
    </row>
    <row r="8" spans="1:13" ht="14.4" customHeight="1" x14ac:dyDescent="0.3">
      <c r="A8" s="831" t="s">
        <v>1110</v>
      </c>
      <c r="B8" s="832" t="s">
        <v>1080</v>
      </c>
      <c r="C8" s="832" t="s">
        <v>1287</v>
      </c>
      <c r="D8" s="832" t="s">
        <v>1288</v>
      </c>
      <c r="E8" s="832" t="s">
        <v>1280</v>
      </c>
      <c r="F8" s="849"/>
      <c r="G8" s="849"/>
      <c r="H8" s="837">
        <v>0</v>
      </c>
      <c r="I8" s="849">
        <v>48</v>
      </c>
      <c r="J8" s="849">
        <v>3468.96</v>
      </c>
      <c r="K8" s="837">
        <v>1</v>
      </c>
      <c r="L8" s="849">
        <v>48</v>
      </c>
      <c r="M8" s="850">
        <v>3468.96</v>
      </c>
    </row>
    <row r="9" spans="1:13" ht="14.4" customHeight="1" x14ac:dyDescent="0.3">
      <c r="A9" s="831" t="s">
        <v>1110</v>
      </c>
      <c r="B9" s="832" t="s">
        <v>1080</v>
      </c>
      <c r="C9" s="832" t="s">
        <v>1294</v>
      </c>
      <c r="D9" s="832" t="s">
        <v>1295</v>
      </c>
      <c r="E9" s="832" t="s">
        <v>1090</v>
      </c>
      <c r="F9" s="849"/>
      <c r="G9" s="849"/>
      <c r="H9" s="837">
        <v>0</v>
      </c>
      <c r="I9" s="849">
        <v>6</v>
      </c>
      <c r="J9" s="849">
        <v>1768.8600000000001</v>
      </c>
      <c r="K9" s="837">
        <v>1</v>
      </c>
      <c r="L9" s="849">
        <v>6</v>
      </c>
      <c r="M9" s="850">
        <v>1768.8600000000001</v>
      </c>
    </row>
    <row r="10" spans="1:13" ht="14.4" customHeight="1" x14ac:dyDescent="0.3">
      <c r="A10" s="831" t="s">
        <v>1111</v>
      </c>
      <c r="B10" s="832" t="s">
        <v>1566</v>
      </c>
      <c r="C10" s="832" t="s">
        <v>1134</v>
      </c>
      <c r="D10" s="832" t="s">
        <v>1135</v>
      </c>
      <c r="E10" s="832" t="s">
        <v>1136</v>
      </c>
      <c r="F10" s="849">
        <v>1</v>
      </c>
      <c r="G10" s="849">
        <v>203.86</v>
      </c>
      <c r="H10" s="837">
        <v>1</v>
      </c>
      <c r="I10" s="849"/>
      <c r="J10" s="849"/>
      <c r="K10" s="837">
        <v>0</v>
      </c>
      <c r="L10" s="849">
        <v>1</v>
      </c>
      <c r="M10" s="850">
        <v>203.86</v>
      </c>
    </row>
    <row r="11" spans="1:13" ht="14.4" customHeight="1" x14ac:dyDescent="0.3">
      <c r="A11" s="831" t="s">
        <v>1111</v>
      </c>
      <c r="B11" s="832" t="s">
        <v>1567</v>
      </c>
      <c r="C11" s="832" t="s">
        <v>1126</v>
      </c>
      <c r="D11" s="832" t="s">
        <v>1127</v>
      </c>
      <c r="E11" s="832" t="s">
        <v>1128</v>
      </c>
      <c r="F11" s="849"/>
      <c r="G11" s="849"/>
      <c r="H11" s="837">
        <v>0</v>
      </c>
      <c r="I11" s="849">
        <v>1</v>
      </c>
      <c r="J11" s="849">
        <v>4.7</v>
      </c>
      <c r="K11" s="837">
        <v>1</v>
      </c>
      <c r="L11" s="849">
        <v>1</v>
      </c>
      <c r="M11" s="850">
        <v>4.7</v>
      </c>
    </row>
    <row r="12" spans="1:13" ht="14.4" customHeight="1" x14ac:dyDescent="0.3">
      <c r="A12" s="831" t="s">
        <v>1111</v>
      </c>
      <c r="B12" s="832" t="s">
        <v>1564</v>
      </c>
      <c r="C12" s="832" t="s">
        <v>1162</v>
      </c>
      <c r="D12" s="832" t="s">
        <v>1163</v>
      </c>
      <c r="E12" s="832" t="s">
        <v>1164</v>
      </c>
      <c r="F12" s="849"/>
      <c r="G12" s="849"/>
      <c r="H12" s="837">
        <v>0</v>
      </c>
      <c r="I12" s="849">
        <v>1</v>
      </c>
      <c r="J12" s="849">
        <v>141.25</v>
      </c>
      <c r="K12" s="837">
        <v>1</v>
      </c>
      <c r="L12" s="849">
        <v>1</v>
      </c>
      <c r="M12" s="850">
        <v>141.25</v>
      </c>
    </row>
    <row r="13" spans="1:13" ht="14.4" customHeight="1" x14ac:dyDescent="0.3">
      <c r="A13" s="831" t="s">
        <v>1111</v>
      </c>
      <c r="B13" s="832" t="s">
        <v>1565</v>
      </c>
      <c r="C13" s="832" t="s">
        <v>1130</v>
      </c>
      <c r="D13" s="832" t="s">
        <v>1131</v>
      </c>
      <c r="E13" s="832" t="s">
        <v>1132</v>
      </c>
      <c r="F13" s="849"/>
      <c r="G13" s="849"/>
      <c r="H13" s="837">
        <v>0</v>
      </c>
      <c r="I13" s="849">
        <v>1</v>
      </c>
      <c r="J13" s="849">
        <v>117.55</v>
      </c>
      <c r="K13" s="837">
        <v>1</v>
      </c>
      <c r="L13" s="849">
        <v>1</v>
      </c>
      <c r="M13" s="850">
        <v>117.55</v>
      </c>
    </row>
    <row r="14" spans="1:13" ht="14.4" customHeight="1" x14ac:dyDescent="0.3">
      <c r="A14" s="831" t="s">
        <v>1111</v>
      </c>
      <c r="B14" s="832" t="s">
        <v>1568</v>
      </c>
      <c r="C14" s="832" t="s">
        <v>1146</v>
      </c>
      <c r="D14" s="832" t="s">
        <v>1147</v>
      </c>
      <c r="E14" s="832" t="s">
        <v>1148</v>
      </c>
      <c r="F14" s="849"/>
      <c r="G14" s="849"/>
      <c r="H14" s="837">
        <v>0</v>
      </c>
      <c r="I14" s="849">
        <v>1</v>
      </c>
      <c r="J14" s="849">
        <v>176.32</v>
      </c>
      <c r="K14" s="837">
        <v>1</v>
      </c>
      <c r="L14" s="849">
        <v>1</v>
      </c>
      <c r="M14" s="850">
        <v>176.32</v>
      </c>
    </row>
    <row r="15" spans="1:13" ht="14.4" customHeight="1" x14ac:dyDescent="0.3">
      <c r="A15" s="831" t="s">
        <v>1112</v>
      </c>
      <c r="B15" s="832" t="s">
        <v>1026</v>
      </c>
      <c r="C15" s="832" t="s">
        <v>1271</v>
      </c>
      <c r="D15" s="832" t="s">
        <v>1272</v>
      </c>
      <c r="E15" s="832" t="s">
        <v>1273</v>
      </c>
      <c r="F15" s="849"/>
      <c r="G15" s="849"/>
      <c r="H15" s="837">
        <v>0</v>
      </c>
      <c r="I15" s="849">
        <v>3</v>
      </c>
      <c r="J15" s="849">
        <v>227.19</v>
      </c>
      <c r="K15" s="837">
        <v>1</v>
      </c>
      <c r="L15" s="849">
        <v>3</v>
      </c>
      <c r="M15" s="850">
        <v>227.19</v>
      </c>
    </row>
    <row r="16" spans="1:13" ht="14.4" customHeight="1" x14ac:dyDescent="0.3">
      <c r="A16" s="831" t="s">
        <v>1112</v>
      </c>
      <c r="B16" s="832" t="s">
        <v>1569</v>
      </c>
      <c r="C16" s="832" t="s">
        <v>1189</v>
      </c>
      <c r="D16" s="832" t="s">
        <v>1190</v>
      </c>
      <c r="E16" s="832" t="s">
        <v>1191</v>
      </c>
      <c r="F16" s="849">
        <v>4</v>
      </c>
      <c r="G16" s="849">
        <v>383.04</v>
      </c>
      <c r="H16" s="837">
        <v>1</v>
      </c>
      <c r="I16" s="849"/>
      <c r="J16" s="849"/>
      <c r="K16" s="837">
        <v>0</v>
      </c>
      <c r="L16" s="849">
        <v>4</v>
      </c>
      <c r="M16" s="850">
        <v>383.04</v>
      </c>
    </row>
    <row r="17" spans="1:13" ht="14.4" customHeight="1" x14ac:dyDescent="0.3">
      <c r="A17" s="831" t="s">
        <v>1112</v>
      </c>
      <c r="B17" s="832" t="s">
        <v>1570</v>
      </c>
      <c r="C17" s="832" t="s">
        <v>1267</v>
      </c>
      <c r="D17" s="832" t="s">
        <v>1268</v>
      </c>
      <c r="E17" s="832" t="s">
        <v>1269</v>
      </c>
      <c r="F17" s="849"/>
      <c r="G17" s="849"/>
      <c r="H17" s="837">
        <v>0</v>
      </c>
      <c r="I17" s="849">
        <v>1</v>
      </c>
      <c r="J17" s="849">
        <v>902.57</v>
      </c>
      <c r="K17" s="837">
        <v>1</v>
      </c>
      <c r="L17" s="849">
        <v>1</v>
      </c>
      <c r="M17" s="850">
        <v>902.57</v>
      </c>
    </row>
    <row r="18" spans="1:13" ht="14.4" customHeight="1" x14ac:dyDescent="0.3">
      <c r="A18" s="831" t="s">
        <v>1112</v>
      </c>
      <c r="B18" s="832" t="s">
        <v>1571</v>
      </c>
      <c r="C18" s="832" t="s">
        <v>1197</v>
      </c>
      <c r="D18" s="832" t="s">
        <v>1198</v>
      </c>
      <c r="E18" s="832" t="s">
        <v>1199</v>
      </c>
      <c r="F18" s="849">
        <v>1</v>
      </c>
      <c r="G18" s="849">
        <v>484.75</v>
      </c>
      <c r="H18" s="837">
        <v>1</v>
      </c>
      <c r="I18" s="849"/>
      <c r="J18" s="849"/>
      <c r="K18" s="837">
        <v>0</v>
      </c>
      <c r="L18" s="849">
        <v>1</v>
      </c>
      <c r="M18" s="850">
        <v>484.75</v>
      </c>
    </row>
    <row r="19" spans="1:13" ht="14.4" customHeight="1" x14ac:dyDescent="0.3">
      <c r="A19" s="831" t="s">
        <v>1112</v>
      </c>
      <c r="B19" s="832" t="s">
        <v>1062</v>
      </c>
      <c r="C19" s="832" t="s">
        <v>1239</v>
      </c>
      <c r="D19" s="832" t="s">
        <v>1240</v>
      </c>
      <c r="E19" s="832" t="s">
        <v>1241</v>
      </c>
      <c r="F19" s="849">
        <v>1</v>
      </c>
      <c r="G19" s="849">
        <v>0</v>
      </c>
      <c r="H19" s="837"/>
      <c r="I19" s="849"/>
      <c r="J19" s="849"/>
      <c r="K19" s="837"/>
      <c r="L19" s="849">
        <v>1</v>
      </c>
      <c r="M19" s="850">
        <v>0</v>
      </c>
    </row>
    <row r="20" spans="1:13" ht="14.4" customHeight="1" x14ac:dyDescent="0.3">
      <c r="A20" s="831" t="s">
        <v>1112</v>
      </c>
      <c r="B20" s="832" t="s">
        <v>1080</v>
      </c>
      <c r="C20" s="832" t="s">
        <v>1275</v>
      </c>
      <c r="D20" s="832" t="s">
        <v>1276</v>
      </c>
      <c r="E20" s="832" t="s">
        <v>1277</v>
      </c>
      <c r="F20" s="849"/>
      <c r="G20" s="849"/>
      <c r="H20" s="837">
        <v>0</v>
      </c>
      <c r="I20" s="849">
        <v>4</v>
      </c>
      <c r="J20" s="849">
        <v>509.36</v>
      </c>
      <c r="K20" s="837">
        <v>1</v>
      </c>
      <c r="L20" s="849">
        <v>4</v>
      </c>
      <c r="M20" s="850">
        <v>509.36</v>
      </c>
    </row>
    <row r="21" spans="1:13" ht="14.4" customHeight="1" x14ac:dyDescent="0.3">
      <c r="A21" s="831" t="s">
        <v>1112</v>
      </c>
      <c r="B21" s="832" t="s">
        <v>1080</v>
      </c>
      <c r="C21" s="832" t="s">
        <v>1278</v>
      </c>
      <c r="D21" s="832" t="s">
        <v>1279</v>
      </c>
      <c r="E21" s="832" t="s">
        <v>1280</v>
      </c>
      <c r="F21" s="849"/>
      <c r="G21" s="849"/>
      <c r="H21" s="837">
        <v>0</v>
      </c>
      <c r="I21" s="849">
        <v>512</v>
      </c>
      <c r="J21" s="849">
        <v>37002.239999999998</v>
      </c>
      <c r="K21" s="837">
        <v>1</v>
      </c>
      <c r="L21" s="849">
        <v>512</v>
      </c>
      <c r="M21" s="850">
        <v>37002.239999999998</v>
      </c>
    </row>
    <row r="22" spans="1:13" ht="14.4" customHeight="1" x14ac:dyDescent="0.3">
      <c r="A22" s="831" t="s">
        <v>1112</v>
      </c>
      <c r="B22" s="832" t="s">
        <v>1080</v>
      </c>
      <c r="C22" s="832" t="s">
        <v>1283</v>
      </c>
      <c r="D22" s="832" t="s">
        <v>1284</v>
      </c>
      <c r="E22" s="832" t="s">
        <v>1280</v>
      </c>
      <c r="F22" s="849"/>
      <c r="G22" s="849"/>
      <c r="H22" s="837">
        <v>0</v>
      </c>
      <c r="I22" s="849">
        <v>117</v>
      </c>
      <c r="J22" s="849">
        <v>8455.59</v>
      </c>
      <c r="K22" s="837">
        <v>1</v>
      </c>
      <c r="L22" s="849">
        <v>117</v>
      </c>
      <c r="M22" s="850">
        <v>8455.59</v>
      </c>
    </row>
    <row r="23" spans="1:13" ht="14.4" customHeight="1" x14ac:dyDescent="0.3">
      <c r="A23" s="831" t="s">
        <v>1112</v>
      </c>
      <c r="B23" s="832" t="s">
        <v>1080</v>
      </c>
      <c r="C23" s="832" t="s">
        <v>1281</v>
      </c>
      <c r="D23" s="832" t="s">
        <v>1282</v>
      </c>
      <c r="E23" s="832" t="s">
        <v>1280</v>
      </c>
      <c r="F23" s="849"/>
      <c r="G23" s="849"/>
      <c r="H23" s="837">
        <v>0</v>
      </c>
      <c r="I23" s="849">
        <v>87</v>
      </c>
      <c r="J23" s="849">
        <v>6287.49</v>
      </c>
      <c r="K23" s="837">
        <v>1</v>
      </c>
      <c r="L23" s="849">
        <v>87</v>
      </c>
      <c r="M23" s="850">
        <v>6287.49</v>
      </c>
    </row>
    <row r="24" spans="1:13" ht="14.4" customHeight="1" x14ac:dyDescent="0.3">
      <c r="A24" s="831" t="s">
        <v>1112</v>
      </c>
      <c r="B24" s="832" t="s">
        <v>1080</v>
      </c>
      <c r="C24" s="832" t="s">
        <v>1285</v>
      </c>
      <c r="D24" s="832" t="s">
        <v>1286</v>
      </c>
      <c r="E24" s="832" t="s">
        <v>1280</v>
      </c>
      <c r="F24" s="849"/>
      <c r="G24" s="849"/>
      <c r="H24" s="837">
        <v>0</v>
      </c>
      <c r="I24" s="849">
        <v>87</v>
      </c>
      <c r="J24" s="849">
        <v>6287.49</v>
      </c>
      <c r="K24" s="837">
        <v>1</v>
      </c>
      <c r="L24" s="849">
        <v>87</v>
      </c>
      <c r="M24" s="850">
        <v>6287.49</v>
      </c>
    </row>
    <row r="25" spans="1:13" ht="14.4" customHeight="1" x14ac:dyDescent="0.3">
      <c r="A25" s="831" t="s">
        <v>1112</v>
      </c>
      <c r="B25" s="832" t="s">
        <v>1080</v>
      </c>
      <c r="C25" s="832" t="s">
        <v>1287</v>
      </c>
      <c r="D25" s="832" t="s">
        <v>1288</v>
      </c>
      <c r="E25" s="832" t="s">
        <v>1280</v>
      </c>
      <c r="F25" s="849"/>
      <c r="G25" s="849"/>
      <c r="H25" s="837">
        <v>0</v>
      </c>
      <c r="I25" s="849">
        <v>135</v>
      </c>
      <c r="J25" s="849">
        <v>9756.4500000000007</v>
      </c>
      <c r="K25" s="837">
        <v>1</v>
      </c>
      <c r="L25" s="849">
        <v>135</v>
      </c>
      <c r="M25" s="850">
        <v>9756.4500000000007</v>
      </c>
    </row>
    <row r="26" spans="1:13" ht="14.4" customHeight="1" x14ac:dyDescent="0.3">
      <c r="A26" s="831" t="s">
        <v>1112</v>
      </c>
      <c r="B26" s="832" t="s">
        <v>1080</v>
      </c>
      <c r="C26" s="832" t="s">
        <v>1292</v>
      </c>
      <c r="D26" s="832" t="s">
        <v>1293</v>
      </c>
      <c r="E26" s="832" t="s">
        <v>1291</v>
      </c>
      <c r="F26" s="849"/>
      <c r="G26" s="849"/>
      <c r="H26" s="837">
        <v>0</v>
      </c>
      <c r="I26" s="849">
        <v>8</v>
      </c>
      <c r="J26" s="849">
        <v>1084.32</v>
      </c>
      <c r="K26" s="837">
        <v>1</v>
      </c>
      <c r="L26" s="849">
        <v>8</v>
      </c>
      <c r="M26" s="850">
        <v>1084.32</v>
      </c>
    </row>
    <row r="27" spans="1:13" ht="14.4" customHeight="1" x14ac:dyDescent="0.3">
      <c r="A27" s="831" t="s">
        <v>1112</v>
      </c>
      <c r="B27" s="832" t="s">
        <v>1080</v>
      </c>
      <c r="C27" s="832" t="s">
        <v>1289</v>
      </c>
      <c r="D27" s="832" t="s">
        <v>1290</v>
      </c>
      <c r="E27" s="832" t="s">
        <v>1291</v>
      </c>
      <c r="F27" s="849"/>
      <c r="G27" s="849"/>
      <c r="H27" s="837">
        <v>0</v>
      </c>
      <c r="I27" s="849">
        <v>31</v>
      </c>
      <c r="J27" s="849">
        <v>4201.74</v>
      </c>
      <c r="K27" s="837">
        <v>1</v>
      </c>
      <c r="L27" s="849">
        <v>31</v>
      </c>
      <c r="M27" s="850">
        <v>4201.74</v>
      </c>
    </row>
    <row r="28" spans="1:13" ht="14.4" customHeight="1" x14ac:dyDescent="0.3">
      <c r="A28" s="831" t="s">
        <v>1112</v>
      </c>
      <c r="B28" s="832" t="s">
        <v>1080</v>
      </c>
      <c r="C28" s="832" t="s">
        <v>1296</v>
      </c>
      <c r="D28" s="832" t="s">
        <v>1297</v>
      </c>
      <c r="E28" s="832" t="s">
        <v>1298</v>
      </c>
      <c r="F28" s="849"/>
      <c r="G28" s="849"/>
      <c r="H28" s="837">
        <v>0</v>
      </c>
      <c r="I28" s="849">
        <v>63</v>
      </c>
      <c r="J28" s="849">
        <v>166066.10999999999</v>
      </c>
      <c r="K28" s="837">
        <v>1</v>
      </c>
      <c r="L28" s="849">
        <v>63</v>
      </c>
      <c r="M28" s="850">
        <v>166066.10999999999</v>
      </c>
    </row>
    <row r="29" spans="1:13" ht="14.4" customHeight="1" x14ac:dyDescent="0.3">
      <c r="A29" s="831" t="s">
        <v>1112</v>
      </c>
      <c r="B29" s="832" t="s">
        <v>1080</v>
      </c>
      <c r="C29" s="832" t="s">
        <v>1541</v>
      </c>
      <c r="D29" s="832" t="s">
        <v>1542</v>
      </c>
      <c r="E29" s="832" t="s">
        <v>1090</v>
      </c>
      <c r="F29" s="849"/>
      <c r="G29" s="849"/>
      <c r="H29" s="837">
        <v>0</v>
      </c>
      <c r="I29" s="849">
        <v>9</v>
      </c>
      <c r="J29" s="849">
        <v>2653.29</v>
      </c>
      <c r="K29" s="837">
        <v>1</v>
      </c>
      <c r="L29" s="849">
        <v>9</v>
      </c>
      <c r="M29" s="850">
        <v>2653.29</v>
      </c>
    </row>
    <row r="30" spans="1:13" ht="14.4" customHeight="1" x14ac:dyDescent="0.3">
      <c r="A30" s="831" t="s">
        <v>1112</v>
      </c>
      <c r="B30" s="832" t="s">
        <v>1080</v>
      </c>
      <c r="C30" s="832" t="s">
        <v>1294</v>
      </c>
      <c r="D30" s="832" t="s">
        <v>1295</v>
      </c>
      <c r="E30" s="832" t="s">
        <v>1090</v>
      </c>
      <c r="F30" s="849"/>
      <c r="G30" s="849"/>
      <c r="H30" s="837">
        <v>0</v>
      </c>
      <c r="I30" s="849">
        <v>38</v>
      </c>
      <c r="J30" s="849">
        <v>11202.779999999999</v>
      </c>
      <c r="K30" s="837">
        <v>1</v>
      </c>
      <c r="L30" s="849">
        <v>38</v>
      </c>
      <c r="M30" s="850">
        <v>11202.779999999999</v>
      </c>
    </row>
    <row r="31" spans="1:13" ht="14.4" customHeight="1" x14ac:dyDescent="0.3">
      <c r="A31" s="831" t="s">
        <v>1112</v>
      </c>
      <c r="B31" s="832" t="s">
        <v>1080</v>
      </c>
      <c r="C31" s="832" t="s">
        <v>1299</v>
      </c>
      <c r="D31" s="832" t="s">
        <v>1297</v>
      </c>
      <c r="E31" s="832" t="s">
        <v>1277</v>
      </c>
      <c r="F31" s="849">
        <v>10</v>
      </c>
      <c r="G31" s="849">
        <v>4939.2</v>
      </c>
      <c r="H31" s="837">
        <v>1</v>
      </c>
      <c r="I31" s="849"/>
      <c r="J31" s="849"/>
      <c r="K31" s="837">
        <v>0</v>
      </c>
      <c r="L31" s="849">
        <v>10</v>
      </c>
      <c r="M31" s="850">
        <v>4939.2</v>
      </c>
    </row>
    <row r="32" spans="1:13" ht="14.4" customHeight="1" x14ac:dyDescent="0.3">
      <c r="A32" s="831" t="s">
        <v>1112</v>
      </c>
      <c r="B32" s="832" t="s">
        <v>1080</v>
      </c>
      <c r="C32" s="832" t="s">
        <v>1314</v>
      </c>
      <c r="D32" s="832" t="s">
        <v>1315</v>
      </c>
      <c r="E32" s="832" t="s">
        <v>1280</v>
      </c>
      <c r="F32" s="849"/>
      <c r="G32" s="849"/>
      <c r="H32" s="837">
        <v>0</v>
      </c>
      <c r="I32" s="849">
        <v>96</v>
      </c>
      <c r="J32" s="849">
        <v>6937.92</v>
      </c>
      <c r="K32" s="837">
        <v>1</v>
      </c>
      <c r="L32" s="849">
        <v>96</v>
      </c>
      <c r="M32" s="850">
        <v>6937.92</v>
      </c>
    </row>
    <row r="33" spans="1:13" ht="14.4" customHeight="1" x14ac:dyDescent="0.3">
      <c r="A33" s="831" t="s">
        <v>1113</v>
      </c>
      <c r="B33" s="832" t="s">
        <v>1572</v>
      </c>
      <c r="C33" s="832" t="s">
        <v>1453</v>
      </c>
      <c r="D33" s="832" t="s">
        <v>1454</v>
      </c>
      <c r="E33" s="832" t="s">
        <v>1455</v>
      </c>
      <c r="F33" s="849"/>
      <c r="G33" s="849"/>
      <c r="H33" s="837">
        <v>0</v>
      </c>
      <c r="I33" s="849">
        <v>2</v>
      </c>
      <c r="J33" s="849">
        <v>252.54</v>
      </c>
      <c r="K33" s="837">
        <v>1</v>
      </c>
      <c r="L33" s="849">
        <v>2</v>
      </c>
      <c r="M33" s="850">
        <v>252.54</v>
      </c>
    </row>
    <row r="34" spans="1:13" ht="14.4" customHeight="1" x14ac:dyDescent="0.3">
      <c r="A34" s="831" t="s">
        <v>1113</v>
      </c>
      <c r="B34" s="832" t="s">
        <v>1080</v>
      </c>
      <c r="C34" s="832" t="s">
        <v>1294</v>
      </c>
      <c r="D34" s="832" t="s">
        <v>1295</v>
      </c>
      <c r="E34" s="832" t="s">
        <v>1090</v>
      </c>
      <c r="F34" s="849"/>
      <c r="G34" s="849"/>
      <c r="H34" s="837">
        <v>0</v>
      </c>
      <c r="I34" s="849">
        <v>2</v>
      </c>
      <c r="J34" s="849">
        <v>589.62</v>
      </c>
      <c r="K34" s="837">
        <v>1</v>
      </c>
      <c r="L34" s="849">
        <v>2</v>
      </c>
      <c r="M34" s="850">
        <v>589.62</v>
      </c>
    </row>
    <row r="35" spans="1:13" ht="14.4" customHeight="1" x14ac:dyDescent="0.3">
      <c r="A35" s="831" t="s">
        <v>1114</v>
      </c>
      <c r="B35" s="832" t="s">
        <v>1573</v>
      </c>
      <c r="C35" s="832" t="s">
        <v>1534</v>
      </c>
      <c r="D35" s="832" t="s">
        <v>1535</v>
      </c>
      <c r="E35" s="832" t="s">
        <v>1536</v>
      </c>
      <c r="F35" s="849">
        <v>2</v>
      </c>
      <c r="G35" s="849">
        <v>345.64</v>
      </c>
      <c r="H35" s="837">
        <v>1</v>
      </c>
      <c r="I35" s="849"/>
      <c r="J35" s="849"/>
      <c r="K35" s="837">
        <v>0</v>
      </c>
      <c r="L35" s="849">
        <v>2</v>
      </c>
      <c r="M35" s="850">
        <v>345.64</v>
      </c>
    </row>
    <row r="36" spans="1:13" ht="14.4" customHeight="1" x14ac:dyDescent="0.3">
      <c r="A36" s="831" t="s">
        <v>1114</v>
      </c>
      <c r="B36" s="832" t="s">
        <v>1574</v>
      </c>
      <c r="C36" s="832" t="s">
        <v>1526</v>
      </c>
      <c r="D36" s="832" t="s">
        <v>1527</v>
      </c>
      <c r="E36" s="832" t="s">
        <v>1528</v>
      </c>
      <c r="F36" s="849"/>
      <c r="G36" s="849"/>
      <c r="H36" s="837">
        <v>0</v>
      </c>
      <c r="I36" s="849">
        <v>2</v>
      </c>
      <c r="J36" s="849">
        <v>41.66</v>
      </c>
      <c r="K36" s="837">
        <v>1</v>
      </c>
      <c r="L36" s="849">
        <v>2</v>
      </c>
      <c r="M36" s="850">
        <v>41.66</v>
      </c>
    </row>
    <row r="37" spans="1:13" ht="14.4" customHeight="1" x14ac:dyDescent="0.3">
      <c r="A37" s="831" t="s">
        <v>1114</v>
      </c>
      <c r="B37" s="832" t="s">
        <v>1575</v>
      </c>
      <c r="C37" s="832" t="s">
        <v>1530</v>
      </c>
      <c r="D37" s="832" t="s">
        <v>1531</v>
      </c>
      <c r="E37" s="832" t="s">
        <v>1532</v>
      </c>
      <c r="F37" s="849">
        <v>1</v>
      </c>
      <c r="G37" s="849">
        <v>300.33</v>
      </c>
      <c r="H37" s="837">
        <v>1</v>
      </c>
      <c r="I37" s="849"/>
      <c r="J37" s="849"/>
      <c r="K37" s="837">
        <v>0</v>
      </c>
      <c r="L37" s="849">
        <v>1</v>
      </c>
      <c r="M37" s="850">
        <v>300.33</v>
      </c>
    </row>
    <row r="38" spans="1:13" ht="14.4" customHeight="1" x14ac:dyDescent="0.3">
      <c r="A38" s="831" t="s">
        <v>1114</v>
      </c>
      <c r="B38" s="832" t="s">
        <v>1576</v>
      </c>
      <c r="C38" s="832" t="s">
        <v>1538</v>
      </c>
      <c r="D38" s="832" t="s">
        <v>1539</v>
      </c>
      <c r="E38" s="832" t="s">
        <v>1540</v>
      </c>
      <c r="F38" s="849"/>
      <c r="G38" s="849"/>
      <c r="H38" s="837">
        <v>0</v>
      </c>
      <c r="I38" s="849">
        <v>1</v>
      </c>
      <c r="J38" s="849">
        <v>143.09</v>
      </c>
      <c r="K38" s="837">
        <v>1</v>
      </c>
      <c r="L38" s="849">
        <v>1</v>
      </c>
      <c r="M38" s="850">
        <v>143.09</v>
      </c>
    </row>
    <row r="39" spans="1:13" ht="14.4" customHeight="1" x14ac:dyDescent="0.3">
      <c r="A39" s="831" t="s">
        <v>1114</v>
      </c>
      <c r="B39" s="832" t="s">
        <v>1577</v>
      </c>
      <c r="C39" s="832" t="s">
        <v>1522</v>
      </c>
      <c r="D39" s="832" t="s">
        <v>1523</v>
      </c>
      <c r="E39" s="832" t="s">
        <v>1524</v>
      </c>
      <c r="F39" s="849">
        <v>1</v>
      </c>
      <c r="G39" s="849">
        <v>603.72</v>
      </c>
      <c r="H39" s="837">
        <v>1</v>
      </c>
      <c r="I39" s="849"/>
      <c r="J39" s="849"/>
      <c r="K39" s="837">
        <v>0</v>
      </c>
      <c r="L39" s="849">
        <v>1</v>
      </c>
      <c r="M39" s="850">
        <v>603.72</v>
      </c>
    </row>
    <row r="40" spans="1:13" ht="14.4" customHeight="1" x14ac:dyDescent="0.3">
      <c r="A40" s="831" t="s">
        <v>1115</v>
      </c>
      <c r="B40" s="832" t="s">
        <v>1569</v>
      </c>
      <c r="C40" s="832" t="s">
        <v>1518</v>
      </c>
      <c r="D40" s="832" t="s">
        <v>1519</v>
      </c>
      <c r="E40" s="832" t="s">
        <v>1520</v>
      </c>
      <c r="F40" s="849">
        <v>1</v>
      </c>
      <c r="G40" s="849">
        <v>212.59</v>
      </c>
      <c r="H40" s="837">
        <v>1</v>
      </c>
      <c r="I40" s="849"/>
      <c r="J40" s="849"/>
      <c r="K40" s="837">
        <v>0</v>
      </c>
      <c r="L40" s="849">
        <v>1</v>
      </c>
      <c r="M40" s="850">
        <v>212.59</v>
      </c>
    </row>
    <row r="41" spans="1:13" ht="14.4" customHeight="1" x14ac:dyDescent="0.3">
      <c r="A41" s="831" t="s">
        <v>1115</v>
      </c>
      <c r="B41" s="832" t="s">
        <v>1080</v>
      </c>
      <c r="C41" s="832" t="s">
        <v>1294</v>
      </c>
      <c r="D41" s="832" t="s">
        <v>1295</v>
      </c>
      <c r="E41" s="832" t="s">
        <v>1090</v>
      </c>
      <c r="F41" s="849"/>
      <c r="G41" s="849"/>
      <c r="H41" s="837">
        <v>0</v>
      </c>
      <c r="I41" s="849">
        <v>68</v>
      </c>
      <c r="J41" s="849">
        <v>20047.080000000002</v>
      </c>
      <c r="K41" s="837">
        <v>1</v>
      </c>
      <c r="L41" s="849">
        <v>68</v>
      </c>
      <c r="M41" s="850">
        <v>20047.080000000002</v>
      </c>
    </row>
    <row r="42" spans="1:13" ht="14.4" customHeight="1" x14ac:dyDescent="0.3">
      <c r="A42" s="831" t="s">
        <v>1116</v>
      </c>
      <c r="B42" s="832" t="s">
        <v>1569</v>
      </c>
      <c r="C42" s="832" t="s">
        <v>1189</v>
      </c>
      <c r="D42" s="832" t="s">
        <v>1190</v>
      </c>
      <c r="E42" s="832" t="s">
        <v>1191</v>
      </c>
      <c r="F42" s="849">
        <v>1</v>
      </c>
      <c r="G42" s="849">
        <v>95.76</v>
      </c>
      <c r="H42" s="837">
        <v>1</v>
      </c>
      <c r="I42" s="849"/>
      <c r="J42" s="849"/>
      <c r="K42" s="837">
        <v>0</v>
      </c>
      <c r="L42" s="849">
        <v>1</v>
      </c>
      <c r="M42" s="850">
        <v>95.76</v>
      </c>
    </row>
    <row r="43" spans="1:13" ht="14.4" customHeight="1" x14ac:dyDescent="0.3">
      <c r="A43" s="831" t="s">
        <v>1116</v>
      </c>
      <c r="B43" s="832" t="s">
        <v>1074</v>
      </c>
      <c r="C43" s="832" t="s">
        <v>1075</v>
      </c>
      <c r="D43" s="832" t="s">
        <v>908</v>
      </c>
      <c r="E43" s="832" t="s">
        <v>1076</v>
      </c>
      <c r="F43" s="849"/>
      <c r="G43" s="849"/>
      <c r="H43" s="837">
        <v>0</v>
      </c>
      <c r="I43" s="849">
        <v>1</v>
      </c>
      <c r="J43" s="849">
        <v>63.75</v>
      </c>
      <c r="K43" s="837">
        <v>1</v>
      </c>
      <c r="L43" s="849">
        <v>1</v>
      </c>
      <c r="M43" s="850">
        <v>63.75</v>
      </c>
    </row>
    <row r="44" spans="1:13" ht="14.4" customHeight="1" x14ac:dyDescent="0.3">
      <c r="A44" s="831" t="s">
        <v>1116</v>
      </c>
      <c r="B44" s="832" t="s">
        <v>1578</v>
      </c>
      <c r="C44" s="832" t="s">
        <v>1388</v>
      </c>
      <c r="D44" s="832" t="s">
        <v>1389</v>
      </c>
      <c r="E44" s="832" t="s">
        <v>1390</v>
      </c>
      <c r="F44" s="849"/>
      <c r="G44" s="849"/>
      <c r="H44" s="837">
        <v>0</v>
      </c>
      <c r="I44" s="849">
        <v>2</v>
      </c>
      <c r="J44" s="849">
        <v>61</v>
      </c>
      <c r="K44" s="837">
        <v>1</v>
      </c>
      <c r="L44" s="849">
        <v>2</v>
      </c>
      <c r="M44" s="850">
        <v>61</v>
      </c>
    </row>
    <row r="45" spans="1:13" ht="14.4" customHeight="1" x14ac:dyDescent="0.3">
      <c r="A45" s="831" t="s">
        <v>1116</v>
      </c>
      <c r="B45" s="832" t="s">
        <v>1080</v>
      </c>
      <c r="C45" s="832" t="s">
        <v>1278</v>
      </c>
      <c r="D45" s="832" t="s">
        <v>1279</v>
      </c>
      <c r="E45" s="832" t="s">
        <v>1280</v>
      </c>
      <c r="F45" s="849"/>
      <c r="G45" s="849"/>
      <c r="H45" s="837">
        <v>0</v>
      </c>
      <c r="I45" s="849">
        <v>1959</v>
      </c>
      <c r="J45" s="849">
        <v>141576.93</v>
      </c>
      <c r="K45" s="837">
        <v>1</v>
      </c>
      <c r="L45" s="849">
        <v>1959</v>
      </c>
      <c r="M45" s="850">
        <v>141576.93</v>
      </c>
    </row>
    <row r="46" spans="1:13" ht="14.4" customHeight="1" x14ac:dyDescent="0.3">
      <c r="A46" s="831" t="s">
        <v>1116</v>
      </c>
      <c r="B46" s="832" t="s">
        <v>1080</v>
      </c>
      <c r="C46" s="832" t="s">
        <v>1287</v>
      </c>
      <c r="D46" s="832" t="s">
        <v>1288</v>
      </c>
      <c r="E46" s="832" t="s">
        <v>1280</v>
      </c>
      <c r="F46" s="849"/>
      <c r="G46" s="849"/>
      <c r="H46" s="837">
        <v>0</v>
      </c>
      <c r="I46" s="849">
        <v>72</v>
      </c>
      <c r="J46" s="849">
        <v>5203.4400000000005</v>
      </c>
      <c r="K46" s="837">
        <v>1</v>
      </c>
      <c r="L46" s="849">
        <v>72</v>
      </c>
      <c r="M46" s="850">
        <v>5203.4400000000005</v>
      </c>
    </row>
    <row r="47" spans="1:13" ht="14.4" customHeight="1" x14ac:dyDescent="0.3">
      <c r="A47" s="831" t="s">
        <v>1116</v>
      </c>
      <c r="B47" s="832" t="s">
        <v>1080</v>
      </c>
      <c r="C47" s="832" t="s">
        <v>1292</v>
      </c>
      <c r="D47" s="832" t="s">
        <v>1293</v>
      </c>
      <c r="E47" s="832" t="s">
        <v>1291</v>
      </c>
      <c r="F47" s="849"/>
      <c r="G47" s="849"/>
      <c r="H47" s="837">
        <v>0</v>
      </c>
      <c r="I47" s="849">
        <v>100</v>
      </c>
      <c r="J47" s="849">
        <v>13554</v>
      </c>
      <c r="K47" s="837">
        <v>1</v>
      </c>
      <c r="L47" s="849">
        <v>100</v>
      </c>
      <c r="M47" s="850">
        <v>13554</v>
      </c>
    </row>
    <row r="48" spans="1:13" ht="14.4" customHeight="1" x14ac:dyDescent="0.3">
      <c r="A48" s="831" t="s">
        <v>1116</v>
      </c>
      <c r="B48" s="832" t="s">
        <v>1080</v>
      </c>
      <c r="C48" s="832" t="s">
        <v>1289</v>
      </c>
      <c r="D48" s="832" t="s">
        <v>1290</v>
      </c>
      <c r="E48" s="832" t="s">
        <v>1291</v>
      </c>
      <c r="F48" s="849"/>
      <c r="G48" s="849"/>
      <c r="H48" s="837">
        <v>0</v>
      </c>
      <c r="I48" s="849">
        <v>99</v>
      </c>
      <c r="J48" s="849">
        <v>13418.46</v>
      </c>
      <c r="K48" s="837">
        <v>1</v>
      </c>
      <c r="L48" s="849">
        <v>99</v>
      </c>
      <c r="M48" s="850">
        <v>13418.46</v>
      </c>
    </row>
    <row r="49" spans="1:13" ht="14.4" customHeight="1" x14ac:dyDescent="0.3">
      <c r="A49" s="831" t="s">
        <v>1116</v>
      </c>
      <c r="B49" s="832" t="s">
        <v>1080</v>
      </c>
      <c r="C49" s="832" t="s">
        <v>1296</v>
      </c>
      <c r="D49" s="832" t="s">
        <v>1297</v>
      </c>
      <c r="E49" s="832" t="s">
        <v>1298</v>
      </c>
      <c r="F49" s="849"/>
      <c r="G49" s="849"/>
      <c r="H49" s="837">
        <v>0</v>
      </c>
      <c r="I49" s="849">
        <v>53</v>
      </c>
      <c r="J49" s="849">
        <v>139706.40999999997</v>
      </c>
      <c r="K49" s="837">
        <v>1</v>
      </c>
      <c r="L49" s="849">
        <v>53</v>
      </c>
      <c r="M49" s="850">
        <v>139706.40999999997</v>
      </c>
    </row>
    <row r="50" spans="1:13" ht="14.4" customHeight="1" x14ac:dyDescent="0.3">
      <c r="A50" s="831" t="s">
        <v>1116</v>
      </c>
      <c r="B50" s="832" t="s">
        <v>1080</v>
      </c>
      <c r="C50" s="832" t="s">
        <v>1294</v>
      </c>
      <c r="D50" s="832" t="s">
        <v>1295</v>
      </c>
      <c r="E50" s="832" t="s">
        <v>1090</v>
      </c>
      <c r="F50" s="849"/>
      <c r="G50" s="849"/>
      <c r="H50" s="837">
        <v>0</v>
      </c>
      <c r="I50" s="849">
        <v>78</v>
      </c>
      <c r="J50" s="849">
        <v>22995.180000000004</v>
      </c>
      <c r="K50" s="837">
        <v>1</v>
      </c>
      <c r="L50" s="849">
        <v>78</v>
      </c>
      <c r="M50" s="850">
        <v>22995.180000000004</v>
      </c>
    </row>
    <row r="51" spans="1:13" ht="14.4" customHeight="1" x14ac:dyDescent="0.3">
      <c r="A51" s="831" t="s">
        <v>1116</v>
      </c>
      <c r="B51" s="832" t="s">
        <v>1080</v>
      </c>
      <c r="C51" s="832" t="s">
        <v>1088</v>
      </c>
      <c r="D51" s="832" t="s">
        <v>1089</v>
      </c>
      <c r="E51" s="832" t="s">
        <v>1090</v>
      </c>
      <c r="F51" s="849">
        <v>13</v>
      </c>
      <c r="G51" s="849">
        <v>3832.5299999999997</v>
      </c>
      <c r="H51" s="837">
        <v>1</v>
      </c>
      <c r="I51" s="849"/>
      <c r="J51" s="849"/>
      <c r="K51" s="837">
        <v>0</v>
      </c>
      <c r="L51" s="849">
        <v>13</v>
      </c>
      <c r="M51" s="850">
        <v>3832.5299999999997</v>
      </c>
    </row>
    <row r="52" spans="1:13" ht="14.4" customHeight="1" x14ac:dyDescent="0.3">
      <c r="A52" s="831" t="s">
        <v>1117</v>
      </c>
      <c r="B52" s="832" t="s">
        <v>1016</v>
      </c>
      <c r="C52" s="832" t="s">
        <v>1510</v>
      </c>
      <c r="D52" s="832" t="s">
        <v>1511</v>
      </c>
      <c r="E52" s="832" t="s">
        <v>1512</v>
      </c>
      <c r="F52" s="849"/>
      <c r="G52" s="849"/>
      <c r="H52" s="837">
        <v>0</v>
      </c>
      <c r="I52" s="849">
        <v>1</v>
      </c>
      <c r="J52" s="849">
        <v>42.51</v>
      </c>
      <c r="K52" s="837">
        <v>1</v>
      </c>
      <c r="L52" s="849">
        <v>1</v>
      </c>
      <c r="M52" s="850">
        <v>42.51</v>
      </c>
    </row>
    <row r="53" spans="1:13" ht="14.4" customHeight="1" x14ac:dyDescent="0.3">
      <c r="A53" s="831" t="s">
        <v>1117</v>
      </c>
      <c r="B53" s="832" t="s">
        <v>1579</v>
      </c>
      <c r="C53" s="832" t="s">
        <v>1503</v>
      </c>
      <c r="D53" s="832" t="s">
        <v>1504</v>
      </c>
      <c r="E53" s="832" t="s">
        <v>1505</v>
      </c>
      <c r="F53" s="849"/>
      <c r="G53" s="849"/>
      <c r="H53" s="837">
        <v>0</v>
      </c>
      <c r="I53" s="849">
        <v>3</v>
      </c>
      <c r="J53" s="849">
        <v>197.96999999999997</v>
      </c>
      <c r="K53" s="837">
        <v>1</v>
      </c>
      <c r="L53" s="849">
        <v>3</v>
      </c>
      <c r="M53" s="850">
        <v>197.96999999999997</v>
      </c>
    </row>
    <row r="54" spans="1:13" ht="14.4" customHeight="1" x14ac:dyDescent="0.3">
      <c r="A54" s="831" t="s">
        <v>1117</v>
      </c>
      <c r="B54" s="832" t="s">
        <v>1080</v>
      </c>
      <c r="C54" s="832" t="s">
        <v>1294</v>
      </c>
      <c r="D54" s="832" t="s">
        <v>1295</v>
      </c>
      <c r="E54" s="832" t="s">
        <v>1090</v>
      </c>
      <c r="F54" s="849"/>
      <c r="G54" s="849"/>
      <c r="H54" s="837">
        <v>0</v>
      </c>
      <c r="I54" s="849">
        <v>21</v>
      </c>
      <c r="J54" s="849">
        <v>6191.01</v>
      </c>
      <c r="K54" s="837">
        <v>1</v>
      </c>
      <c r="L54" s="849">
        <v>21</v>
      </c>
      <c r="M54" s="850">
        <v>6191.01</v>
      </c>
    </row>
    <row r="55" spans="1:13" ht="14.4" customHeight="1" x14ac:dyDescent="0.3">
      <c r="A55" s="831" t="s">
        <v>1117</v>
      </c>
      <c r="B55" s="832" t="s">
        <v>1080</v>
      </c>
      <c r="C55" s="832" t="s">
        <v>1088</v>
      </c>
      <c r="D55" s="832" t="s">
        <v>1089</v>
      </c>
      <c r="E55" s="832" t="s">
        <v>1090</v>
      </c>
      <c r="F55" s="849">
        <v>3</v>
      </c>
      <c r="G55" s="849">
        <v>884.43000000000006</v>
      </c>
      <c r="H55" s="837">
        <v>1</v>
      </c>
      <c r="I55" s="849"/>
      <c r="J55" s="849"/>
      <c r="K55" s="837">
        <v>0</v>
      </c>
      <c r="L55" s="849">
        <v>3</v>
      </c>
      <c r="M55" s="850">
        <v>884.43000000000006</v>
      </c>
    </row>
    <row r="56" spans="1:13" ht="14.4" customHeight="1" x14ac:dyDescent="0.3">
      <c r="A56" s="831" t="s">
        <v>1118</v>
      </c>
      <c r="B56" s="832" t="s">
        <v>1026</v>
      </c>
      <c r="C56" s="832" t="s">
        <v>1271</v>
      </c>
      <c r="D56" s="832" t="s">
        <v>1272</v>
      </c>
      <c r="E56" s="832" t="s">
        <v>1273</v>
      </c>
      <c r="F56" s="849"/>
      <c r="G56" s="849"/>
      <c r="H56" s="837">
        <v>0</v>
      </c>
      <c r="I56" s="849">
        <v>1</v>
      </c>
      <c r="J56" s="849">
        <v>75.73</v>
      </c>
      <c r="K56" s="837">
        <v>1</v>
      </c>
      <c r="L56" s="849">
        <v>1</v>
      </c>
      <c r="M56" s="850">
        <v>75.73</v>
      </c>
    </row>
    <row r="57" spans="1:13" ht="14.4" customHeight="1" x14ac:dyDescent="0.3">
      <c r="A57" s="831" t="s">
        <v>1118</v>
      </c>
      <c r="B57" s="832" t="s">
        <v>1580</v>
      </c>
      <c r="C57" s="832" t="s">
        <v>1415</v>
      </c>
      <c r="D57" s="832" t="s">
        <v>1416</v>
      </c>
      <c r="E57" s="832" t="s">
        <v>1417</v>
      </c>
      <c r="F57" s="849"/>
      <c r="G57" s="849"/>
      <c r="H57" s="837">
        <v>0</v>
      </c>
      <c r="I57" s="849">
        <v>2</v>
      </c>
      <c r="J57" s="849">
        <v>170.54</v>
      </c>
      <c r="K57" s="837">
        <v>1</v>
      </c>
      <c r="L57" s="849">
        <v>2</v>
      </c>
      <c r="M57" s="850">
        <v>170.54</v>
      </c>
    </row>
    <row r="58" spans="1:13" ht="14.4" customHeight="1" x14ac:dyDescent="0.3">
      <c r="A58" s="831" t="s">
        <v>1119</v>
      </c>
      <c r="B58" s="832" t="s">
        <v>1080</v>
      </c>
      <c r="C58" s="832" t="s">
        <v>1294</v>
      </c>
      <c r="D58" s="832" t="s">
        <v>1295</v>
      </c>
      <c r="E58" s="832" t="s">
        <v>1090</v>
      </c>
      <c r="F58" s="849"/>
      <c r="G58" s="849"/>
      <c r="H58" s="837">
        <v>0</v>
      </c>
      <c r="I58" s="849">
        <v>3</v>
      </c>
      <c r="J58" s="849">
        <v>884.43000000000006</v>
      </c>
      <c r="K58" s="837">
        <v>1</v>
      </c>
      <c r="L58" s="849">
        <v>3</v>
      </c>
      <c r="M58" s="850">
        <v>884.43000000000006</v>
      </c>
    </row>
    <row r="59" spans="1:13" ht="14.4" customHeight="1" x14ac:dyDescent="0.3">
      <c r="A59" s="831" t="s">
        <v>1120</v>
      </c>
      <c r="B59" s="832" t="s">
        <v>1026</v>
      </c>
      <c r="C59" s="832" t="s">
        <v>1271</v>
      </c>
      <c r="D59" s="832" t="s">
        <v>1272</v>
      </c>
      <c r="E59" s="832" t="s">
        <v>1273</v>
      </c>
      <c r="F59" s="849"/>
      <c r="G59" s="849"/>
      <c r="H59" s="837">
        <v>0</v>
      </c>
      <c r="I59" s="849">
        <v>1</v>
      </c>
      <c r="J59" s="849">
        <v>75.73</v>
      </c>
      <c r="K59" s="837">
        <v>1</v>
      </c>
      <c r="L59" s="849">
        <v>1</v>
      </c>
      <c r="M59" s="850">
        <v>75.73</v>
      </c>
    </row>
    <row r="60" spans="1:13" ht="14.4" customHeight="1" x14ac:dyDescent="0.3">
      <c r="A60" s="831" t="s">
        <v>1120</v>
      </c>
      <c r="B60" s="832" t="s">
        <v>1080</v>
      </c>
      <c r="C60" s="832" t="s">
        <v>1278</v>
      </c>
      <c r="D60" s="832" t="s">
        <v>1279</v>
      </c>
      <c r="E60" s="832" t="s">
        <v>1280</v>
      </c>
      <c r="F60" s="849"/>
      <c r="G60" s="849"/>
      <c r="H60" s="837">
        <v>0</v>
      </c>
      <c r="I60" s="849">
        <v>565</v>
      </c>
      <c r="J60" s="849">
        <v>40832.549999999996</v>
      </c>
      <c r="K60" s="837">
        <v>1</v>
      </c>
      <c r="L60" s="849">
        <v>565</v>
      </c>
      <c r="M60" s="850">
        <v>40832.549999999996</v>
      </c>
    </row>
    <row r="61" spans="1:13" ht="14.4" customHeight="1" x14ac:dyDescent="0.3">
      <c r="A61" s="831" t="s">
        <v>1120</v>
      </c>
      <c r="B61" s="832" t="s">
        <v>1080</v>
      </c>
      <c r="C61" s="832" t="s">
        <v>1283</v>
      </c>
      <c r="D61" s="832" t="s">
        <v>1284</v>
      </c>
      <c r="E61" s="832" t="s">
        <v>1280</v>
      </c>
      <c r="F61" s="849"/>
      <c r="G61" s="849"/>
      <c r="H61" s="837">
        <v>0</v>
      </c>
      <c r="I61" s="849">
        <v>20</v>
      </c>
      <c r="J61" s="849">
        <v>1445.3999999999999</v>
      </c>
      <c r="K61" s="837">
        <v>1</v>
      </c>
      <c r="L61" s="849">
        <v>20</v>
      </c>
      <c r="M61" s="850">
        <v>1445.3999999999999</v>
      </c>
    </row>
    <row r="62" spans="1:13" ht="14.4" customHeight="1" x14ac:dyDescent="0.3">
      <c r="A62" s="831" t="s">
        <v>1120</v>
      </c>
      <c r="B62" s="832" t="s">
        <v>1080</v>
      </c>
      <c r="C62" s="832" t="s">
        <v>1281</v>
      </c>
      <c r="D62" s="832" t="s">
        <v>1282</v>
      </c>
      <c r="E62" s="832" t="s">
        <v>1280</v>
      </c>
      <c r="F62" s="849"/>
      <c r="G62" s="849"/>
      <c r="H62" s="837">
        <v>0</v>
      </c>
      <c r="I62" s="849">
        <v>27</v>
      </c>
      <c r="J62" s="849">
        <v>1951.29</v>
      </c>
      <c r="K62" s="837">
        <v>1</v>
      </c>
      <c r="L62" s="849">
        <v>27</v>
      </c>
      <c r="M62" s="850">
        <v>1951.29</v>
      </c>
    </row>
    <row r="63" spans="1:13" ht="14.4" customHeight="1" x14ac:dyDescent="0.3">
      <c r="A63" s="831" t="s">
        <v>1120</v>
      </c>
      <c r="B63" s="832" t="s">
        <v>1080</v>
      </c>
      <c r="C63" s="832" t="s">
        <v>1285</v>
      </c>
      <c r="D63" s="832" t="s">
        <v>1286</v>
      </c>
      <c r="E63" s="832" t="s">
        <v>1280</v>
      </c>
      <c r="F63" s="849"/>
      <c r="G63" s="849"/>
      <c r="H63" s="837">
        <v>0</v>
      </c>
      <c r="I63" s="849">
        <v>41</v>
      </c>
      <c r="J63" s="849">
        <v>2963.0699999999997</v>
      </c>
      <c r="K63" s="837">
        <v>1</v>
      </c>
      <c r="L63" s="849">
        <v>41</v>
      </c>
      <c r="M63" s="850">
        <v>2963.0699999999997</v>
      </c>
    </row>
    <row r="64" spans="1:13" ht="14.4" customHeight="1" x14ac:dyDescent="0.3">
      <c r="A64" s="831" t="s">
        <v>1120</v>
      </c>
      <c r="B64" s="832" t="s">
        <v>1080</v>
      </c>
      <c r="C64" s="832" t="s">
        <v>1287</v>
      </c>
      <c r="D64" s="832" t="s">
        <v>1288</v>
      </c>
      <c r="E64" s="832" t="s">
        <v>1280</v>
      </c>
      <c r="F64" s="849"/>
      <c r="G64" s="849"/>
      <c r="H64" s="837">
        <v>0</v>
      </c>
      <c r="I64" s="849">
        <v>73</v>
      </c>
      <c r="J64" s="849">
        <v>5275.71</v>
      </c>
      <c r="K64" s="837">
        <v>1</v>
      </c>
      <c r="L64" s="849">
        <v>73</v>
      </c>
      <c r="M64" s="850">
        <v>5275.71</v>
      </c>
    </row>
    <row r="65" spans="1:13" ht="14.4" customHeight="1" x14ac:dyDescent="0.3">
      <c r="A65" s="831" t="s">
        <v>1120</v>
      </c>
      <c r="B65" s="832" t="s">
        <v>1080</v>
      </c>
      <c r="C65" s="832" t="s">
        <v>1292</v>
      </c>
      <c r="D65" s="832" t="s">
        <v>1293</v>
      </c>
      <c r="E65" s="832" t="s">
        <v>1291</v>
      </c>
      <c r="F65" s="849"/>
      <c r="G65" s="849"/>
      <c r="H65" s="837">
        <v>0</v>
      </c>
      <c r="I65" s="849">
        <v>55</v>
      </c>
      <c r="J65" s="849">
        <v>7454.7</v>
      </c>
      <c r="K65" s="837">
        <v>1</v>
      </c>
      <c r="L65" s="849">
        <v>55</v>
      </c>
      <c r="M65" s="850">
        <v>7454.7</v>
      </c>
    </row>
    <row r="66" spans="1:13" ht="14.4" customHeight="1" x14ac:dyDescent="0.3">
      <c r="A66" s="831" t="s">
        <v>1120</v>
      </c>
      <c r="B66" s="832" t="s">
        <v>1080</v>
      </c>
      <c r="C66" s="832" t="s">
        <v>1289</v>
      </c>
      <c r="D66" s="832" t="s">
        <v>1290</v>
      </c>
      <c r="E66" s="832" t="s">
        <v>1291</v>
      </c>
      <c r="F66" s="849"/>
      <c r="G66" s="849"/>
      <c r="H66" s="837">
        <v>0</v>
      </c>
      <c r="I66" s="849">
        <v>54</v>
      </c>
      <c r="J66" s="849">
        <v>7319.1599999999989</v>
      </c>
      <c r="K66" s="837">
        <v>1</v>
      </c>
      <c r="L66" s="849">
        <v>54</v>
      </c>
      <c r="M66" s="850">
        <v>7319.1599999999989</v>
      </c>
    </row>
    <row r="67" spans="1:13" ht="14.4" customHeight="1" x14ac:dyDescent="0.3">
      <c r="A67" s="831" t="s">
        <v>1120</v>
      </c>
      <c r="B67" s="832" t="s">
        <v>1080</v>
      </c>
      <c r="C67" s="832" t="s">
        <v>1296</v>
      </c>
      <c r="D67" s="832" t="s">
        <v>1297</v>
      </c>
      <c r="E67" s="832" t="s">
        <v>1298</v>
      </c>
      <c r="F67" s="849"/>
      <c r="G67" s="849"/>
      <c r="H67" s="837">
        <v>0</v>
      </c>
      <c r="I67" s="849">
        <v>19</v>
      </c>
      <c r="J67" s="849">
        <v>50083.429999999993</v>
      </c>
      <c r="K67" s="837">
        <v>1</v>
      </c>
      <c r="L67" s="849">
        <v>19</v>
      </c>
      <c r="M67" s="850">
        <v>50083.429999999993</v>
      </c>
    </row>
    <row r="68" spans="1:13" ht="14.4" customHeight="1" thickBot="1" x14ac:dyDescent="0.35">
      <c r="A68" s="839" t="s">
        <v>1120</v>
      </c>
      <c r="B68" s="840" t="s">
        <v>1080</v>
      </c>
      <c r="C68" s="840" t="s">
        <v>1294</v>
      </c>
      <c r="D68" s="840" t="s">
        <v>1295</v>
      </c>
      <c r="E68" s="840" t="s">
        <v>1090</v>
      </c>
      <c r="F68" s="851"/>
      <c r="G68" s="851"/>
      <c r="H68" s="845">
        <v>0</v>
      </c>
      <c r="I68" s="851">
        <v>11</v>
      </c>
      <c r="J68" s="851">
        <v>3242.91</v>
      </c>
      <c r="K68" s="845">
        <v>1</v>
      </c>
      <c r="L68" s="851">
        <v>11</v>
      </c>
      <c r="M68" s="852">
        <v>3242.91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568</v>
      </c>
      <c r="B5" s="730" t="s">
        <v>569</v>
      </c>
      <c r="C5" s="731" t="s">
        <v>570</v>
      </c>
      <c r="D5" s="731" t="s">
        <v>570</v>
      </c>
      <c r="E5" s="731"/>
      <c r="F5" s="731" t="s">
        <v>570</v>
      </c>
      <c r="G5" s="731" t="s">
        <v>570</v>
      </c>
      <c r="H5" s="731" t="s">
        <v>570</v>
      </c>
      <c r="I5" s="732" t="s">
        <v>570</v>
      </c>
      <c r="J5" s="733" t="s">
        <v>73</v>
      </c>
    </row>
    <row r="6" spans="1:10" ht="14.4" customHeight="1" x14ac:dyDescent="0.3">
      <c r="A6" s="729" t="s">
        <v>568</v>
      </c>
      <c r="B6" s="730" t="s">
        <v>1582</v>
      </c>
      <c r="C6" s="731">
        <v>576.30557999999996</v>
      </c>
      <c r="D6" s="731">
        <v>506.48642000000001</v>
      </c>
      <c r="E6" s="731"/>
      <c r="F6" s="731">
        <v>545.20055000000002</v>
      </c>
      <c r="G6" s="731">
        <v>549.66200000000003</v>
      </c>
      <c r="H6" s="731">
        <v>-4.4614500000000135</v>
      </c>
      <c r="I6" s="732">
        <v>0.99188328463674036</v>
      </c>
      <c r="J6" s="733" t="s">
        <v>1</v>
      </c>
    </row>
    <row r="7" spans="1:10" ht="14.4" customHeight="1" x14ac:dyDescent="0.3">
      <c r="A7" s="729" t="s">
        <v>568</v>
      </c>
      <c r="B7" s="730" t="s">
        <v>1583</v>
      </c>
      <c r="C7" s="731">
        <v>0.12451000000000001</v>
      </c>
      <c r="D7" s="731">
        <v>0</v>
      </c>
      <c r="E7" s="731"/>
      <c r="F7" s="731">
        <v>0</v>
      </c>
      <c r="G7" s="731">
        <v>0</v>
      </c>
      <c r="H7" s="731">
        <v>0</v>
      </c>
      <c r="I7" s="732" t="s">
        <v>570</v>
      </c>
      <c r="J7" s="733" t="s">
        <v>1</v>
      </c>
    </row>
    <row r="8" spans="1:10" ht="14.4" customHeight="1" x14ac:dyDescent="0.3">
      <c r="A8" s="729" t="s">
        <v>568</v>
      </c>
      <c r="B8" s="730" t="s">
        <v>1584</v>
      </c>
      <c r="C8" s="731">
        <v>211.41361999999998</v>
      </c>
      <c r="D8" s="731">
        <v>183.59840000000003</v>
      </c>
      <c r="E8" s="731"/>
      <c r="F8" s="731">
        <v>207.56424000000007</v>
      </c>
      <c r="G8" s="731">
        <v>192.71120263671872</v>
      </c>
      <c r="H8" s="731">
        <v>14.853037363281345</v>
      </c>
      <c r="I8" s="732">
        <v>1.0770740733286841</v>
      </c>
      <c r="J8" s="733" t="s">
        <v>1</v>
      </c>
    </row>
    <row r="9" spans="1:10" ht="14.4" customHeight="1" x14ac:dyDescent="0.3">
      <c r="A9" s="729" t="s">
        <v>568</v>
      </c>
      <c r="B9" s="730" t="s">
        <v>1585</v>
      </c>
      <c r="C9" s="731">
        <v>2901.7927600000012</v>
      </c>
      <c r="D9" s="731">
        <v>2769.5646900000002</v>
      </c>
      <c r="E9" s="731"/>
      <c r="F9" s="731">
        <v>2438.7015199999992</v>
      </c>
      <c r="G9" s="731">
        <v>2933.706595703125</v>
      </c>
      <c r="H9" s="731">
        <v>-495.00507570312584</v>
      </c>
      <c r="I9" s="732">
        <v>0.83126974032504186</v>
      </c>
      <c r="J9" s="733" t="s">
        <v>1</v>
      </c>
    </row>
    <row r="10" spans="1:10" ht="14.4" customHeight="1" x14ac:dyDescent="0.3">
      <c r="A10" s="729" t="s">
        <v>568</v>
      </c>
      <c r="B10" s="730" t="s">
        <v>1586</v>
      </c>
      <c r="C10" s="731">
        <v>37.033799999999999</v>
      </c>
      <c r="D10" s="731">
        <v>32.954000000000001</v>
      </c>
      <c r="E10" s="731"/>
      <c r="F10" s="731">
        <v>30.490700000000004</v>
      </c>
      <c r="G10" s="731">
        <v>36.666664062499997</v>
      </c>
      <c r="H10" s="731">
        <v>-6.1759640624999932</v>
      </c>
      <c r="I10" s="732">
        <v>0.83156460451453174</v>
      </c>
      <c r="J10" s="733" t="s">
        <v>1</v>
      </c>
    </row>
    <row r="11" spans="1:10" ht="14.4" customHeight="1" x14ac:dyDescent="0.3">
      <c r="A11" s="729" t="s">
        <v>568</v>
      </c>
      <c r="B11" s="730" t="s">
        <v>1587</v>
      </c>
      <c r="C11" s="731">
        <v>4.7858400000000003</v>
      </c>
      <c r="D11" s="731">
        <v>4.1876100000000003</v>
      </c>
      <c r="E11" s="731"/>
      <c r="F11" s="731">
        <v>5.3840699999999995</v>
      </c>
      <c r="G11" s="731">
        <v>4.5833330078124996</v>
      </c>
      <c r="H11" s="731">
        <v>0.80073699218749983</v>
      </c>
      <c r="I11" s="732">
        <v>1.1747062652490246</v>
      </c>
      <c r="J11" s="733" t="s">
        <v>1</v>
      </c>
    </row>
    <row r="12" spans="1:10" ht="14.4" customHeight="1" x14ac:dyDescent="0.3">
      <c r="A12" s="729" t="s">
        <v>568</v>
      </c>
      <c r="B12" s="730" t="s">
        <v>1588</v>
      </c>
      <c r="C12" s="731">
        <v>9.1386300000000009</v>
      </c>
      <c r="D12" s="731">
        <v>7.1671599999999991</v>
      </c>
      <c r="E12" s="731"/>
      <c r="F12" s="731">
        <v>7.0377399999999994</v>
      </c>
      <c r="G12" s="731">
        <v>9.2631605224609377</v>
      </c>
      <c r="H12" s="731">
        <v>-2.2254205224609382</v>
      </c>
      <c r="I12" s="732">
        <v>0.75975580720372615</v>
      </c>
      <c r="J12" s="733" t="s">
        <v>1</v>
      </c>
    </row>
    <row r="13" spans="1:10" ht="14.4" customHeight="1" x14ac:dyDescent="0.3">
      <c r="A13" s="729" t="s">
        <v>568</v>
      </c>
      <c r="B13" s="730" t="s">
        <v>1589</v>
      </c>
      <c r="C13" s="731">
        <v>181.26587000000001</v>
      </c>
      <c r="D13" s="731">
        <v>147.98483999999999</v>
      </c>
      <c r="E13" s="731"/>
      <c r="F13" s="731">
        <v>130.76786000000001</v>
      </c>
      <c r="G13" s="731">
        <v>155.83332946777344</v>
      </c>
      <c r="H13" s="731">
        <v>-25.065469467773426</v>
      </c>
      <c r="I13" s="732">
        <v>0.83915206359652994</v>
      </c>
      <c r="J13" s="733" t="s">
        <v>1</v>
      </c>
    </row>
    <row r="14" spans="1:10" ht="14.4" customHeight="1" x14ac:dyDescent="0.3">
      <c r="A14" s="729" t="s">
        <v>568</v>
      </c>
      <c r="B14" s="730" t="s">
        <v>1590</v>
      </c>
      <c r="C14" s="731">
        <v>109.142</v>
      </c>
      <c r="D14" s="731">
        <v>111.94717</v>
      </c>
      <c r="E14" s="731"/>
      <c r="F14" s="731">
        <v>150.47066999999998</v>
      </c>
      <c r="G14" s="731">
        <v>114.5833359375</v>
      </c>
      <c r="H14" s="731">
        <v>35.887334062499988</v>
      </c>
      <c r="I14" s="732">
        <v>1.3131985447000329</v>
      </c>
      <c r="J14" s="733" t="s">
        <v>1</v>
      </c>
    </row>
    <row r="15" spans="1:10" ht="14.4" customHeight="1" x14ac:dyDescent="0.3">
      <c r="A15" s="729" t="s">
        <v>568</v>
      </c>
      <c r="B15" s="730" t="s">
        <v>1591</v>
      </c>
      <c r="C15" s="731">
        <v>225.87481999999997</v>
      </c>
      <c r="D15" s="731">
        <v>270.47409999999991</v>
      </c>
      <c r="E15" s="731"/>
      <c r="F15" s="731">
        <v>229.30859999999996</v>
      </c>
      <c r="G15" s="731">
        <v>284.18619793701174</v>
      </c>
      <c r="H15" s="731">
        <v>-54.877597937011785</v>
      </c>
      <c r="I15" s="732">
        <v>0.80689562570109374</v>
      </c>
      <c r="J15" s="733" t="s">
        <v>1</v>
      </c>
    </row>
    <row r="16" spans="1:10" ht="14.4" customHeight="1" x14ac:dyDescent="0.3">
      <c r="A16" s="729" t="s">
        <v>568</v>
      </c>
      <c r="B16" s="730" t="s">
        <v>580</v>
      </c>
      <c r="C16" s="731">
        <v>4256.8774300000014</v>
      </c>
      <c r="D16" s="731">
        <v>4034.3643900000002</v>
      </c>
      <c r="E16" s="731"/>
      <c r="F16" s="731">
        <v>3744.9259499999994</v>
      </c>
      <c r="G16" s="731">
        <v>4281.1958192749025</v>
      </c>
      <c r="H16" s="731">
        <v>-536.26986927490316</v>
      </c>
      <c r="I16" s="732">
        <v>0.8747382993180326</v>
      </c>
      <c r="J16" s="733" t="s">
        <v>581</v>
      </c>
    </row>
    <row r="18" spans="1:10" ht="14.4" customHeight="1" x14ac:dyDescent="0.3">
      <c r="A18" s="729" t="s">
        <v>568</v>
      </c>
      <c r="B18" s="730" t="s">
        <v>569</v>
      </c>
      <c r="C18" s="731" t="s">
        <v>570</v>
      </c>
      <c r="D18" s="731" t="s">
        <v>570</v>
      </c>
      <c r="E18" s="731"/>
      <c r="F18" s="731" t="s">
        <v>570</v>
      </c>
      <c r="G18" s="731" t="s">
        <v>570</v>
      </c>
      <c r="H18" s="731" t="s">
        <v>570</v>
      </c>
      <c r="I18" s="732" t="s">
        <v>570</v>
      </c>
      <c r="J18" s="733" t="s">
        <v>73</v>
      </c>
    </row>
    <row r="19" spans="1:10" ht="14.4" customHeight="1" x14ac:dyDescent="0.3">
      <c r="A19" s="729" t="s">
        <v>582</v>
      </c>
      <c r="B19" s="730" t="s">
        <v>583</v>
      </c>
      <c r="C19" s="731" t="s">
        <v>570</v>
      </c>
      <c r="D19" s="731" t="s">
        <v>570</v>
      </c>
      <c r="E19" s="731"/>
      <c r="F19" s="731" t="s">
        <v>570</v>
      </c>
      <c r="G19" s="731" t="s">
        <v>570</v>
      </c>
      <c r="H19" s="731" t="s">
        <v>570</v>
      </c>
      <c r="I19" s="732" t="s">
        <v>570</v>
      </c>
      <c r="J19" s="733" t="s">
        <v>0</v>
      </c>
    </row>
    <row r="20" spans="1:10" ht="14.4" customHeight="1" x14ac:dyDescent="0.3">
      <c r="A20" s="729" t="s">
        <v>582</v>
      </c>
      <c r="B20" s="730" t="s">
        <v>1582</v>
      </c>
      <c r="C20" s="731">
        <v>159.58447000000001</v>
      </c>
      <c r="D20" s="731">
        <v>113.38872000000001</v>
      </c>
      <c r="E20" s="731"/>
      <c r="F20" s="731">
        <v>389.62292000000002</v>
      </c>
      <c r="G20" s="731">
        <v>393</v>
      </c>
      <c r="H20" s="731">
        <v>-3.3770799999999781</v>
      </c>
      <c r="I20" s="732">
        <v>0.99140692111959294</v>
      </c>
      <c r="J20" s="733" t="s">
        <v>1</v>
      </c>
    </row>
    <row r="21" spans="1:10" ht="14.4" customHeight="1" x14ac:dyDescent="0.3">
      <c r="A21" s="729" t="s">
        <v>582</v>
      </c>
      <c r="B21" s="730" t="s">
        <v>1584</v>
      </c>
      <c r="C21" s="731">
        <v>41.685099999999984</v>
      </c>
      <c r="D21" s="731">
        <v>36.908029999999982</v>
      </c>
      <c r="E21" s="731"/>
      <c r="F21" s="731">
        <v>42.949669999999998</v>
      </c>
      <c r="G21" s="731">
        <v>38</v>
      </c>
      <c r="H21" s="731">
        <v>4.9496699999999976</v>
      </c>
      <c r="I21" s="732">
        <v>1.1302544736842104</v>
      </c>
      <c r="J21" s="733" t="s">
        <v>1</v>
      </c>
    </row>
    <row r="22" spans="1:10" ht="14.4" customHeight="1" x14ac:dyDescent="0.3">
      <c r="A22" s="729" t="s">
        <v>582</v>
      </c>
      <c r="B22" s="730" t="s">
        <v>1585</v>
      </c>
      <c r="C22" s="731">
        <v>267.11202000000014</v>
      </c>
      <c r="D22" s="731">
        <v>288.46303999999998</v>
      </c>
      <c r="E22" s="731"/>
      <c r="F22" s="731">
        <v>304.49267999999995</v>
      </c>
      <c r="G22" s="731">
        <v>306</v>
      </c>
      <c r="H22" s="731">
        <v>-1.5073200000000497</v>
      </c>
      <c r="I22" s="732">
        <v>0.99507411764705866</v>
      </c>
      <c r="J22" s="733" t="s">
        <v>1</v>
      </c>
    </row>
    <row r="23" spans="1:10" ht="14.4" customHeight="1" x14ac:dyDescent="0.3">
      <c r="A23" s="729" t="s">
        <v>582</v>
      </c>
      <c r="B23" s="730" t="s">
        <v>1586</v>
      </c>
      <c r="C23" s="731">
        <v>0</v>
      </c>
      <c r="D23" s="731">
        <v>0</v>
      </c>
      <c r="E23" s="731"/>
      <c r="F23" s="731">
        <v>5.6143999999999998</v>
      </c>
      <c r="G23" s="731">
        <v>0</v>
      </c>
      <c r="H23" s="731">
        <v>5.6143999999999998</v>
      </c>
      <c r="I23" s="732" t="s">
        <v>570</v>
      </c>
      <c r="J23" s="733" t="s">
        <v>1</v>
      </c>
    </row>
    <row r="24" spans="1:10" ht="14.4" customHeight="1" x14ac:dyDescent="0.3">
      <c r="A24" s="729" t="s">
        <v>582</v>
      </c>
      <c r="B24" s="730" t="s">
        <v>1588</v>
      </c>
      <c r="C24" s="731">
        <v>0.97099999999999997</v>
      </c>
      <c r="D24" s="731">
        <v>0.96499999999999997</v>
      </c>
      <c r="E24" s="731"/>
      <c r="F24" s="731">
        <v>1.6251500000000001</v>
      </c>
      <c r="G24" s="731">
        <v>1</v>
      </c>
      <c r="H24" s="731">
        <v>0.62515000000000009</v>
      </c>
      <c r="I24" s="732">
        <v>1.6251500000000001</v>
      </c>
      <c r="J24" s="733" t="s">
        <v>1</v>
      </c>
    </row>
    <row r="25" spans="1:10" ht="14.4" customHeight="1" x14ac:dyDescent="0.3">
      <c r="A25" s="729" t="s">
        <v>582</v>
      </c>
      <c r="B25" s="730" t="s">
        <v>1589</v>
      </c>
      <c r="C25" s="731">
        <v>39.529859999999999</v>
      </c>
      <c r="D25" s="731">
        <v>42.432400000000001</v>
      </c>
      <c r="E25" s="731"/>
      <c r="F25" s="731">
        <v>46.767100000000006</v>
      </c>
      <c r="G25" s="731">
        <v>46</v>
      </c>
      <c r="H25" s="731">
        <v>0.76710000000000633</v>
      </c>
      <c r="I25" s="732">
        <v>1.0166760869565219</v>
      </c>
      <c r="J25" s="733" t="s">
        <v>1</v>
      </c>
    </row>
    <row r="26" spans="1:10" ht="14.4" customHeight="1" x14ac:dyDescent="0.3">
      <c r="A26" s="729" t="s">
        <v>582</v>
      </c>
      <c r="B26" s="730" t="s">
        <v>1591</v>
      </c>
      <c r="C26" s="731">
        <v>0.97889999999999999</v>
      </c>
      <c r="D26" s="731">
        <v>0.9788</v>
      </c>
      <c r="E26" s="731"/>
      <c r="F26" s="731">
        <v>3.3069299999999999</v>
      </c>
      <c r="G26" s="731">
        <v>1</v>
      </c>
      <c r="H26" s="731">
        <v>2.3069299999999999</v>
      </c>
      <c r="I26" s="732">
        <v>3.3069299999999999</v>
      </c>
      <c r="J26" s="733" t="s">
        <v>1</v>
      </c>
    </row>
    <row r="27" spans="1:10" ht="14.4" customHeight="1" x14ac:dyDescent="0.3">
      <c r="A27" s="729" t="s">
        <v>582</v>
      </c>
      <c r="B27" s="730" t="s">
        <v>584</v>
      </c>
      <c r="C27" s="731">
        <v>509.86135000000013</v>
      </c>
      <c r="D27" s="731">
        <v>483.13598999999988</v>
      </c>
      <c r="E27" s="731"/>
      <c r="F27" s="731">
        <v>794.37884999999994</v>
      </c>
      <c r="G27" s="731">
        <v>786</v>
      </c>
      <c r="H27" s="731">
        <v>8.3788499999999431</v>
      </c>
      <c r="I27" s="732">
        <v>1.0106601145038168</v>
      </c>
      <c r="J27" s="733" t="s">
        <v>585</v>
      </c>
    </row>
    <row r="28" spans="1:10" ht="14.4" customHeight="1" x14ac:dyDescent="0.3">
      <c r="A28" s="729" t="s">
        <v>570</v>
      </c>
      <c r="B28" s="730" t="s">
        <v>570</v>
      </c>
      <c r="C28" s="731" t="s">
        <v>570</v>
      </c>
      <c r="D28" s="731" t="s">
        <v>570</v>
      </c>
      <c r="E28" s="731"/>
      <c r="F28" s="731" t="s">
        <v>570</v>
      </c>
      <c r="G28" s="731" t="s">
        <v>570</v>
      </c>
      <c r="H28" s="731" t="s">
        <v>570</v>
      </c>
      <c r="I28" s="732" t="s">
        <v>570</v>
      </c>
      <c r="J28" s="733" t="s">
        <v>586</v>
      </c>
    </row>
    <row r="29" spans="1:10" ht="14.4" customHeight="1" x14ac:dyDescent="0.3">
      <c r="A29" s="729" t="s">
        <v>587</v>
      </c>
      <c r="B29" s="730" t="s">
        <v>588</v>
      </c>
      <c r="C29" s="731" t="s">
        <v>570</v>
      </c>
      <c r="D29" s="731" t="s">
        <v>570</v>
      </c>
      <c r="E29" s="731"/>
      <c r="F29" s="731" t="s">
        <v>570</v>
      </c>
      <c r="G29" s="731" t="s">
        <v>570</v>
      </c>
      <c r="H29" s="731" t="s">
        <v>570</v>
      </c>
      <c r="I29" s="732" t="s">
        <v>570</v>
      </c>
      <c r="J29" s="733" t="s">
        <v>0</v>
      </c>
    </row>
    <row r="30" spans="1:10" ht="14.4" customHeight="1" x14ac:dyDescent="0.3">
      <c r="A30" s="729" t="s">
        <v>587</v>
      </c>
      <c r="B30" s="730" t="s">
        <v>1582</v>
      </c>
      <c r="C30" s="731">
        <v>280.73600999999996</v>
      </c>
      <c r="D30" s="731">
        <v>295.49671000000001</v>
      </c>
      <c r="E30" s="731"/>
      <c r="F30" s="731">
        <v>0</v>
      </c>
      <c r="G30" s="731">
        <v>0</v>
      </c>
      <c r="H30" s="731">
        <v>0</v>
      </c>
      <c r="I30" s="732" t="s">
        <v>570</v>
      </c>
      <c r="J30" s="733" t="s">
        <v>1</v>
      </c>
    </row>
    <row r="31" spans="1:10" ht="14.4" customHeight="1" x14ac:dyDescent="0.3">
      <c r="A31" s="729" t="s">
        <v>587</v>
      </c>
      <c r="B31" s="730" t="s">
        <v>1583</v>
      </c>
      <c r="C31" s="731">
        <v>0.12451000000000001</v>
      </c>
      <c r="D31" s="731">
        <v>0</v>
      </c>
      <c r="E31" s="731"/>
      <c r="F31" s="731">
        <v>0</v>
      </c>
      <c r="G31" s="731">
        <v>0</v>
      </c>
      <c r="H31" s="731">
        <v>0</v>
      </c>
      <c r="I31" s="732" t="s">
        <v>570</v>
      </c>
      <c r="J31" s="733" t="s">
        <v>1</v>
      </c>
    </row>
    <row r="32" spans="1:10" ht="14.4" customHeight="1" x14ac:dyDescent="0.3">
      <c r="A32" s="729" t="s">
        <v>587</v>
      </c>
      <c r="B32" s="730" t="s">
        <v>1584</v>
      </c>
      <c r="C32" s="731">
        <v>30.416199999999993</v>
      </c>
      <c r="D32" s="731">
        <v>21.648419999999998</v>
      </c>
      <c r="E32" s="731"/>
      <c r="F32" s="731">
        <v>0</v>
      </c>
      <c r="G32" s="731">
        <v>0</v>
      </c>
      <c r="H32" s="731">
        <v>0</v>
      </c>
      <c r="I32" s="732" t="s">
        <v>570</v>
      </c>
      <c r="J32" s="733" t="s">
        <v>1</v>
      </c>
    </row>
    <row r="33" spans="1:10" ht="14.4" customHeight="1" x14ac:dyDescent="0.3">
      <c r="A33" s="729" t="s">
        <v>587</v>
      </c>
      <c r="B33" s="730" t="s">
        <v>1585</v>
      </c>
      <c r="C33" s="731">
        <v>909.89913999999999</v>
      </c>
      <c r="D33" s="731">
        <v>830.99671999999998</v>
      </c>
      <c r="E33" s="731"/>
      <c r="F33" s="731">
        <v>0</v>
      </c>
      <c r="G33" s="731">
        <v>0</v>
      </c>
      <c r="H33" s="731">
        <v>0</v>
      </c>
      <c r="I33" s="732" t="s">
        <v>570</v>
      </c>
      <c r="J33" s="733" t="s">
        <v>1</v>
      </c>
    </row>
    <row r="34" spans="1:10" ht="14.4" customHeight="1" x14ac:dyDescent="0.3">
      <c r="A34" s="729" t="s">
        <v>587</v>
      </c>
      <c r="B34" s="730" t="s">
        <v>1586</v>
      </c>
      <c r="C34" s="731">
        <v>0.17499999999999999</v>
      </c>
      <c r="D34" s="731">
        <v>0</v>
      </c>
      <c r="E34" s="731"/>
      <c r="F34" s="731">
        <v>0</v>
      </c>
      <c r="G34" s="731">
        <v>0</v>
      </c>
      <c r="H34" s="731">
        <v>0</v>
      </c>
      <c r="I34" s="732" t="s">
        <v>570</v>
      </c>
      <c r="J34" s="733" t="s">
        <v>1</v>
      </c>
    </row>
    <row r="35" spans="1:10" ht="14.4" customHeight="1" x14ac:dyDescent="0.3">
      <c r="A35" s="729" t="s">
        <v>587</v>
      </c>
      <c r="B35" s="730" t="s">
        <v>1588</v>
      </c>
      <c r="C35" s="731">
        <v>1.1510400000000003</v>
      </c>
      <c r="D35" s="731">
        <v>0.66344000000000003</v>
      </c>
      <c r="E35" s="731"/>
      <c r="F35" s="731">
        <v>0</v>
      </c>
      <c r="G35" s="731">
        <v>0</v>
      </c>
      <c r="H35" s="731">
        <v>0</v>
      </c>
      <c r="I35" s="732" t="s">
        <v>570</v>
      </c>
      <c r="J35" s="733" t="s">
        <v>1</v>
      </c>
    </row>
    <row r="36" spans="1:10" ht="14.4" customHeight="1" x14ac:dyDescent="0.3">
      <c r="A36" s="729" t="s">
        <v>587</v>
      </c>
      <c r="B36" s="730" t="s">
        <v>1589</v>
      </c>
      <c r="C36" s="731">
        <v>35.965310000000002</v>
      </c>
      <c r="D36" s="731">
        <v>23.759499999999999</v>
      </c>
      <c r="E36" s="731"/>
      <c r="F36" s="731">
        <v>0</v>
      </c>
      <c r="G36" s="731">
        <v>0</v>
      </c>
      <c r="H36" s="731">
        <v>0</v>
      </c>
      <c r="I36" s="732" t="s">
        <v>570</v>
      </c>
      <c r="J36" s="733" t="s">
        <v>1</v>
      </c>
    </row>
    <row r="37" spans="1:10" ht="14.4" customHeight="1" x14ac:dyDescent="0.3">
      <c r="A37" s="729" t="s">
        <v>587</v>
      </c>
      <c r="B37" s="730" t="s">
        <v>1591</v>
      </c>
      <c r="C37" s="731">
        <v>0</v>
      </c>
      <c r="D37" s="731">
        <v>13.36687</v>
      </c>
      <c r="E37" s="731"/>
      <c r="F37" s="731">
        <v>0</v>
      </c>
      <c r="G37" s="731">
        <v>0</v>
      </c>
      <c r="H37" s="731">
        <v>0</v>
      </c>
      <c r="I37" s="732" t="s">
        <v>570</v>
      </c>
      <c r="J37" s="733" t="s">
        <v>1</v>
      </c>
    </row>
    <row r="38" spans="1:10" ht="14.4" customHeight="1" x14ac:dyDescent="0.3">
      <c r="A38" s="729" t="s">
        <v>587</v>
      </c>
      <c r="B38" s="730" t="s">
        <v>589</v>
      </c>
      <c r="C38" s="731">
        <v>1258.4672099999998</v>
      </c>
      <c r="D38" s="731">
        <v>1185.93166</v>
      </c>
      <c r="E38" s="731"/>
      <c r="F38" s="731">
        <v>0</v>
      </c>
      <c r="G38" s="731">
        <v>0</v>
      </c>
      <c r="H38" s="731">
        <v>0</v>
      </c>
      <c r="I38" s="732" t="s">
        <v>570</v>
      </c>
      <c r="J38" s="733" t="s">
        <v>585</v>
      </c>
    </row>
    <row r="39" spans="1:10" ht="14.4" customHeight="1" x14ac:dyDescent="0.3">
      <c r="A39" s="729" t="s">
        <v>570</v>
      </c>
      <c r="B39" s="730" t="s">
        <v>570</v>
      </c>
      <c r="C39" s="731" t="s">
        <v>570</v>
      </c>
      <c r="D39" s="731" t="s">
        <v>570</v>
      </c>
      <c r="E39" s="731"/>
      <c r="F39" s="731" t="s">
        <v>570</v>
      </c>
      <c r="G39" s="731" t="s">
        <v>570</v>
      </c>
      <c r="H39" s="731" t="s">
        <v>570</v>
      </c>
      <c r="I39" s="732" t="s">
        <v>570</v>
      </c>
      <c r="J39" s="733" t="s">
        <v>586</v>
      </c>
    </row>
    <row r="40" spans="1:10" ht="14.4" customHeight="1" x14ac:dyDescent="0.3">
      <c r="A40" s="729" t="s">
        <v>590</v>
      </c>
      <c r="B40" s="730" t="s">
        <v>591</v>
      </c>
      <c r="C40" s="731" t="s">
        <v>570</v>
      </c>
      <c r="D40" s="731" t="s">
        <v>570</v>
      </c>
      <c r="E40" s="731"/>
      <c r="F40" s="731" t="s">
        <v>570</v>
      </c>
      <c r="G40" s="731" t="s">
        <v>570</v>
      </c>
      <c r="H40" s="731" t="s">
        <v>570</v>
      </c>
      <c r="I40" s="732" t="s">
        <v>570</v>
      </c>
      <c r="J40" s="733" t="s">
        <v>0</v>
      </c>
    </row>
    <row r="41" spans="1:10" ht="14.4" customHeight="1" x14ac:dyDescent="0.3">
      <c r="A41" s="729" t="s">
        <v>590</v>
      </c>
      <c r="B41" s="730" t="s">
        <v>1584</v>
      </c>
      <c r="C41" s="731">
        <v>0</v>
      </c>
      <c r="D41" s="731">
        <v>5.09504</v>
      </c>
      <c r="E41" s="731"/>
      <c r="F41" s="731">
        <v>0</v>
      </c>
      <c r="G41" s="731">
        <v>5</v>
      </c>
      <c r="H41" s="731">
        <v>-5</v>
      </c>
      <c r="I41" s="732">
        <v>0</v>
      </c>
      <c r="J41" s="733" t="s">
        <v>1</v>
      </c>
    </row>
    <row r="42" spans="1:10" ht="14.4" customHeight="1" x14ac:dyDescent="0.3">
      <c r="A42" s="729" t="s">
        <v>590</v>
      </c>
      <c r="B42" s="730" t="s">
        <v>1585</v>
      </c>
      <c r="C42" s="731">
        <v>0</v>
      </c>
      <c r="D42" s="731">
        <v>11.112309999999999</v>
      </c>
      <c r="E42" s="731"/>
      <c r="F42" s="731">
        <v>0.2114</v>
      </c>
      <c r="G42" s="731">
        <v>11</v>
      </c>
      <c r="H42" s="731">
        <v>-10.788600000000001</v>
      </c>
      <c r="I42" s="732">
        <v>1.9218181818181818E-2</v>
      </c>
      <c r="J42" s="733" t="s">
        <v>1</v>
      </c>
    </row>
    <row r="43" spans="1:10" ht="14.4" customHeight="1" x14ac:dyDescent="0.3">
      <c r="A43" s="729" t="s">
        <v>590</v>
      </c>
      <c r="B43" s="730" t="s">
        <v>1588</v>
      </c>
      <c r="C43" s="731">
        <v>0</v>
      </c>
      <c r="D43" s="731">
        <v>0.43872000000000005</v>
      </c>
      <c r="E43" s="731"/>
      <c r="F43" s="731">
        <v>0</v>
      </c>
      <c r="G43" s="731">
        <v>1</v>
      </c>
      <c r="H43" s="731">
        <v>-1</v>
      </c>
      <c r="I43" s="732">
        <v>0</v>
      </c>
      <c r="J43" s="733" t="s">
        <v>1</v>
      </c>
    </row>
    <row r="44" spans="1:10" ht="14.4" customHeight="1" x14ac:dyDescent="0.3">
      <c r="A44" s="729" t="s">
        <v>590</v>
      </c>
      <c r="B44" s="730" t="s">
        <v>1589</v>
      </c>
      <c r="C44" s="731">
        <v>0</v>
      </c>
      <c r="D44" s="731">
        <v>1.5424800000000001</v>
      </c>
      <c r="E44" s="731"/>
      <c r="F44" s="731">
        <v>0.35816000000000003</v>
      </c>
      <c r="G44" s="731">
        <v>2</v>
      </c>
      <c r="H44" s="731">
        <v>-1.64184</v>
      </c>
      <c r="I44" s="732">
        <v>0.17908000000000002</v>
      </c>
      <c r="J44" s="733" t="s">
        <v>1</v>
      </c>
    </row>
    <row r="45" spans="1:10" ht="14.4" customHeight="1" x14ac:dyDescent="0.3">
      <c r="A45" s="729" t="s">
        <v>590</v>
      </c>
      <c r="B45" s="730" t="s">
        <v>592</v>
      </c>
      <c r="C45" s="731">
        <v>0</v>
      </c>
      <c r="D45" s="731">
        <v>18.188549999999999</v>
      </c>
      <c r="E45" s="731"/>
      <c r="F45" s="731">
        <v>0.56956000000000007</v>
      </c>
      <c r="G45" s="731">
        <v>18</v>
      </c>
      <c r="H45" s="731">
        <v>-17.430440000000001</v>
      </c>
      <c r="I45" s="732">
        <v>3.1642222222222224E-2</v>
      </c>
      <c r="J45" s="733" t="s">
        <v>585</v>
      </c>
    </row>
    <row r="46" spans="1:10" ht="14.4" customHeight="1" x14ac:dyDescent="0.3">
      <c r="A46" s="729" t="s">
        <v>570</v>
      </c>
      <c r="B46" s="730" t="s">
        <v>570</v>
      </c>
      <c r="C46" s="731" t="s">
        <v>570</v>
      </c>
      <c r="D46" s="731" t="s">
        <v>570</v>
      </c>
      <c r="E46" s="731"/>
      <c r="F46" s="731" t="s">
        <v>570</v>
      </c>
      <c r="G46" s="731" t="s">
        <v>570</v>
      </c>
      <c r="H46" s="731" t="s">
        <v>570</v>
      </c>
      <c r="I46" s="732" t="s">
        <v>570</v>
      </c>
      <c r="J46" s="733" t="s">
        <v>586</v>
      </c>
    </row>
    <row r="47" spans="1:10" ht="14.4" customHeight="1" x14ac:dyDescent="0.3">
      <c r="A47" s="729" t="s">
        <v>593</v>
      </c>
      <c r="B47" s="730" t="s">
        <v>594</v>
      </c>
      <c r="C47" s="731" t="s">
        <v>570</v>
      </c>
      <c r="D47" s="731" t="s">
        <v>570</v>
      </c>
      <c r="E47" s="731"/>
      <c r="F47" s="731" t="s">
        <v>570</v>
      </c>
      <c r="G47" s="731" t="s">
        <v>570</v>
      </c>
      <c r="H47" s="731" t="s">
        <v>570</v>
      </c>
      <c r="I47" s="732" t="s">
        <v>570</v>
      </c>
      <c r="J47" s="733" t="s">
        <v>0</v>
      </c>
    </row>
    <row r="48" spans="1:10" ht="14.4" customHeight="1" x14ac:dyDescent="0.3">
      <c r="A48" s="729" t="s">
        <v>593</v>
      </c>
      <c r="B48" s="730" t="s">
        <v>1582</v>
      </c>
      <c r="C48" s="731">
        <v>135.98510000000002</v>
      </c>
      <c r="D48" s="731">
        <v>97.60099000000001</v>
      </c>
      <c r="E48" s="731"/>
      <c r="F48" s="731">
        <v>155.57763000000003</v>
      </c>
      <c r="G48" s="731">
        <v>156</v>
      </c>
      <c r="H48" s="731">
        <v>-0.42236999999997238</v>
      </c>
      <c r="I48" s="732">
        <v>0.99729250000000014</v>
      </c>
      <c r="J48" s="733" t="s">
        <v>1</v>
      </c>
    </row>
    <row r="49" spans="1:10" ht="14.4" customHeight="1" x14ac:dyDescent="0.3">
      <c r="A49" s="729" t="s">
        <v>593</v>
      </c>
      <c r="B49" s="730" t="s">
        <v>1583</v>
      </c>
      <c r="C49" s="731">
        <v>0</v>
      </c>
      <c r="D49" s="731">
        <v>0</v>
      </c>
      <c r="E49" s="731"/>
      <c r="F49" s="731">
        <v>0</v>
      </c>
      <c r="G49" s="731">
        <v>0</v>
      </c>
      <c r="H49" s="731">
        <v>0</v>
      </c>
      <c r="I49" s="732" t="s">
        <v>570</v>
      </c>
      <c r="J49" s="733" t="s">
        <v>1</v>
      </c>
    </row>
    <row r="50" spans="1:10" ht="14.4" customHeight="1" x14ac:dyDescent="0.3">
      <c r="A50" s="729" t="s">
        <v>593</v>
      </c>
      <c r="B50" s="730" t="s">
        <v>1584</v>
      </c>
      <c r="C50" s="731">
        <v>139.31232</v>
      </c>
      <c r="D50" s="731">
        <v>119.94691000000003</v>
      </c>
      <c r="E50" s="731"/>
      <c r="F50" s="731">
        <v>164.61457000000007</v>
      </c>
      <c r="G50" s="731">
        <v>149</v>
      </c>
      <c r="H50" s="731">
        <v>15.614570000000072</v>
      </c>
      <c r="I50" s="732">
        <v>1.1047957718120811</v>
      </c>
      <c r="J50" s="733" t="s">
        <v>1</v>
      </c>
    </row>
    <row r="51" spans="1:10" ht="14.4" customHeight="1" x14ac:dyDescent="0.3">
      <c r="A51" s="729" t="s">
        <v>593</v>
      </c>
      <c r="B51" s="730" t="s">
        <v>1585</v>
      </c>
      <c r="C51" s="731">
        <v>1724.7816000000009</v>
      </c>
      <c r="D51" s="731">
        <v>1638.9926200000002</v>
      </c>
      <c r="E51" s="731"/>
      <c r="F51" s="731">
        <v>2133.9974399999992</v>
      </c>
      <c r="G51" s="731">
        <v>2616</v>
      </c>
      <c r="H51" s="731">
        <v>-482.00256000000081</v>
      </c>
      <c r="I51" s="732">
        <v>0.8157482568807336</v>
      </c>
      <c r="J51" s="733" t="s">
        <v>1</v>
      </c>
    </row>
    <row r="52" spans="1:10" ht="14.4" customHeight="1" x14ac:dyDescent="0.3">
      <c r="A52" s="729" t="s">
        <v>593</v>
      </c>
      <c r="B52" s="730" t="s">
        <v>1586</v>
      </c>
      <c r="C52" s="731">
        <v>36.858800000000002</v>
      </c>
      <c r="D52" s="731">
        <v>32.954000000000001</v>
      </c>
      <c r="E52" s="731"/>
      <c r="F52" s="731">
        <v>24.876300000000004</v>
      </c>
      <c r="G52" s="731">
        <v>37</v>
      </c>
      <c r="H52" s="731">
        <v>-12.123699999999996</v>
      </c>
      <c r="I52" s="732">
        <v>0.67233243243243257</v>
      </c>
      <c r="J52" s="733" t="s">
        <v>1</v>
      </c>
    </row>
    <row r="53" spans="1:10" ht="14.4" customHeight="1" x14ac:dyDescent="0.3">
      <c r="A53" s="729" t="s">
        <v>593</v>
      </c>
      <c r="B53" s="730" t="s">
        <v>1587</v>
      </c>
      <c r="C53" s="731">
        <v>4.7858400000000003</v>
      </c>
      <c r="D53" s="731">
        <v>4.1876100000000003</v>
      </c>
      <c r="E53" s="731"/>
      <c r="F53" s="731">
        <v>5.3840699999999995</v>
      </c>
      <c r="G53" s="731">
        <v>5</v>
      </c>
      <c r="H53" s="731">
        <v>0.38406999999999947</v>
      </c>
      <c r="I53" s="732">
        <v>1.0768139999999999</v>
      </c>
      <c r="J53" s="733" t="s">
        <v>1</v>
      </c>
    </row>
    <row r="54" spans="1:10" ht="14.4" customHeight="1" x14ac:dyDescent="0.3">
      <c r="A54" s="729" t="s">
        <v>593</v>
      </c>
      <c r="B54" s="730" t="s">
        <v>1588</v>
      </c>
      <c r="C54" s="731">
        <v>7.0165899999999999</v>
      </c>
      <c r="D54" s="731">
        <v>5.0999999999999996</v>
      </c>
      <c r="E54" s="731"/>
      <c r="F54" s="731">
        <v>5.4125899999999998</v>
      </c>
      <c r="G54" s="731">
        <v>7</v>
      </c>
      <c r="H54" s="731">
        <v>-1.5874100000000002</v>
      </c>
      <c r="I54" s="732">
        <v>0.77322714285714278</v>
      </c>
      <c r="J54" s="733" t="s">
        <v>1</v>
      </c>
    </row>
    <row r="55" spans="1:10" ht="14.4" customHeight="1" x14ac:dyDescent="0.3">
      <c r="A55" s="729" t="s">
        <v>593</v>
      </c>
      <c r="B55" s="730" t="s">
        <v>1589</v>
      </c>
      <c r="C55" s="731">
        <v>105.77069999999999</v>
      </c>
      <c r="D55" s="731">
        <v>80.25045999999999</v>
      </c>
      <c r="E55" s="731"/>
      <c r="F55" s="731">
        <v>83.642600000000002</v>
      </c>
      <c r="G55" s="731">
        <v>108</v>
      </c>
      <c r="H55" s="731">
        <v>-24.357399999999998</v>
      </c>
      <c r="I55" s="732">
        <v>0.7744685185185185</v>
      </c>
      <c r="J55" s="733" t="s">
        <v>1</v>
      </c>
    </row>
    <row r="56" spans="1:10" ht="14.4" customHeight="1" x14ac:dyDescent="0.3">
      <c r="A56" s="729" t="s">
        <v>593</v>
      </c>
      <c r="B56" s="730" t="s">
        <v>1590</v>
      </c>
      <c r="C56" s="731">
        <v>109.142</v>
      </c>
      <c r="D56" s="731">
        <v>111.94717</v>
      </c>
      <c r="E56" s="731"/>
      <c r="F56" s="731">
        <v>150.47066999999998</v>
      </c>
      <c r="G56" s="731">
        <v>115</v>
      </c>
      <c r="H56" s="731">
        <v>35.470669999999984</v>
      </c>
      <c r="I56" s="732">
        <v>1.3084406086956519</v>
      </c>
      <c r="J56" s="733" t="s">
        <v>1</v>
      </c>
    </row>
    <row r="57" spans="1:10" ht="14.4" customHeight="1" x14ac:dyDescent="0.3">
      <c r="A57" s="729" t="s">
        <v>593</v>
      </c>
      <c r="B57" s="730" t="s">
        <v>1591</v>
      </c>
      <c r="C57" s="731">
        <v>224.89591999999996</v>
      </c>
      <c r="D57" s="731">
        <v>256.12842999999992</v>
      </c>
      <c r="E57" s="731"/>
      <c r="F57" s="731">
        <v>226.00166999999996</v>
      </c>
      <c r="G57" s="731">
        <v>283</v>
      </c>
      <c r="H57" s="731">
        <v>-56.998330000000038</v>
      </c>
      <c r="I57" s="732">
        <v>0.79859247349823304</v>
      </c>
      <c r="J57" s="733" t="s">
        <v>1</v>
      </c>
    </row>
    <row r="58" spans="1:10" ht="14.4" customHeight="1" x14ac:dyDescent="0.3">
      <c r="A58" s="729" t="s">
        <v>593</v>
      </c>
      <c r="B58" s="730" t="s">
        <v>595</v>
      </c>
      <c r="C58" s="731">
        <v>2488.548870000001</v>
      </c>
      <c r="D58" s="731">
        <v>2347.1081899999999</v>
      </c>
      <c r="E58" s="731"/>
      <c r="F58" s="731">
        <v>2949.9775399999994</v>
      </c>
      <c r="G58" s="731">
        <v>3477</v>
      </c>
      <c r="H58" s="731">
        <v>-527.02246000000059</v>
      </c>
      <c r="I58" s="732">
        <v>0.84842609721023854</v>
      </c>
      <c r="J58" s="733" t="s">
        <v>585</v>
      </c>
    </row>
    <row r="59" spans="1:10" ht="14.4" customHeight="1" x14ac:dyDescent="0.3">
      <c r="A59" s="729" t="s">
        <v>570</v>
      </c>
      <c r="B59" s="730" t="s">
        <v>570</v>
      </c>
      <c r="C59" s="731" t="s">
        <v>570</v>
      </c>
      <c r="D59" s="731" t="s">
        <v>570</v>
      </c>
      <c r="E59" s="731"/>
      <c r="F59" s="731" t="s">
        <v>570</v>
      </c>
      <c r="G59" s="731" t="s">
        <v>570</v>
      </c>
      <c r="H59" s="731" t="s">
        <v>570</v>
      </c>
      <c r="I59" s="732" t="s">
        <v>570</v>
      </c>
      <c r="J59" s="733" t="s">
        <v>586</v>
      </c>
    </row>
    <row r="60" spans="1:10" ht="14.4" customHeight="1" x14ac:dyDescent="0.3">
      <c r="A60" s="729" t="s">
        <v>568</v>
      </c>
      <c r="B60" s="730" t="s">
        <v>580</v>
      </c>
      <c r="C60" s="731">
        <v>4256.8774300000014</v>
      </c>
      <c r="D60" s="731">
        <v>4034.3643900000002</v>
      </c>
      <c r="E60" s="731"/>
      <c r="F60" s="731">
        <v>3744.9259499999994</v>
      </c>
      <c r="G60" s="731">
        <v>4281</v>
      </c>
      <c r="H60" s="731">
        <v>-536.07405000000063</v>
      </c>
      <c r="I60" s="732">
        <v>0.87477831114225635</v>
      </c>
      <c r="J60" s="733" t="s">
        <v>581</v>
      </c>
    </row>
  </sheetData>
  <mergeCells count="3">
    <mergeCell ref="A1:I1"/>
    <mergeCell ref="F3:I3"/>
    <mergeCell ref="C4:D4"/>
  </mergeCells>
  <conditionalFormatting sqref="F17 F61:F65537">
    <cfRule type="cellIs" dxfId="41" priority="18" stopIfTrue="1" operator="greaterThan">
      <formula>1</formula>
    </cfRule>
  </conditionalFormatting>
  <conditionalFormatting sqref="H5:H16">
    <cfRule type="expression" dxfId="40" priority="14">
      <formula>$H5&gt;0</formula>
    </cfRule>
  </conditionalFormatting>
  <conditionalFormatting sqref="I5:I16">
    <cfRule type="expression" dxfId="39" priority="15">
      <formula>$I5&gt;1</formula>
    </cfRule>
  </conditionalFormatting>
  <conditionalFormatting sqref="B5:B16">
    <cfRule type="expression" dxfId="38" priority="11">
      <formula>OR($J5="NS",$J5="SumaNS",$J5="Účet")</formula>
    </cfRule>
  </conditionalFormatting>
  <conditionalFormatting sqref="F5:I16 B5:D16">
    <cfRule type="expression" dxfId="37" priority="17">
      <formula>AND($J5&lt;&gt;"",$J5&lt;&gt;"mezeraKL")</formula>
    </cfRule>
  </conditionalFormatting>
  <conditionalFormatting sqref="B5:D16 F5:I16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35" priority="13">
      <formula>OR($J5="SumaNS",$J5="NS")</formula>
    </cfRule>
  </conditionalFormatting>
  <conditionalFormatting sqref="A5:A16">
    <cfRule type="expression" dxfId="34" priority="9">
      <formula>AND($J5&lt;&gt;"mezeraKL",$J5&lt;&gt;"")</formula>
    </cfRule>
  </conditionalFormatting>
  <conditionalFormatting sqref="A5:A16">
    <cfRule type="expression" dxfId="33" priority="10">
      <formula>AND($J5&lt;&gt;"",$J5&lt;&gt;"mezeraKL")</formula>
    </cfRule>
  </conditionalFormatting>
  <conditionalFormatting sqref="H18:H60">
    <cfRule type="expression" dxfId="32" priority="6">
      <formula>$H18&gt;0</formula>
    </cfRule>
  </conditionalFormatting>
  <conditionalFormatting sqref="A18:A60">
    <cfRule type="expression" dxfId="31" priority="5">
      <formula>AND($J18&lt;&gt;"mezeraKL",$J18&lt;&gt;"")</formula>
    </cfRule>
  </conditionalFormatting>
  <conditionalFormatting sqref="I18:I60">
    <cfRule type="expression" dxfId="30" priority="7">
      <formula>$I18&gt;1</formula>
    </cfRule>
  </conditionalFormatting>
  <conditionalFormatting sqref="B18:B60">
    <cfRule type="expression" dxfId="29" priority="4">
      <formula>OR($J18="NS",$J18="SumaNS",$J18="Účet")</formula>
    </cfRule>
  </conditionalFormatting>
  <conditionalFormatting sqref="A18:D60 F18:I60">
    <cfRule type="expression" dxfId="28" priority="8">
      <formula>AND($J18&lt;&gt;"",$J18&lt;&gt;"mezeraKL")</formula>
    </cfRule>
  </conditionalFormatting>
  <conditionalFormatting sqref="B18:D60 F18:I60">
    <cfRule type="expression" dxfId="27" priority="1">
      <formula>OR($J18="KL",$J18="SumaKL")</formula>
    </cfRule>
    <cfRule type="expression" priority="3" stopIfTrue="1">
      <formula>OR($J18="mezeraNS",$J18="mezeraKL")</formula>
    </cfRule>
  </conditionalFormatting>
  <conditionalFormatting sqref="B18:D60 F18:I60">
    <cfRule type="expression" dxfId="26" priority="2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0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2216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6.9169624258326765</v>
      </c>
      <c r="J3" s="203">
        <f>SUBTOTAL(9,J5:J1048576)</f>
        <v>541997</v>
      </c>
      <c r="K3" s="204">
        <f>SUBTOTAL(9,K5:K1048576)</f>
        <v>3748972.883914033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568</v>
      </c>
      <c r="B5" s="825" t="s">
        <v>569</v>
      </c>
      <c r="C5" s="828" t="s">
        <v>582</v>
      </c>
      <c r="D5" s="862" t="s">
        <v>583</v>
      </c>
      <c r="E5" s="828" t="s">
        <v>1592</v>
      </c>
      <c r="F5" s="862" t="s">
        <v>1593</v>
      </c>
      <c r="G5" s="828" t="s">
        <v>1594</v>
      </c>
      <c r="H5" s="828" t="s">
        <v>1595</v>
      </c>
      <c r="I5" s="225">
        <v>147.1824951171875</v>
      </c>
      <c r="J5" s="225">
        <v>28</v>
      </c>
      <c r="K5" s="848">
        <v>4121.0999755859375</v>
      </c>
    </row>
    <row r="6" spans="1:11" ht="14.4" customHeight="1" x14ac:dyDescent="0.3">
      <c r="A6" s="831" t="s">
        <v>568</v>
      </c>
      <c r="B6" s="832" t="s">
        <v>569</v>
      </c>
      <c r="C6" s="835" t="s">
        <v>582</v>
      </c>
      <c r="D6" s="863" t="s">
        <v>583</v>
      </c>
      <c r="E6" s="835" t="s">
        <v>1592</v>
      </c>
      <c r="F6" s="863" t="s">
        <v>1593</v>
      </c>
      <c r="G6" s="835" t="s">
        <v>1596</v>
      </c>
      <c r="H6" s="835" t="s">
        <v>1597</v>
      </c>
      <c r="I6" s="849">
        <v>2210.719970703125</v>
      </c>
      <c r="J6" s="849">
        <v>1</v>
      </c>
      <c r="K6" s="850">
        <v>2210.719970703125</v>
      </c>
    </row>
    <row r="7" spans="1:11" ht="14.4" customHeight="1" x14ac:dyDescent="0.3">
      <c r="A7" s="831" t="s">
        <v>568</v>
      </c>
      <c r="B7" s="832" t="s">
        <v>569</v>
      </c>
      <c r="C7" s="835" t="s">
        <v>582</v>
      </c>
      <c r="D7" s="863" t="s">
        <v>583</v>
      </c>
      <c r="E7" s="835" t="s">
        <v>1592</v>
      </c>
      <c r="F7" s="863" t="s">
        <v>1593</v>
      </c>
      <c r="G7" s="835" t="s">
        <v>1598</v>
      </c>
      <c r="H7" s="835" t="s">
        <v>1599</v>
      </c>
      <c r="I7" s="849">
        <v>116.64600067138672</v>
      </c>
      <c r="J7" s="849">
        <v>5</v>
      </c>
      <c r="K7" s="850">
        <v>583.23000335693359</v>
      </c>
    </row>
    <row r="8" spans="1:11" ht="14.4" customHeight="1" x14ac:dyDescent="0.3">
      <c r="A8" s="831" t="s">
        <v>568</v>
      </c>
      <c r="B8" s="832" t="s">
        <v>569</v>
      </c>
      <c r="C8" s="835" t="s">
        <v>582</v>
      </c>
      <c r="D8" s="863" t="s">
        <v>583</v>
      </c>
      <c r="E8" s="835" t="s">
        <v>1592</v>
      </c>
      <c r="F8" s="863" t="s">
        <v>1593</v>
      </c>
      <c r="G8" s="835" t="s">
        <v>1600</v>
      </c>
      <c r="H8" s="835" t="s">
        <v>1601</v>
      </c>
      <c r="I8" s="849">
        <v>9228.2001953125</v>
      </c>
      <c r="J8" s="849">
        <v>0.25</v>
      </c>
      <c r="K8" s="850">
        <v>2307.050048828125</v>
      </c>
    </row>
    <row r="9" spans="1:11" ht="14.4" customHeight="1" x14ac:dyDescent="0.3">
      <c r="A9" s="831" t="s">
        <v>568</v>
      </c>
      <c r="B9" s="832" t="s">
        <v>569</v>
      </c>
      <c r="C9" s="835" t="s">
        <v>582</v>
      </c>
      <c r="D9" s="863" t="s">
        <v>583</v>
      </c>
      <c r="E9" s="835" t="s">
        <v>1592</v>
      </c>
      <c r="F9" s="863" t="s">
        <v>1593</v>
      </c>
      <c r="G9" s="835" t="s">
        <v>1602</v>
      </c>
      <c r="H9" s="835" t="s">
        <v>1603</v>
      </c>
      <c r="I9" s="849">
        <v>11.664999961853027</v>
      </c>
      <c r="J9" s="849">
        <v>20</v>
      </c>
      <c r="K9" s="850">
        <v>233.26999664306641</v>
      </c>
    </row>
    <row r="10" spans="1:11" ht="14.4" customHeight="1" x14ac:dyDescent="0.3">
      <c r="A10" s="831" t="s">
        <v>568</v>
      </c>
      <c r="B10" s="832" t="s">
        <v>569</v>
      </c>
      <c r="C10" s="835" t="s">
        <v>582</v>
      </c>
      <c r="D10" s="863" t="s">
        <v>583</v>
      </c>
      <c r="E10" s="835" t="s">
        <v>1592</v>
      </c>
      <c r="F10" s="863" t="s">
        <v>1593</v>
      </c>
      <c r="G10" s="835" t="s">
        <v>1604</v>
      </c>
      <c r="H10" s="835" t="s">
        <v>1605</v>
      </c>
      <c r="I10" s="849">
        <v>2277.85009765625</v>
      </c>
      <c r="J10" s="849">
        <v>3</v>
      </c>
      <c r="K10" s="850">
        <v>6833.55029296875</v>
      </c>
    </row>
    <row r="11" spans="1:11" ht="14.4" customHeight="1" x14ac:dyDescent="0.3">
      <c r="A11" s="831" t="s">
        <v>568</v>
      </c>
      <c r="B11" s="832" t="s">
        <v>569</v>
      </c>
      <c r="C11" s="835" t="s">
        <v>582</v>
      </c>
      <c r="D11" s="863" t="s">
        <v>583</v>
      </c>
      <c r="E11" s="835" t="s">
        <v>1592</v>
      </c>
      <c r="F11" s="863" t="s">
        <v>1593</v>
      </c>
      <c r="G11" s="835" t="s">
        <v>1606</v>
      </c>
      <c r="H11" s="835" t="s">
        <v>1607</v>
      </c>
      <c r="I11" s="849">
        <v>2277.85009765625</v>
      </c>
      <c r="J11" s="849">
        <v>2</v>
      </c>
      <c r="K11" s="850">
        <v>4555.7001953125</v>
      </c>
    </row>
    <row r="12" spans="1:11" ht="14.4" customHeight="1" x14ac:dyDescent="0.3">
      <c r="A12" s="831" t="s">
        <v>568</v>
      </c>
      <c r="B12" s="832" t="s">
        <v>569</v>
      </c>
      <c r="C12" s="835" t="s">
        <v>582</v>
      </c>
      <c r="D12" s="863" t="s">
        <v>583</v>
      </c>
      <c r="E12" s="835" t="s">
        <v>1592</v>
      </c>
      <c r="F12" s="863" t="s">
        <v>1593</v>
      </c>
      <c r="G12" s="835" t="s">
        <v>1608</v>
      </c>
      <c r="H12" s="835" t="s">
        <v>1609</v>
      </c>
      <c r="I12" s="849">
        <v>3035.31005859375</v>
      </c>
      <c r="J12" s="849">
        <v>12</v>
      </c>
      <c r="K12" s="850">
        <v>36423.720703125</v>
      </c>
    </row>
    <row r="13" spans="1:11" ht="14.4" customHeight="1" x14ac:dyDescent="0.3">
      <c r="A13" s="831" t="s">
        <v>568</v>
      </c>
      <c r="B13" s="832" t="s">
        <v>569</v>
      </c>
      <c r="C13" s="835" t="s">
        <v>582</v>
      </c>
      <c r="D13" s="863" t="s">
        <v>583</v>
      </c>
      <c r="E13" s="835" t="s">
        <v>1592</v>
      </c>
      <c r="F13" s="863" t="s">
        <v>1593</v>
      </c>
      <c r="G13" s="835" t="s">
        <v>1610</v>
      </c>
      <c r="H13" s="835" t="s">
        <v>1611</v>
      </c>
      <c r="I13" s="849">
        <v>3035.309326171875</v>
      </c>
      <c r="J13" s="849">
        <v>8</v>
      </c>
      <c r="K13" s="850">
        <v>24282.47021484375</v>
      </c>
    </row>
    <row r="14" spans="1:11" ht="14.4" customHeight="1" x14ac:dyDescent="0.3">
      <c r="A14" s="831" t="s">
        <v>568</v>
      </c>
      <c r="B14" s="832" t="s">
        <v>569</v>
      </c>
      <c r="C14" s="835" t="s">
        <v>582</v>
      </c>
      <c r="D14" s="863" t="s">
        <v>583</v>
      </c>
      <c r="E14" s="835" t="s">
        <v>1592</v>
      </c>
      <c r="F14" s="863" t="s">
        <v>1593</v>
      </c>
      <c r="G14" s="835" t="s">
        <v>1612</v>
      </c>
      <c r="H14" s="835" t="s">
        <v>1613</v>
      </c>
      <c r="I14" s="849">
        <v>4609.3462611607147</v>
      </c>
      <c r="J14" s="849">
        <v>25</v>
      </c>
      <c r="K14" s="850">
        <v>115188.7724609375</v>
      </c>
    </row>
    <row r="15" spans="1:11" ht="14.4" customHeight="1" x14ac:dyDescent="0.3">
      <c r="A15" s="831" t="s">
        <v>568</v>
      </c>
      <c r="B15" s="832" t="s">
        <v>569</v>
      </c>
      <c r="C15" s="835" t="s">
        <v>582</v>
      </c>
      <c r="D15" s="863" t="s">
        <v>583</v>
      </c>
      <c r="E15" s="835" t="s">
        <v>1592</v>
      </c>
      <c r="F15" s="863" t="s">
        <v>1593</v>
      </c>
      <c r="G15" s="835" t="s">
        <v>1614</v>
      </c>
      <c r="H15" s="835" t="s">
        <v>1615</v>
      </c>
      <c r="I15" s="849">
        <v>9228.2001953125</v>
      </c>
      <c r="J15" s="849">
        <v>0.5</v>
      </c>
      <c r="K15" s="850">
        <v>4614.10009765625</v>
      </c>
    </row>
    <row r="16" spans="1:11" ht="14.4" customHeight="1" x14ac:dyDescent="0.3">
      <c r="A16" s="831" t="s">
        <v>568</v>
      </c>
      <c r="B16" s="832" t="s">
        <v>569</v>
      </c>
      <c r="C16" s="835" t="s">
        <v>582</v>
      </c>
      <c r="D16" s="863" t="s">
        <v>583</v>
      </c>
      <c r="E16" s="835" t="s">
        <v>1592</v>
      </c>
      <c r="F16" s="863" t="s">
        <v>1593</v>
      </c>
      <c r="G16" s="835" t="s">
        <v>1616</v>
      </c>
      <c r="H16" s="835" t="s">
        <v>1617</v>
      </c>
      <c r="I16" s="849">
        <v>22994.599609375</v>
      </c>
      <c r="J16" s="849">
        <v>0.5</v>
      </c>
      <c r="K16" s="850">
        <v>11497.2998046875</v>
      </c>
    </row>
    <row r="17" spans="1:11" ht="14.4" customHeight="1" x14ac:dyDescent="0.3">
      <c r="A17" s="831" t="s">
        <v>568</v>
      </c>
      <c r="B17" s="832" t="s">
        <v>569</v>
      </c>
      <c r="C17" s="835" t="s">
        <v>582</v>
      </c>
      <c r="D17" s="863" t="s">
        <v>583</v>
      </c>
      <c r="E17" s="835" t="s">
        <v>1592</v>
      </c>
      <c r="F17" s="863" t="s">
        <v>1593</v>
      </c>
      <c r="G17" s="835" t="s">
        <v>1618</v>
      </c>
      <c r="H17" s="835" t="s">
        <v>1619</v>
      </c>
      <c r="I17" s="849">
        <v>22994.599609375</v>
      </c>
      <c r="J17" s="849">
        <v>0.25</v>
      </c>
      <c r="K17" s="850">
        <v>5748.64990234375</v>
      </c>
    </row>
    <row r="18" spans="1:11" ht="14.4" customHeight="1" x14ac:dyDescent="0.3">
      <c r="A18" s="831" t="s">
        <v>568</v>
      </c>
      <c r="B18" s="832" t="s">
        <v>569</v>
      </c>
      <c r="C18" s="835" t="s">
        <v>582</v>
      </c>
      <c r="D18" s="863" t="s">
        <v>583</v>
      </c>
      <c r="E18" s="835" t="s">
        <v>1592</v>
      </c>
      <c r="F18" s="863" t="s">
        <v>1593</v>
      </c>
      <c r="G18" s="835" t="s">
        <v>1620</v>
      </c>
      <c r="H18" s="835" t="s">
        <v>1621</v>
      </c>
      <c r="I18" s="849">
        <v>22994.599609375</v>
      </c>
      <c r="J18" s="849">
        <v>0.25</v>
      </c>
      <c r="K18" s="850">
        <v>5748.64990234375</v>
      </c>
    </row>
    <row r="19" spans="1:11" ht="14.4" customHeight="1" x14ac:dyDescent="0.3">
      <c r="A19" s="831" t="s">
        <v>568</v>
      </c>
      <c r="B19" s="832" t="s">
        <v>569</v>
      </c>
      <c r="C19" s="835" t="s">
        <v>582</v>
      </c>
      <c r="D19" s="863" t="s">
        <v>583</v>
      </c>
      <c r="E19" s="835" t="s">
        <v>1592</v>
      </c>
      <c r="F19" s="863" t="s">
        <v>1593</v>
      </c>
      <c r="G19" s="835" t="s">
        <v>1622</v>
      </c>
      <c r="H19" s="835" t="s">
        <v>1623</v>
      </c>
      <c r="I19" s="849">
        <v>22994.599609375</v>
      </c>
      <c r="J19" s="849">
        <v>0.25</v>
      </c>
      <c r="K19" s="850">
        <v>5748.64990234375</v>
      </c>
    </row>
    <row r="20" spans="1:11" ht="14.4" customHeight="1" x14ac:dyDescent="0.3">
      <c r="A20" s="831" t="s">
        <v>568</v>
      </c>
      <c r="B20" s="832" t="s">
        <v>569</v>
      </c>
      <c r="C20" s="835" t="s">
        <v>582</v>
      </c>
      <c r="D20" s="863" t="s">
        <v>583</v>
      </c>
      <c r="E20" s="835" t="s">
        <v>1592</v>
      </c>
      <c r="F20" s="863" t="s">
        <v>1593</v>
      </c>
      <c r="G20" s="835" t="s">
        <v>1624</v>
      </c>
      <c r="H20" s="835" t="s">
        <v>1625</v>
      </c>
      <c r="I20" s="849">
        <v>16187.7197265625</v>
      </c>
      <c r="J20" s="849">
        <v>0.5</v>
      </c>
      <c r="K20" s="850">
        <v>8093.85986328125</v>
      </c>
    </row>
    <row r="21" spans="1:11" ht="14.4" customHeight="1" x14ac:dyDescent="0.3">
      <c r="A21" s="831" t="s">
        <v>568</v>
      </c>
      <c r="B21" s="832" t="s">
        <v>569</v>
      </c>
      <c r="C21" s="835" t="s">
        <v>582</v>
      </c>
      <c r="D21" s="863" t="s">
        <v>583</v>
      </c>
      <c r="E21" s="835" t="s">
        <v>1592</v>
      </c>
      <c r="F21" s="863" t="s">
        <v>1593</v>
      </c>
      <c r="G21" s="835" t="s">
        <v>1626</v>
      </c>
      <c r="H21" s="835" t="s">
        <v>1627</v>
      </c>
      <c r="I21" s="849">
        <v>16187.7197265625</v>
      </c>
      <c r="J21" s="849">
        <v>0.75</v>
      </c>
      <c r="K21" s="850">
        <v>12140.789794921875</v>
      </c>
    </row>
    <row r="22" spans="1:11" ht="14.4" customHeight="1" x14ac:dyDescent="0.3">
      <c r="A22" s="831" t="s">
        <v>568</v>
      </c>
      <c r="B22" s="832" t="s">
        <v>569</v>
      </c>
      <c r="C22" s="835" t="s">
        <v>582</v>
      </c>
      <c r="D22" s="863" t="s">
        <v>583</v>
      </c>
      <c r="E22" s="835" t="s">
        <v>1592</v>
      </c>
      <c r="F22" s="863" t="s">
        <v>1593</v>
      </c>
      <c r="G22" s="835" t="s">
        <v>1628</v>
      </c>
      <c r="H22" s="835" t="s">
        <v>1629</v>
      </c>
      <c r="I22" s="849">
        <v>3709.6632486979165</v>
      </c>
      <c r="J22" s="849">
        <v>1.25</v>
      </c>
      <c r="K22" s="850">
        <v>4637.0799560546875</v>
      </c>
    </row>
    <row r="23" spans="1:11" ht="14.4" customHeight="1" x14ac:dyDescent="0.3">
      <c r="A23" s="831" t="s">
        <v>568</v>
      </c>
      <c r="B23" s="832" t="s">
        <v>569</v>
      </c>
      <c r="C23" s="835" t="s">
        <v>582</v>
      </c>
      <c r="D23" s="863" t="s">
        <v>583</v>
      </c>
      <c r="E23" s="835" t="s">
        <v>1592</v>
      </c>
      <c r="F23" s="863" t="s">
        <v>1593</v>
      </c>
      <c r="G23" s="835" t="s">
        <v>1630</v>
      </c>
      <c r="H23" s="835" t="s">
        <v>1631</v>
      </c>
      <c r="I23" s="849">
        <v>3130.7520019531248</v>
      </c>
      <c r="J23" s="849">
        <v>6</v>
      </c>
      <c r="K23" s="850">
        <v>18784.509765625</v>
      </c>
    </row>
    <row r="24" spans="1:11" ht="14.4" customHeight="1" x14ac:dyDescent="0.3">
      <c r="A24" s="831" t="s">
        <v>568</v>
      </c>
      <c r="B24" s="832" t="s">
        <v>569</v>
      </c>
      <c r="C24" s="835" t="s">
        <v>582</v>
      </c>
      <c r="D24" s="863" t="s">
        <v>583</v>
      </c>
      <c r="E24" s="835" t="s">
        <v>1592</v>
      </c>
      <c r="F24" s="863" t="s">
        <v>1593</v>
      </c>
      <c r="G24" s="835" t="s">
        <v>1632</v>
      </c>
      <c r="H24" s="835" t="s">
        <v>1633</v>
      </c>
      <c r="I24" s="849">
        <v>213.35000610351562</v>
      </c>
      <c r="J24" s="849">
        <v>22</v>
      </c>
      <c r="K24" s="850">
        <v>4693.6300659179687</v>
      </c>
    </row>
    <row r="25" spans="1:11" ht="14.4" customHeight="1" x14ac:dyDescent="0.3">
      <c r="A25" s="831" t="s">
        <v>568</v>
      </c>
      <c r="B25" s="832" t="s">
        <v>569</v>
      </c>
      <c r="C25" s="835" t="s">
        <v>582</v>
      </c>
      <c r="D25" s="863" t="s">
        <v>583</v>
      </c>
      <c r="E25" s="835" t="s">
        <v>1592</v>
      </c>
      <c r="F25" s="863" t="s">
        <v>1593</v>
      </c>
      <c r="G25" s="835" t="s">
        <v>1634</v>
      </c>
      <c r="H25" s="835" t="s">
        <v>1635</v>
      </c>
      <c r="I25" s="849">
        <v>2722.5003756009614</v>
      </c>
      <c r="J25" s="849">
        <v>34</v>
      </c>
      <c r="K25" s="850">
        <v>92565.009765625</v>
      </c>
    </row>
    <row r="26" spans="1:11" ht="14.4" customHeight="1" x14ac:dyDescent="0.3">
      <c r="A26" s="831" t="s">
        <v>568</v>
      </c>
      <c r="B26" s="832" t="s">
        <v>569</v>
      </c>
      <c r="C26" s="835" t="s">
        <v>582</v>
      </c>
      <c r="D26" s="863" t="s">
        <v>583</v>
      </c>
      <c r="E26" s="835" t="s">
        <v>1592</v>
      </c>
      <c r="F26" s="863" t="s">
        <v>1593</v>
      </c>
      <c r="G26" s="835" t="s">
        <v>1636</v>
      </c>
      <c r="H26" s="835" t="s">
        <v>1637</v>
      </c>
      <c r="I26" s="849">
        <v>2397.39990234375</v>
      </c>
      <c r="J26" s="849">
        <v>5</v>
      </c>
      <c r="K26" s="850">
        <v>11986.99951171875</v>
      </c>
    </row>
    <row r="27" spans="1:11" ht="14.4" customHeight="1" x14ac:dyDescent="0.3">
      <c r="A27" s="831" t="s">
        <v>568</v>
      </c>
      <c r="B27" s="832" t="s">
        <v>569</v>
      </c>
      <c r="C27" s="835" t="s">
        <v>582</v>
      </c>
      <c r="D27" s="863" t="s">
        <v>583</v>
      </c>
      <c r="E27" s="835" t="s">
        <v>1592</v>
      </c>
      <c r="F27" s="863" t="s">
        <v>1593</v>
      </c>
      <c r="G27" s="835" t="s">
        <v>1638</v>
      </c>
      <c r="H27" s="835" t="s">
        <v>1639</v>
      </c>
      <c r="I27" s="849">
        <v>2624.5400390625</v>
      </c>
      <c r="J27" s="849">
        <v>1</v>
      </c>
      <c r="K27" s="850">
        <v>2624.5400390625</v>
      </c>
    </row>
    <row r="28" spans="1:11" ht="14.4" customHeight="1" x14ac:dyDescent="0.3">
      <c r="A28" s="831" t="s">
        <v>568</v>
      </c>
      <c r="B28" s="832" t="s">
        <v>569</v>
      </c>
      <c r="C28" s="835" t="s">
        <v>582</v>
      </c>
      <c r="D28" s="863" t="s">
        <v>583</v>
      </c>
      <c r="E28" s="835" t="s">
        <v>1592</v>
      </c>
      <c r="F28" s="863" t="s">
        <v>1593</v>
      </c>
      <c r="G28" s="835" t="s">
        <v>1640</v>
      </c>
      <c r="H28" s="835" t="s">
        <v>1641</v>
      </c>
      <c r="I28" s="849">
        <v>1149.5</v>
      </c>
      <c r="J28" s="849">
        <v>7</v>
      </c>
      <c r="K28" s="850">
        <v>8046.5</v>
      </c>
    </row>
    <row r="29" spans="1:11" ht="14.4" customHeight="1" x14ac:dyDescent="0.3">
      <c r="A29" s="831" t="s">
        <v>568</v>
      </c>
      <c r="B29" s="832" t="s">
        <v>569</v>
      </c>
      <c r="C29" s="835" t="s">
        <v>582</v>
      </c>
      <c r="D29" s="863" t="s">
        <v>583</v>
      </c>
      <c r="E29" s="835" t="s">
        <v>1642</v>
      </c>
      <c r="F29" s="863" t="s">
        <v>1643</v>
      </c>
      <c r="G29" s="835" t="s">
        <v>1644</v>
      </c>
      <c r="H29" s="835" t="s">
        <v>1645</v>
      </c>
      <c r="I29" s="849">
        <v>0.41999998688697815</v>
      </c>
      <c r="J29" s="849">
        <v>1000</v>
      </c>
      <c r="K29" s="850">
        <v>419.75</v>
      </c>
    </row>
    <row r="30" spans="1:11" ht="14.4" customHeight="1" x14ac:dyDescent="0.3">
      <c r="A30" s="831" t="s">
        <v>568</v>
      </c>
      <c r="B30" s="832" t="s">
        <v>569</v>
      </c>
      <c r="C30" s="835" t="s">
        <v>582</v>
      </c>
      <c r="D30" s="863" t="s">
        <v>583</v>
      </c>
      <c r="E30" s="835" t="s">
        <v>1642</v>
      </c>
      <c r="F30" s="863" t="s">
        <v>1643</v>
      </c>
      <c r="G30" s="835" t="s">
        <v>1646</v>
      </c>
      <c r="H30" s="835" t="s">
        <v>1647</v>
      </c>
      <c r="I30" s="849">
        <v>790.875</v>
      </c>
      <c r="J30" s="849">
        <v>2</v>
      </c>
      <c r="K30" s="850">
        <v>1581.75</v>
      </c>
    </row>
    <row r="31" spans="1:11" ht="14.4" customHeight="1" x14ac:dyDescent="0.3">
      <c r="A31" s="831" t="s">
        <v>568</v>
      </c>
      <c r="B31" s="832" t="s">
        <v>569</v>
      </c>
      <c r="C31" s="835" t="s">
        <v>582</v>
      </c>
      <c r="D31" s="863" t="s">
        <v>583</v>
      </c>
      <c r="E31" s="835" t="s">
        <v>1642</v>
      </c>
      <c r="F31" s="863" t="s">
        <v>1643</v>
      </c>
      <c r="G31" s="835" t="s">
        <v>1648</v>
      </c>
      <c r="H31" s="835" t="s">
        <v>1649</v>
      </c>
      <c r="I31" s="849">
        <v>2.9600000381469727</v>
      </c>
      <c r="J31" s="849">
        <v>100</v>
      </c>
      <c r="K31" s="850">
        <v>296.29998779296875</v>
      </c>
    </row>
    <row r="32" spans="1:11" ht="14.4" customHeight="1" x14ac:dyDescent="0.3">
      <c r="A32" s="831" t="s">
        <v>568</v>
      </c>
      <c r="B32" s="832" t="s">
        <v>569</v>
      </c>
      <c r="C32" s="835" t="s">
        <v>582</v>
      </c>
      <c r="D32" s="863" t="s">
        <v>583</v>
      </c>
      <c r="E32" s="835" t="s">
        <v>1642</v>
      </c>
      <c r="F32" s="863" t="s">
        <v>1643</v>
      </c>
      <c r="G32" s="835" t="s">
        <v>1648</v>
      </c>
      <c r="H32" s="835" t="s">
        <v>1650</v>
      </c>
      <c r="I32" s="849">
        <v>6.0999999046325684</v>
      </c>
      <c r="J32" s="849">
        <v>400</v>
      </c>
      <c r="K32" s="850">
        <v>2438</v>
      </c>
    </row>
    <row r="33" spans="1:11" ht="14.4" customHeight="1" x14ac:dyDescent="0.3">
      <c r="A33" s="831" t="s">
        <v>568</v>
      </c>
      <c r="B33" s="832" t="s">
        <v>569</v>
      </c>
      <c r="C33" s="835" t="s">
        <v>582</v>
      </c>
      <c r="D33" s="863" t="s">
        <v>583</v>
      </c>
      <c r="E33" s="835" t="s">
        <v>1642</v>
      </c>
      <c r="F33" s="863" t="s">
        <v>1643</v>
      </c>
      <c r="G33" s="835" t="s">
        <v>1651</v>
      </c>
      <c r="H33" s="835" t="s">
        <v>1652</v>
      </c>
      <c r="I33" s="849">
        <v>0.30250000953674316</v>
      </c>
      <c r="J33" s="849">
        <v>5750</v>
      </c>
      <c r="K33" s="850">
        <v>1747.5099639892578</v>
      </c>
    </row>
    <row r="34" spans="1:11" ht="14.4" customHeight="1" x14ac:dyDescent="0.3">
      <c r="A34" s="831" t="s">
        <v>568</v>
      </c>
      <c r="B34" s="832" t="s">
        <v>569</v>
      </c>
      <c r="C34" s="835" t="s">
        <v>582</v>
      </c>
      <c r="D34" s="863" t="s">
        <v>583</v>
      </c>
      <c r="E34" s="835" t="s">
        <v>1642</v>
      </c>
      <c r="F34" s="863" t="s">
        <v>1643</v>
      </c>
      <c r="G34" s="835" t="s">
        <v>1653</v>
      </c>
      <c r="H34" s="835" t="s">
        <v>1654</v>
      </c>
      <c r="I34" s="849">
        <v>7.5900001525878906</v>
      </c>
      <c r="J34" s="849">
        <v>1</v>
      </c>
      <c r="K34" s="850">
        <v>7.5900001525878906</v>
      </c>
    </row>
    <row r="35" spans="1:11" ht="14.4" customHeight="1" x14ac:dyDescent="0.3">
      <c r="A35" s="831" t="s">
        <v>568</v>
      </c>
      <c r="B35" s="832" t="s">
        <v>569</v>
      </c>
      <c r="C35" s="835" t="s">
        <v>582</v>
      </c>
      <c r="D35" s="863" t="s">
        <v>583</v>
      </c>
      <c r="E35" s="835" t="s">
        <v>1642</v>
      </c>
      <c r="F35" s="863" t="s">
        <v>1643</v>
      </c>
      <c r="G35" s="835" t="s">
        <v>1655</v>
      </c>
      <c r="H35" s="835" t="s">
        <v>1656</v>
      </c>
      <c r="I35" s="849">
        <v>0.67000001668930054</v>
      </c>
      <c r="J35" s="849">
        <v>500</v>
      </c>
      <c r="K35" s="850">
        <v>335</v>
      </c>
    </row>
    <row r="36" spans="1:11" ht="14.4" customHeight="1" x14ac:dyDescent="0.3">
      <c r="A36" s="831" t="s">
        <v>568</v>
      </c>
      <c r="B36" s="832" t="s">
        <v>569</v>
      </c>
      <c r="C36" s="835" t="s">
        <v>582</v>
      </c>
      <c r="D36" s="863" t="s">
        <v>583</v>
      </c>
      <c r="E36" s="835" t="s">
        <v>1642</v>
      </c>
      <c r="F36" s="863" t="s">
        <v>1643</v>
      </c>
      <c r="G36" s="835" t="s">
        <v>1657</v>
      </c>
      <c r="H36" s="835" t="s">
        <v>1658</v>
      </c>
      <c r="I36" s="849">
        <v>0.30000001192092896</v>
      </c>
      <c r="J36" s="849">
        <v>52800</v>
      </c>
      <c r="K36" s="850">
        <v>15700.500244140625</v>
      </c>
    </row>
    <row r="37" spans="1:11" ht="14.4" customHeight="1" x14ac:dyDescent="0.3">
      <c r="A37" s="831" t="s">
        <v>568</v>
      </c>
      <c r="B37" s="832" t="s">
        <v>569</v>
      </c>
      <c r="C37" s="835" t="s">
        <v>582</v>
      </c>
      <c r="D37" s="863" t="s">
        <v>583</v>
      </c>
      <c r="E37" s="835" t="s">
        <v>1642</v>
      </c>
      <c r="F37" s="863" t="s">
        <v>1643</v>
      </c>
      <c r="G37" s="835" t="s">
        <v>1657</v>
      </c>
      <c r="H37" s="835" t="s">
        <v>1659</v>
      </c>
      <c r="I37" s="849">
        <v>0.28999999165534973</v>
      </c>
      <c r="J37" s="849">
        <v>38400</v>
      </c>
      <c r="K37" s="850">
        <v>11278.199951171875</v>
      </c>
    </row>
    <row r="38" spans="1:11" ht="14.4" customHeight="1" x14ac:dyDescent="0.3">
      <c r="A38" s="831" t="s">
        <v>568</v>
      </c>
      <c r="B38" s="832" t="s">
        <v>569</v>
      </c>
      <c r="C38" s="835" t="s">
        <v>582</v>
      </c>
      <c r="D38" s="863" t="s">
        <v>583</v>
      </c>
      <c r="E38" s="835" t="s">
        <v>1642</v>
      </c>
      <c r="F38" s="863" t="s">
        <v>1643</v>
      </c>
      <c r="G38" s="835" t="s">
        <v>1660</v>
      </c>
      <c r="H38" s="835" t="s">
        <v>1661</v>
      </c>
      <c r="I38" s="849">
        <v>0.14400000274181365</v>
      </c>
      <c r="J38" s="849">
        <v>6700</v>
      </c>
      <c r="K38" s="850">
        <v>960.13999938964844</v>
      </c>
    </row>
    <row r="39" spans="1:11" ht="14.4" customHeight="1" x14ac:dyDescent="0.3">
      <c r="A39" s="831" t="s">
        <v>568</v>
      </c>
      <c r="B39" s="832" t="s">
        <v>569</v>
      </c>
      <c r="C39" s="835" t="s">
        <v>582</v>
      </c>
      <c r="D39" s="863" t="s">
        <v>583</v>
      </c>
      <c r="E39" s="835" t="s">
        <v>1642</v>
      </c>
      <c r="F39" s="863" t="s">
        <v>1643</v>
      </c>
      <c r="G39" s="835" t="s">
        <v>1662</v>
      </c>
      <c r="H39" s="835" t="s">
        <v>1663</v>
      </c>
      <c r="I39" s="849">
        <v>1.4266666173934937</v>
      </c>
      <c r="J39" s="849">
        <v>3000</v>
      </c>
      <c r="K39" s="850">
        <v>4271.8199462890625</v>
      </c>
    </row>
    <row r="40" spans="1:11" ht="14.4" customHeight="1" x14ac:dyDescent="0.3">
      <c r="A40" s="831" t="s">
        <v>568</v>
      </c>
      <c r="B40" s="832" t="s">
        <v>569</v>
      </c>
      <c r="C40" s="835" t="s">
        <v>582</v>
      </c>
      <c r="D40" s="863" t="s">
        <v>583</v>
      </c>
      <c r="E40" s="835" t="s">
        <v>1642</v>
      </c>
      <c r="F40" s="863" t="s">
        <v>1643</v>
      </c>
      <c r="G40" s="835" t="s">
        <v>1662</v>
      </c>
      <c r="H40" s="835" t="s">
        <v>1664</v>
      </c>
      <c r="I40" s="849">
        <v>1.4249999523162842</v>
      </c>
      <c r="J40" s="849">
        <v>2000</v>
      </c>
      <c r="K40" s="850">
        <v>2849.9000244140625</v>
      </c>
    </row>
    <row r="41" spans="1:11" ht="14.4" customHeight="1" x14ac:dyDescent="0.3">
      <c r="A41" s="831" t="s">
        <v>568</v>
      </c>
      <c r="B41" s="832" t="s">
        <v>569</v>
      </c>
      <c r="C41" s="835" t="s">
        <v>582</v>
      </c>
      <c r="D41" s="863" t="s">
        <v>583</v>
      </c>
      <c r="E41" s="835" t="s">
        <v>1642</v>
      </c>
      <c r="F41" s="863" t="s">
        <v>1643</v>
      </c>
      <c r="G41" s="835" t="s">
        <v>1665</v>
      </c>
      <c r="H41" s="835" t="s">
        <v>1666</v>
      </c>
      <c r="I41" s="849">
        <v>28.734285354614258</v>
      </c>
      <c r="J41" s="849">
        <v>37</v>
      </c>
      <c r="K41" s="850">
        <v>1063.2099990844727</v>
      </c>
    </row>
    <row r="42" spans="1:11" ht="14.4" customHeight="1" x14ac:dyDescent="0.3">
      <c r="A42" s="831" t="s">
        <v>568</v>
      </c>
      <c r="B42" s="832" t="s">
        <v>569</v>
      </c>
      <c r="C42" s="835" t="s">
        <v>582</v>
      </c>
      <c r="D42" s="863" t="s">
        <v>583</v>
      </c>
      <c r="E42" s="835" t="s">
        <v>1667</v>
      </c>
      <c r="F42" s="863" t="s">
        <v>1668</v>
      </c>
      <c r="G42" s="835" t="s">
        <v>1669</v>
      </c>
      <c r="H42" s="835" t="s">
        <v>1670</v>
      </c>
      <c r="I42" s="849">
        <v>16.989999771118164</v>
      </c>
      <c r="J42" s="849">
        <v>4400</v>
      </c>
      <c r="K42" s="850">
        <v>74753.439453125</v>
      </c>
    </row>
    <row r="43" spans="1:11" ht="14.4" customHeight="1" x14ac:dyDescent="0.3">
      <c r="A43" s="831" t="s">
        <v>568</v>
      </c>
      <c r="B43" s="832" t="s">
        <v>569</v>
      </c>
      <c r="C43" s="835" t="s">
        <v>582</v>
      </c>
      <c r="D43" s="863" t="s">
        <v>583</v>
      </c>
      <c r="E43" s="835" t="s">
        <v>1667</v>
      </c>
      <c r="F43" s="863" t="s">
        <v>1668</v>
      </c>
      <c r="G43" s="835" t="s">
        <v>1671</v>
      </c>
      <c r="H43" s="835" t="s">
        <v>1672</v>
      </c>
      <c r="I43" s="849">
        <v>4.3600001335144043</v>
      </c>
      <c r="J43" s="849">
        <v>200</v>
      </c>
      <c r="K43" s="850">
        <v>871.20001220703125</v>
      </c>
    </row>
    <row r="44" spans="1:11" ht="14.4" customHeight="1" x14ac:dyDescent="0.3">
      <c r="A44" s="831" t="s">
        <v>568</v>
      </c>
      <c r="B44" s="832" t="s">
        <v>569</v>
      </c>
      <c r="C44" s="835" t="s">
        <v>582</v>
      </c>
      <c r="D44" s="863" t="s">
        <v>583</v>
      </c>
      <c r="E44" s="835" t="s">
        <v>1667</v>
      </c>
      <c r="F44" s="863" t="s">
        <v>1668</v>
      </c>
      <c r="G44" s="835" t="s">
        <v>1671</v>
      </c>
      <c r="H44" s="835" t="s">
        <v>1673</v>
      </c>
      <c r="I44" s="849">
        <v>4.3600001335144043</v>
      </c>
      <c r="J44" s="849">
        <v>100</v>
      </c>
      <c r="K44" s="850">
        <v>435.60000610351562</v>
      </c>
    </row>
    <row r="45" spans="1:11" ht="14.4" customHeight="1" x14ac:dyDescent="0.3">
      <c r="A45" s="831" t="s">
        <v>568</v>
      </c>
      <c r="B45" s="832" t="s">
        <v>569</v>
      </c>
      <c r="C45" s="835" t="s">
        <v>582</v>
      </c>
      <c r="D45" s="863" t="s">
        <v>583</v>
      </c>
      <c r="E45" s="835" t="s">
        <v>1667</v>
      </c>
      <c r="F45" s="863" t="s">
        <v>1668</v>
      </c>
      <c r="G45" s="835" t="s">
        <v>1674</v>
      </c>
      <c r="H45" s="835" t="s">
        <v>1675</v>
      </c>
      <c r="I45" s="849">
        <v>271.16000366210937</v>
      </c>
      <c r="J45" s="849">
        <v>24</v>
      </c>
      <c r="K45" s="850">
        <v>6507.85986328125</v>
      </c>
    </row>
    <row r="46" spans="1:11" ht="14.4" customHeight="1" x14ac:dyDescent="0.3">
      <c r="A46" s="831" t="s">
        <v>568</v>
      </c>
      <c r="B46" s="832" t="s">
        <v>569</v>
      </c>
      <c r="C46" s="835" t="s">
        <v>582</v>
      </c>
      <c r="D46" s="863" t="s">
        <v>583</v>
      </c>
      <c r="E46" s="835" t="s">
        <v>1667</v>
      </c>
      <c r="F46" s="863" t="s">
        <v>1668</v>
      </c>
      <c r="G46" s="835" t="s">
        <v>1676</v>
      </c>
      <c r="H46" s="835" t="s">
        <v>1677</v>
      </c>
      <c r="I46" s="849">
        <v>492.47000122070312</v>
      </c>
      <c r="J46" s="849">
        <v>60</v>
      </c>
      <c r="K46" s="850">
        <v>29548.201171875</v>
      </c>
    </row>
    <row r="47" spans="1:11" ht="14.4" customHeight="1" x14ac:dyDescent="0.3">
      <c r="A47" s="831" t="s">
        <v>568</v>
      </c>
      <c r="B47" s="832" t="s">
        <v>569</v>
      </c>
      <c r="C47" s="835" t="s">
        <v>582</v>
      </c>
      <c r="D47" s="863" t="s">
        <v>583</v>
      </c>
      <c r="E47" s="835" t="s">
        <v>1667</v>
      </c>
      <c r="F47" s="863" t="s">
        <v>1668</v>
      </c>
      <c r="G47" s="835" t="s">
        <v>1676</v>
      </c>
      <c r="H47" s="835" t="s">
        <v>1678</v>
      </c>
      <c r="I47" s="849">
        <v>492.47000122070312</v>
      </c>
      <c r="J47" s="849">
        <v>20</v>
      </c>
      <c r="K47" s="850">
        <v>9849.400390625</v>
      </c>
    </row>
    <row r="48" spans="1:11" ht="14.4" customHeight="1" x14ac:dyDescent="0.3">
      <c r="A48" s="831" t="s">
        <v>568</v>
      </c>
      <c r="B48" s="832" t="s">
        <v>569</v>
      </c>
      <c r="C48" s="835" t="s">
        <v>582</v>
      </c>
      <c r="D48" s="863" t="s">
        <v>583</v>
      </c>
      <c r="E48" s="835" t="s">
        <v>1667</v>
      </c>
      <c r="F48" s="863" t="s">
        <v>1668</v>
      </c>
      <c r="G48" s="835" t="s">
        <v>1679</v>
      </c>
      <c r="H48" s="835" t="s">
        <v>1680</v>
      </c>
      <c r="I48" s="849">
        <v>527.97998046875</v>
      </c>
      <c r="J48" s="849">
        <v>40</v>
      </c>
      <c r="K48" s="850">
        <v>21119.33984375</v>
      </c>
    </row>
    <row r="49" spans="1:11" ht="14.4" customHeight="1" x14ac:dyDescent="0.3">
      <c r="A49" s="831" t="s">
        <v>568</v>
      </c>
      <c r="B49" s="832" t="s">
        <v>569</v>
      </c>
      <c r="C49" s="835" t="s">
        <v>582</v>
      </c>
      <c r="D49" s="863" t="s">
        <v>583</v>
      </c>
      <c r="E49" s="835" t="s">
        <v>1667</v>
      </c>
      <c r="F49" s="863" t="s">
        <v>1668</v>
      </c>
      <c r="G49" s="835" t="s">
        <v>1681</v>
      </c>
      <c r="H49" s="835" t="s">
        <v>1682</v>
      </c>
      <c r="I49" s="849">
        <v>8.8299999237060547</v>
      </c>
      <c r="J49" s="849">
        <v>20</v>
      </c>
      <c r="K49" s="850">
        <v>176.66000366210937</v>
      </c>
    </row>
    <row r="50" spans="1:11" ht="14.4" customHeight="1" x14ac:dyDescent="0.3">
      <c r="A50" s="831" t="s">
        <v>568</v>
      </c>
      <c r="B50" s="832" t="s">
        <v>569</v>
      </c>
      <c r="C50" s="835" t="s">
        <v>582</v>
      </c>
      <c r="D50" s="863" t="s">
        <v>583</v>
      </c>
      <c r="E50" s="835" t="s">
        <v>1667</v>
      </c>
      <c r="F50" s="863" t="s">
        <v>1668</v>
      </c>
      <c r="G50" s="835" t="s">
        <v>1683</v>
      </c>
      <c r="H50" s="835" t="s">
        <v>1684</v>
      </c>
      <c r="I50" s="849">
        <v>10.829999923706055</v>
      </c>
      <c r="J50" s="849">
        <v>228</v>
      </c>
      <c r="K50" s="850">
        <v>2469.0800170898437</v>
      </c>
    </row>
    <row r="51" spans="1:11" ht="14.4" customHeight="1" x14ac:dyDescent="0.3">
      <c r="A51" s="831" t="s">
        <v>568</v>
      </c>
      <c r="B51" s="832" t="s">
        <v>569</v>
      </c>
      <c r="C51" s="835" t="s">
        <v>582</v>
      </c>
      <c r="D51" s="863" t="s">
        <v>583</v>
      </c>
      <c r="E51" s="835" t="s">
        <v>1667</v>
      </c>
      <c r="F51" s="863" t="s">
        <v>1668</v>
      </c>
      <c r="G51" s="835" t="s">
        <v>1685</v>
      </c>
      <c r="H51" s="835" t="s">
        <v>1686</v>
      </c>
      <c r="I51" s="849">
        <v>270.67500305175781</v>
      </c>
      <c r="J51" s="849">
        <v>20</v>
      </c>
      <c r="K51" s="850">
        <v>5413.5400390625</v>
      </c>
    </row>
    <row r="52" spans="1:11" ht="14.4" customHeight="1" x14ac:dyDescent="0.3">
      <c r="A52" s="831" t="s">
        <v>568</v>
      </c>
      <c r="B52" s="832" t="s">
        <v>569</v>
      </c>
      <c r="C52" s="835" t="s">
        <v>582</v>
      </c>
      <c r="D52" s="863" t="s">
        <v>583</v>
      </c>
      <c r="E52" s="835" t="s">
        <v>1667</v>
      </c>
      <c r="F52" s="863" t="s">
        <v>1668</v>
      </c>
      <c r="G52" s="835" t="s">
        <v>1687</v>
      </c>
      <c r="H52" s="835" t="s">
        <v>1688</v>
      </c>
      <c r="I52" s="849">
        <v>15.920000076293945</v>
      </c>
      <c r="J52" s="849">
        <v>150</v>
      </c>
      <c r="K52" s="850">
        <v>2388</v>
      </c>
    </row>
    <row r="53" spans="1:11" ht="14.4" customHeight="1" x14ac:dyDescent="0.3">
      <c r="A53" s="831" t="s">
        <v>568</v>
      </c>
      <c r="B53" s="832" t="s">
        <v>569</v>
      </c>
      <c r="C53" s="835" t="s">
        <v>582</v>
      </c>
      <c r="D53" s="863" t="s">
        <v>583</v>
      </c>
      <c r="E53" s="835" t="s">
        <v>1667</v>
      </c>
      <c r="F53" s="863" t="s">
        <v>1668</v>
      </c>
      <c r="G53" s="835" t="s">
        <v>1689</v>
      </c>
      <c r="H53" s="835" t="s">
        <v>1690</v>
      </c>
      <c r="I53" s="849">
        <v>371.47000122070312</v>
      </c>
      <c r="J53" s="849">
        <v>10</v>
      </c>
      <c r="K53" s="850">
        <v>3714.699951171875</v>
      </c>
    </row>
    <row r="54" spans="1:11" ht="14.4" customHeight="1" x14ac:dyDescent="0.3">
      <c r="A54" s="831" t="s">
        <v>568</v>
      </c>
      <c r="B54" s="832" t="s">
        <v>569</v>
      </c>
      <c r="C54" s="835" t="s">
        <v>582</v>
      </c>
      <c r="D54" s="863" t="s">
        <v>583</v>
      </c>
      <c r="E54" s="835" t="s">
        <v>1667</v>
      </c>
      <c r="F54" s="863" t="s">
        <v>1668</v>
      </c>
      <c r="G54" s="835" t="s">
        <v>1691</v>
      </c>
      <c r="H54" s="835" t="s">
        <v>1692</v>
      </c>
      <c r="I54" s="849">
        <v>26.015000343322754</v>
      </c>
      <c r="J54" s="849">
        <v>80</v>
      </c>
      <c r="K54" s="850">
        <v>2081</v>
      </c>
    </row>
    <row r="55" spans="1:11" ht="14.4" customHeight="1" x14ac:dyDescent="0.3">
      <c r="A55" s="831" t="s">
        <v>568</v>
      </c>
      <c r="B55" s="832" t="s">
        <v>569</v>
      </c>
      <c r="C55" s="835" t="s">
        <v>582</v>
      </c>
      <c r="D55" s="863" t="s">
        <v>583</v>
      </c>
      <c r="E55" s="835" t="s">
        <v>1667</v>
      </c>
      <c r="F55" s="863" t="s">
        <v>1668</v>
      </c>
      <c r="G55" s="835" t="s">
        <v>1693</v>
      </c>
      <c r="H55" s="835" t="s">
        <v>1694</v>
      </c>
      <c r="I55" s="849">
        <v>26</v>
      </c>
      <c r="J55" s="849">
        <v>40</v>
      </c>
      <c r="K55" s="850">
        <v>1039.800048828125</v>
      </c>
    </row>
    <row r="56" spans="1:11" ht="14.4" customHeight="1" x14ac:dyDescent="0.3">
      <c r="A56" s="831" t="s">
        <v>568</v>
      </c>
      <c r="B56" s="832" t="s">
        <v>569</v>
      </c>
      <c r="C56" s="835" t="s">
        <v>582</v>
      </c>
      <c r="D56" s="863" t="s">
        <v>583</v>
      </c>
      <c r="E56" s="835" t="s">
        <v>1667</v>
      </c>
      <c r="F56" s="863" t="s">
        <v>1668</v>
      </c>
      <c r="G56" s="835" t="s">
        <v>1693</v>
      </c>
      <c r="H56" s="835" t="s">
        <v>1695</v>
      </c>
      <c r="I56" s="849">
        <v>26.005000114440918</v>
      </c>
      <c r="J56" s="849">
        <v>160</v>
      </c>
      <c r="K56" s="850">
        <v>4160.199951171875</v>
      </c>
    </row>
    <row r="57" spans="1:11" ht="14.4" customHeight="1" x14ac:dyDescent="0.3">
      <c r="A57" s="831" t="s">
        <v>568</v>
      </c>
      <c r="B57" s="832" t="s">
        <v>569</v>
      </c>
      <c r="C57" s="835" t="s">
        <v>582</v>
      </c>
      <c r="D57" s="863" t="s">
        <v>583</v>
      </c>
      <c r="E57" s="835" t="s">
        <v>1667</v>
      </c>
      <c r="F57" s="863" t="s">
        <v>1668</v>
      </c>
      <c r="G57" s="835" t="s">
        <v>1696</v>
      </c>
      <c r="H57" s="835" t="s">
        <v>1697</v>
      </c>
      <c r="I57" s="849">
        <v>27.829999923706055</v>
      </c>
      <c r="J57" s="849">
        <v>10</v>
      </c>
      <c r="K57" s="850">
        <v>278.29998779296875</v>
      </c>
    </row>
    <row r="58" spans="1:11" ht="14.4" customHeight="1" x14ac:dyDescent="0.3">
      <c r="A58" s="831" t="s">
        <v>568</v>
      </c>
      <c r="B58" s="832" t="s">
        <v>569</v>
      </c>
      <c r="C58" s="835" t="s">
        <v>582</v>
      </c>
      <c r="D58" s="863" t="s">
        <v>583</v>
      </c>
      <c r="E58" s="835" t="s">
        <v>1667</v>
      </c>
      <c r="F58" s="863" t="s">
        <v>1668</v>
      </c>
      <c r="G58" s="835" t="s">
        <v>1698</v>
      </c>
      <c r="H58" s="835" t="s">
        <v>1699</v>
      </c>
      <c r="I58" s="849">
        <v>27.829999923706055</v>
      </c>
      <c r="J58" s="849">
        <v>10</v>
      </c>
      <c r="K58" s="850">
        <v>278.29998779296875</v>
      </c>
    </row>
    <row r="59" spans="1:11" ht="14.4" customHeight="1" x14ac:dyDescent="0.3">
      <c r="A59" s="831" t="s">
        <v>568</v>
      </c>
      <c r="B59" s="832" t="s">
        <v>569</v>
      </c>
      <c r="C59" s="835" t="s">
        <v>582</v>
      </c>
      <c r="D59" s="863" t="s">
        <v>583</v>
      </c>
      <c r="E59" s="835" t="s">
        <v>1667</v>
      </c>
      <c r="F59" s="863" t="s">
        <v>1668</v>
      </c>
      <c r="G59" s="835" t="s">
        <v>1700</v>
      </c>
      <c r="H59" s="835" t="s">
        <v>1701</v>
      </c>
      <c r="I59" s="849">
        <v>27.829999923706055</v>
      </c>
      <c r="J59" s="849">
        <v>10</v>
      </c>
      <c r="K59" s="850">
        <v>278.29998779296875</v>
      </c>
    </row>
    <row r="60" spans="1:11" ht="14.4" customHeight="1" x14ac:dyDescent="0.3">
      <c r="A60" s="831" t="s">
        <v>568</v>
      </c>
      <c r="B60" s="832" t="s">
        <v>569</v>
      </c>
      <c r="C60" s="835" t="s">
        <v>582</v>
      </c>
      <c r="D60" s="863" t="s">
        <v>583</v>
      </c>
      <c r="E60" s="835" t="s">
        <v>1667</v>
      </c>
      <c r="F60" s="863" t="s">
        <v>1668</v>
      </c>
      <c r="G60" s="835" t="s">
        <v>1702</v>
      </c>
      <c r="H60" s="835" t="s">
        <v>1703</v>
      </c>
      <c r="I60" s="849">
        <v>27.829999923706055</v>
      </c>
      <c r="J60" s="849">
        <v>10</v>
      </c>
      <c r="K60" s="850">
        <v>278.29998779296875</v>
      </c>
    </row>
    <row r="61" spans="1:11" ht="14.4" customHeight="1" x14ac:dyDescent="0.3">
      <c r="A61" s="831" t="s">
        <v>568</v>
      </c>
      <c r="B61" s="832" t="s">
        <v>569</v>
      </c>
      <c r="C61" s="835" t="s">
        <v>582</v>
      </c>
      <c r="D61" s="863" t="s">
        <v>583</v>
      </c>
      <c r="E61" s="835" t="s">
        <v>1667</v>
      </c>
      <c r="F61" s="863" t="s">
        <v>1668</v>
      </c>
      <c r="G61" s="835" t="s">
        <v>1704</v>
      </c>
      <c r="H61" s="835" t="s">
        <v>1705</v>
      </c>
      <c r="I61" s="849">
        <v>30.25</v>
      </c>
      <c r="J61" s="849">
        <v>300</v>
      </c>
      <c r="K61" s="850">
        <v>9075</v>
      </c>
    </row>
    <row r="62" spans="1:11" ht="14.4" customHeight="1" x14ac:dyDescent="0.3">
      <c r="A62" s="831" t="s">
        <v>568</v>
      </c>
      <c r="B62" s="832" t="s">
        <v>569</v>
      </c>
      <c r="C62" s="835" t="s">
        <v>582</v>
      </c>
      <c r="D62" s="863" t="s">
        <v>583</v>
      </c>
      <c r="E62" s="835" t="s">
        <v>1667</v>
      </c>
      <c r="F62" s="863" t="s">
        <v>1668</v>
      </c>
      <c r="G62" s="835" t="s">
        <v>1706</v>
      </c>
      <c r="H62" s="835" t="s">
        <v>1707</v>
      </c>
      <c r="I62" s="849">
        <v>32.669998168945313</v>
      </c>
      <c r="J62" s="849">
        <v>100</v>
      </c>
      <c r="K62" s="850">
        <v>3267</v>
      </c>
    </row>
    <row r="63" spans="1:11" ht="14.4" customHeight="1" x14ac:dyDescent="0.3">
      <c r="A63" s="831" t="s">
        <v>568</v>
      </c>
      <c r="B63" s="832" t="s">
        <v>569</v>
      </c>
      <c r="C63" s="835" t="s">
        <v>582</v>
      </c>
      <c r="D63" s="863" t="s">
        <v>583</v>
      </c>
      <c r="E63" s="835" t="s">
        <v>1667</v>
      </c>
      <c r="F63" s="863" t="s">
        <v>1668</v>
      </c>
      <c r="G63" s="835" t="s">
        <v>1708</v>
      </c>
      <c r="H63" s="835" t="s">
        <v>1709</v>
      </c>
      <c r="I63" s="849">
        <v>1.9050000011920929</v>
      </c>
      <c r="J63" s="849">
        <v>1800</v>
      </c>
      <c r="K63" s="850">
        <v>3435.25</v>
      </c>
    </row>
    <row r="64" spans="1:11" ht="14.4" customHeight="1" x14ac:dyDescent="0.3">
      <c r="A64" s="831" t="s">
        <v>568</v>
      </c>
      <c r="B64" s="832" t="s">
        <v>569</v>
      </c>
      <c r="C64" s="835" t="s">
        <v>582</v>
      </c>
      <c r="D64" s="863" t="s">
        <v>583</v>
      </c>
      <c r="E64" s="835" t="s">
        <v>1667</v>
      </c>
      <c r="F64" s="863" t="s">
        <v>1668</v>
      </c>
      <c r="G64" s="835" t="s">
        <v>1710</v>
      </c>
      <c r="H64" s="835" t="s">
        <v>1711</v>
      </c>
      <c r="I64" s="849">
        <v>1.7509090900421143</v>
      </c>
      <c r="J64" s="849">
        <v>5300</v>
      </c>
      <c r="K64" s="850">
        <v>10206.279980469495</v>
      </c>
    </row>
    <row r="65" spans="1:11" ht="14.4" customHeight="1" x14ac:dyDescent="0.3">
      <c r="A65" s="831" t="s">
        <v>568</v>
      </c>
      <c r="B65" s="832" t="s">
        <v>569</v>
      </c>
      <c r="C65" s="835" t="s">
        <v>582</v>
      </c>
      <c r="D65" s="863" t="s">
        <v>583</v>
      </c>
      <c r="E65" s="835" t="s">
        <v>1667</v>
      </c>
      <c r="F65" s="863" t="s">
        <v>1668</v>
      </c>
      <c r="G65" s="835" t="s">
        <v>1712</v>
      </c>
      <c r="H65" s="835" t="s">
        <v>1713</v>
      </c>
      <c r="I65" s="849">
        <v>1.0512499511241913</v>
      </c>
      <c r="J65" s="849">
        <v>2600</v>
      </c>
      <c r="K65" s="850">
        <v>2733</v>
      </c>
    </row>
    <row r="66" spans="1:11" ht="14.4" customHeight="1" x14ac:dyDescent="0.3">
      <c r="A66" s="831" t="s">
        <v>568</v>
      </c>
      <c r="B66" s="832" t="s">
        <v>569</v>
      </c>
      <c r="C66" s="835" t="s">
        <v>582</v>
      </c>
      <c r="D66" s="863" t="s">
        <v>583</v>
      </c>
      <c r="E66" s="835" t="s">
        <v>1667</v>
      </c>
      <c r="F66" s="863" t="s">
        <v>1668</v>
      </c>
      <c r="G66" s="835" t="s">
        <v>1714</v>
      </c>
      <c r="H66" s="835" t="s">
        <v>1715</v>
      </c>
      <c r="I66" s="849">
        <v>11.739999771118164</v>
      </c>
      <c r="J66" s="849">
        <v>980</v>
      </c>
      <c r="K66" s="850">
        <v>11505.199966430664</v>
      </c>
    </row>
    <row r="67" spans="1:11" ht="14.4" customHeight="1" x14ac:dyDescent="0.3">
      <c r="A67" s="831" t="s">
        <v>568</v>
      </c>
      <c r="B67" s="832" t="s">
        <v>569</v>
      </c>
      <c r="C67" s="835" t="s">
        <v>582</v>
      </c>
      <c r="D67" s="863" t="s">
        <v>583</v>
      </c>
      <c r="E67" s="835" t="s">
        <v>1667</v>
      </c>
      <c r="F67" s="863" t="s">
        <v>1668</v>
      </c>
      <c r="G67" s="835" t="s">
        <v>1716</v>
      </c>
      <c r="H67" s="835" t="s">
        <v>1717</v>
      </c>
      <c r="I67" s="849">
        <v>29.670000076293945</v>
      </c>
      <c r="J67" s="849">
        <v>40</v>
      </c>
      <c r="K67" s="850">
        <v>1186.760009765625</v>
      </c>
    </row>
    <row r="68" spans="1:11" ht="14.4" customHeight="1" x14ac:dyDescent="0.3">
      <c r="A68" s="831" t="s">
        <v>568</v>
      </c>
      <c r="B68" s="832" t="s">
        <v>569</v>
      </c>
      <c r="C68" s="835" t="s">
        <v>582</v>
      </c>
      <c r="D68" s="863" t="s">
        <v>583</v>
      </c>
      <c r="E68" s="835" t="s">
        <v>1667</v>
      </c>
      <c r="F68" s="863" t="s">
        <v>1668</v>
      </c>
      <c r="G68" s="835" t="s">
        <v>1718</v>
      </c>
      <c r="H68" s="835" t="s">
        <v>1719</v>
      </c>
      <c r="I68" s="849">
        <v>29.670000076293945</v>
      </c>
      <c r="J68" s="849">
        <v>30</v>
      </c>
      <c r="K68" s="850">
        <v>890.07000732421875</v>
      </c>
    </row>
    <row r="69" spans="1:11" ht="14.4" customHeight="1" x14ac:dyDescent="0.3">
      <c r="A69" s="831" t="s">
        <v>568</v>
      </c>
      <c r="B69" s="832" t="s">
        <v>569</v>
      </c>
      <c r="C69" s="835" t="s">
        <v>582</v>
      </c>
      <c r="D69" s="863" t="s">
        <v>583</v>
      </c>
      <c r="E69" s="835" t="s">
        <v>1667</v>
      </c>
      <c r="F69" s="863" t="s">
        <v>1668</v>
      </c>
      <c r="G69" s="835" t="s">
        <v>1720</v>
      </c>
      <c r="H69" s="835" t="s">
        <v>1721</v>
      </c>
      <c r="I69" s="849">
        <v>4.8000001907348633</v>
      </c>
      <c r="J69" s="849">
        <v>700</v>
      </c>
      <c r="K69" s="850">
        <v>3359.8800048828125</v>
      </c>
    </row>
    <row r="70" spans="1:11" ht="14.4" customHeight="1" x14ac:dyDescent="0.3">
      <c r="A70" s="831" t="s">
        <v>568</v>
      </c>
      <c r="B70" s="832" t="s">
        <v>569</v>
      </c>
      <c r="C70" s="835" t="s">
        <v>582</v>
      </c>
      <c r="D70" s="863" t="s">
        <v>583</v>
      </c>
      <c r="E70" s="835" t="s">
        <v>1667</v>
      </c>
      <c r="F70" s="863" t="s">
        <v>1668</v>
      </c>
      <c r="G70" s="835" t="s">
        <v>1720</v>
      </c>
      <c r="H70" s="835" t="s">
        <v>1722</v>
      </c>
      <c r="I70" s="849">
        <v>4.8000001907348633</v>
      </c>
      <c r="J70" s="849">
        <v>200</v>
      </c>
      <c r="K70" s="850">
        <v>959.85000610351562</v>
      </c>
    </row>
    <row r="71" spans="1:11" ht="14.4" customHeight="1" x14ac:dyDescent="0.3">
      <c r="A71" s="831" t="s">
        <v>568</v>
      </c>
      <c r="B71" s="832" t="s">
        <v>569</v>
      </c>
      <c r="C71" s="835" t="s">
        <v>582</v>
      </c>
      <c r="D71" s="863" t="s">
        <v>583</v>
      </c>
      <c r="E71" s="835" t="s">
        <v>1667</v>
      </c>
      <c r="F71" s="863" t="s">
        <v>1668</v>
      </c>
      <c r="G71" s="835" t="s">
        <v>1723</v>
      </c>
      <c r="H71" s="835" t="s">
        <v>1724</v>
      </c>
      <c r="I71" s="849">
        <v>90.910003662109375</v>
      </c>
      <c r="J71" s="849">
        <v>84</v>
      </c>
      <c r="K71" s="850">
        <v>7636.2501220703125</v>
      </c>
    </row>
    <row r="72" spans="1:11" ht="14.4" customHeight="1" x14ac:dyDescent="0.3">
      <c r="A72" s="831" t="s">
        <v>568</v>
      </c>
      <c r="B72" s="832" t="s">
        <v>569</v>
      </c>
      <c r="C72" s="835" t="s">
        <v>582</v>
      </c>
      <c r="D72" s="863" t="s">
        <v>583</v>
      </c>
      <c r="E72" s="835" t="s">
        <v>1667</v>
      </c>
      <c r="F72" s="863" t="s">
        <v>1668</v>
      </c>
      <c r="G72" s="835" t="s">
        <v>1725</v>
      </c>
      <c r="H72" s="835" t="s">
        <v>1726</v>
      </c>
      <c r="I72" s="849">
        <v>1.7300000190734863</v>
      </c>
      <c r="J72" s="849">
        <v>1200</v>
      </c>
      <c r="K72" s="850">
        <v>2076</v>
      </c>
    </row>
    <row r="73" spans="1:11" ht="14.4" customHeight="1" x14ac:dyDescent="0.3">
      <c r="A73" s="831" t="s">
        <v>568</v>
      </c>
      <c r="B73" s="832" t="s">
        <v>569</v>
      </c>
      <c r="C73" s="835" t="s">
        <v>582</v>
      </c>
      <c r="D73" s="863" t="s">
        <v>583</v>
      </c>
      <c r="E73" s="835" t="s">
        <v>1667</v>
      </c>
      <c r="F73" s="863" t="s">
        <v>1668</v>
      </c>
      <c r="G73" s="835" t="s">
        <v>1727</v>
      </c>
      <c r="H73" s="835" t="s">
        <v>1728</v>
      </c>
      <c r="I73" s="849">
        <v>25.590000152587891</v>
      </c>
      <c r="J73" s="849">
        <v>20</v>
      </c>
      <c r="K73" s="850">
        <v>511.82998657226562</v>
      </c>
    </row>
    <row r="74" spans="1:11" ht="14.4" customHeight="1" x14ac:dyDescent="0.3">
      <c r="A74" s="831" t="s">
        <v>568</v>
      </c>
      <c r="B74" s="832" t="s">
        <v>569</v>
      </c>
      <c r="C74" s="835" t="s">
        <v>582</v>
      </c>
      <c r="D74" s="863" t="s">
        <v>583</v>
      </c>
      <c r="E74" s="835" t="s">
        <v>1667</v>
      </c>
      <c r="F74" s="863" t="s">
        <v>1668</v>
      </c>
      <c r="G74" s="835" t="s">
        <v>1727</v>
      </c>
      <c r="H74" s="835" t="s">
        <v>1729</v>
      </c>
      <c r="I74" s="849">
        <v>25.590000152587891</v>
      </c>
      <c r="J74" s="849">
        <v>20</v>
      </c>
      <c r="K74" s="850">
        <v>511.82998657226562</v>
      </c>
    </row>
    <row r="75" spans="1:11" ht="14.4" customHeight="1" x14ac:dyDescent="0.3">
      <c r="A75" s="831" t="s">
        <v>568</v>
      </c>
      <c r="B75" s="832" t="s">
        <v>569</v>
      </c>
      <c r="C75" s="835" t="s">
        <v>582</v>
      </c>
      <c r="D75" s="863" t="s">
        <v>583</v>
      </c>
      <c r="E75" s="835" t="s">
        <v>1667</v>
      </c>
      <c r="F75" s="863" t="s">
        <v>1668</v>
      </c>
      <c r="G75" s="835" t="s">
        <v>1730</v>
      </c>
      <c r="H75" s="835" t="s">
        <v>1731</v>
      </c>
      <c r="I75" s="849">
        <v>9.1999998092651367</v>
      </c>
      <c r="J75" s="849">
        <v>900</v>
      </c>
      <c r="K75" s="850">
        <v>8280</v>
      </c>
    </row>
    <row r="76" spans="1:11" ht="14.4" customHeight="1" x14ac:dyDescent="0.3">
      <c r="A76" s="831" t="s">
        <v>568</v>
      </c>
      <c r="B76" s="832" t="s">
        <v>569</v>
      </c>
      <c r="C76" s="835" t="s">
        <v>582</v>
      </c>
      <c r="D76" s="863" t="s">
        <v>583</v>
      </c>
      <c r="E76" s="835" t="s">
        <v>1667</v>
      </c>
      <c r="F76" s="863" t="s">
        <v>1668</v>
      </c>
      <c r="G76" s="835" t="s">
        <v>1732</v>
      </c>
      <c r="H76" s="835" t="s">
        <v>1733</v>
      </c>
      <c r="I76" s="849">
        <v>172.5</v>
      </c>
      <c r="J76" s="849">
        <v>3</v>
      </c>
      <c r="K76" s="850">
        <v>517.5</v>
      </c>
    </row>
    <row r="77" spans="1:11" ht="14.4" customHeight="1" x14ac:dyDescent="0.3">
      <c r="A77" s="831" t="s">
        <v>568</v>
      </c>
      <c r="B77" s="832" t="s">
        <v>569</v>
      </c>
      <c r="C77" s="835" t="s">
        <v>582</v>
      </c>
      <c r="D77" s="863" t="s">
        <v>583</v>
      </c>
      <c r="E77" s="835" t="s">
        <v>1667</v>
      </c>
      <c r="F77" s="863" t="s">
        <v>1668</v>
      </c>
      <c r="G77" s="835" t="s">
        <v>1734</v>
      </c>
      <c r="H77" s="835" t="s">
        <v>1735</v>
      </c>
      <c r="I77" s="849">
        <v>14.310000419616699</v>
      </c>
      <c r="J77" s="849">
        <v>50</v>
      </c>
      <c r="K77" s="850">
        <v>715.29998779296875</v>
      </c>
    </row>
    <row r="78" spans="1:11" ht="14.4" customHeight="1" x14ac:dyDescent="0.3">
      <c r="A78" s="831" t="s">
        <v>568</v>
      </c>
      <c r="B78" s="832" t="s">
        <v>569</v>
      </c>
      <c r="C78" s="835" t="s">
        <v>582</v>
      </c>
      <c r="D78" s="863" t="s">
        <v>583</v>
      </c>
      <c r="E78" s="835" t="s">
        <v>1667</v>
      </c>
      <c r="F78" s="863" t="s">
        <v>1668</v>
      </c>
      <c r="G78" s="835" t="s">
        <v>1736</v>
      </c>
      <c r="H78" s="835" t="s">
        <v>1737</v>
      </c>
      <c r="I78" s="849">
        <v>4.1466666857401533</v>
      </c>
      <c r="J78" s="849">
        <v>250</v>
      </c>
      <c r="K78" s="850">
        <v>1036.5</v>
      </c>
    </row>
    <row r="79" spans="1:11" ht="14.4" customHeight="1" x14ac:dyDescent="0.3">
      <c r="A79" s="831" t="s">
        <v>568</v>
      </c>
      <c r="B79" s="832" t="s">
        <v>569</v>
      </c>
      <c r="C79" s="835" t="s">
        <v>582</v>
      </c>
      <c r="D79" s="863" t="s">
        <v>583</v>
      </c>
      <c r="E79" s="835" t="s">
        <v>1667</v>
      </c>
      <c r="F79" s="863" t="s">
        <v>1668</v>
      </c>
      <c r="G79" s="835" t="s">
        <v>1738</v>
      </c>
      <c r="H79" s="835" t="s">
        <v>1739</v>
      </c>
      <c r="I79" s="849">
        <v>699.010009765625</v>
      </c>
      <c r="J79" s="849">
        <v>6</v>
      </c>
      <c r="K79" s="850">
        <v>4194.02978515625</v>
      </c>
    </row>
    <row r="80" spans="1:11" ht="14.4" customHeight="1" x14ac:dyDescent="0.3">
      <c r="A80" s="831" t="s">
        <v>568</v>
      </c>
      <c r="B80" s="832" t="s">
        <v>569</v>
      </c>
      <c r="C80" s="835" t="s">
        <v>582</v>
      </c>
      <c r="D80" s="863" t="s">
        <v>583</v>
      </c>
      <c r="E80" s="835" t="s">
        <v>1667</v>
      </c>
      <c r="F80" s="863" t="s">
        <v>1668</v>
      </c>
      <c r="G80" s="835" t="s">
        <v>1740</v>
      </c>
      <c r="H80" s="835" t="s">
        <v>1741</v>
      </c>
      <c r="I80" s="849">
        <v>141.89999389648437</v>
      </c>
      <c r="J80" s="849">
        <v>80</v>
      </c>
      <c r="K80" s="850">
        <v>11351.7197265625</v>
      </c>
    </row>
    <row r="81" spans="1:11" ht="14.4" customHeight="1" x14ac:dyDescent="0.3">
      <c r="A81" s="831" t="s">
        <v>568</v>
      </c>
      <c r="B81" s="832" t="s">
        <v>569</v>
      </c>
      <c r="C81" s="835" t="s">
        <v>582</v>
      </c>
      <c r="D81" s="863" t="s">
        <v>583</v>
      </c>
      <c r="E81" s="835" t="s">
        <v>1667</v>
      </c>
      <c r="F81" s="863" t="s">
        <v>1668</v>
      </c>
      <c r="G81" s="835" t="s">
        <v>1742</v>
      </c>
      <c r="H81" s="835" t="s">
        <v>1743</v>
      </c>
      <c r="I81" s="849">
        <v>399</v>
      </c>
      <c r="J81" s="849">
        <v>4</v>
      </c>
      <c r="K81" s="850">
        <v>1595.989990234375</v>
      </c>
    </row>
    <row r="82" spans="1:11" ht="14.4" customHeight="1" x14ac:dyDescent="0.3">
      <c r="A82" s="831" t="s">
        <v>568</v>
      </c>
      <c r="B82" s="832" t="s">
        <v>569</v>
      </c>
      <c r="C82" s="835" t="s">
        <v>582</v>
      </c>
      <c r="D82" s="863" t="s">
        <v>583</v>
      </c>
      <c r="E82" s="835" t="s">
        <v>1667</v>
      </c>
      <c r="F82" s="863" t="s">
        <v>1668</v>
      </c>
      <c r="G82" s="835" t="s">
        <v>1744</v>
      </c>
      <c r="H82" s="835" t="s">
        <v>1745</v>
      </c>
      <c r="I82" s="849">
        <v>1.0900000333786011</v>
      </c>
      <c r="J82" s="849">
        <v>3200</v>
      </c>
      <c r="K82" s="850">
        <v>3488</v>
      </c>
    </row>
    <row r="83" spans="1:11" ht="14.4" customHeight="1" x14ac:dyDescent="0.3">
      <c r="A83" s="831" t="s">
        <v>568</v>
      </c>
      <c r="B83" s="832" t="s">
        <v>569</v>
      </c>
      <c r="C83" s="835" t="s">
        <v>582</v>
      </c>
      <c r="D83" s="863" t="s">
        <v>583</v>
      </c>
      <c r="E83" s="835" t="s">
        <v>1667</v>
      </c>
      <c r="F83" s="863" t="s">
        <v>1668</v>
      </c>
      <c r="G83" s="835" t="s">
        <v>1746</v>
      </c>
      <c r="H83" s="835" t="s">
        <v>1747</v>
      </c>
      <c r="I83" s="849">
        <v>0.47999998927116394</v>
      </c>
      <c r="J83" s="849">
        <v>2100</v>
      </c>
      <c r="K83" s="850">
        <v>1008</v>
      </c>
    </row>
    <row r="84" spans="1:11" ht="14.4" customHeight="1" x14ac:dyDescent="0.3">
      <c r="A84" s="831" t="s">
        <v>568</v>
      </c>
      <c r="B84" s="832" t="s">
        <v>569</v>
      </c>
      <c r="C84" s="835" t="s">
        <v>582</v>
      </c>
      <c r="D84" s="863" t="s">
        <v>583</v>
      </c>
      <c r="E84" s="835" t="s">
        <v>1667</v>
      </c>
      <c r="F84" s="863" t="s">
        <v>1668</v>
      </c>
      <c r="G84" s="835" t="s">
        <v>1748</v>
      </c>
      <c r="H84" s="835" t="s">
        <v>1749</v>
      </c>
      <c r="I84" s="849">
        <v>1.6699999570846558</v>
      </c>
      <c r="J84" s="849">
        <v>7800</v>
      </c>
      <c r="K84" s="850">
        <v>13026</v>
      </c>
    </row>
    <row r="85" spans="1:11" ht="14.4" customHeight="1" x14ac:dyDescent="0.3">
      <c r="A85" s="831" t="s">
        <v>568</v>
      </c>
      <c r="B85" s="832" t="s">
        <v>569</v>
      </c>
      <c r="C85" s="835" t="s">
        <v>582</v>
      </c>
      <c r="D85" s="863" t="s">
        <v>583</v>
      </c>
      <c r="E85" s="835" t="s">
        <v>1667</v>
      </c>
      <c r="F85" s="863" t="s">
        <v>1668</v>
      </c>
      <c r="G85" s="835" t="s">
        <v>1750</v>
      </c>
      <c r="H85" s="835" t="s">
        <v>1751</v>
      </c>
      <c r="I85" s="849">
        <v>0.67000001668930054</v>
      </c>
      <c r="J85" s="849">
        <v>2600</v>
      </c>
      <c r="K85" s="850">
        <v>1742</v>
      </c>
    </row>
    <row r="86" spans="1:11" ht="14.4" customHeight="1" x14ac:dyDescent="0.3">
      <c r="A86" s="831" t="s">
        <v>568</v>
      </c>
      <c r="B86" s="832" t="s">
        <v>569</v>
      </c>
      <c r="C86" s="835" t="s">
        <v>582</v>
      </c>
      <c r="D86" s="863" t="s">
        <v>583</v>
      </c>
      <c r="E86" s="835" t="s">
        <v>1667</v>
      </c>
      <c r="F86" s="863" t="s">
        <v>1668</v>
      </c>
      <c r="G86" s="835" t="s">
        <v>1752</v>
      </c>
      <c r="H86" s="835" t="s">
        <v>1753</v>
      </c>
      <c r="I86" s="849">
        <v>2.7483333349227905</v>
      </c>
      <c r="J86" s="849">
        <v>1100</v>
      </c>
      <c r="K86" s="850">
        <v>3024</v>
      </c>
    </row>
    <row r="87" spans="1:11" ht="14.4" customHeight="1" x14ac:dyDescent="0.3">
      <c r="A87" s="831" t="s">
        <v>568</v>
      </c>
      <c r="B87" s="832" t="s">
        <v>569</v>
      </c>
      <c r="C87" s="835" t="s">
        <v>582</v>
      </c>
      <c r="D87" s="863" t="s">
        <v>583</v>
      </c>
      <c r="E87" s="835" t="s">
        <v>1667</v>
      </c>
      <c r="F87" s="863" t="s">
        <v>1668</v>
      </c>
      <c r="G87" s="835" t="s">
        <v>1754</v>
      </c>
      <c r="H87" s="835" t="s">
        <v>1755</v>
      </c>
      <c r="I87" s="849">
        <v>9.1433331171671544</v>
      </c>
      <c r="J87" s="849">
        <v>800</v>
      </c>
      <c r="K87" s="850">
        <v>7313.7601318359375</v>
      </c>
    </row>
    <row r="88" spans="1:11" ht="14.4" customHeight="1" x14ac:dyDescent="0.3">
      <c r="A88" s="831" t="s">
        <v>568</v>
      </c>
      <c r="B88" s="832" t="s">
        <v>569</v>
      </c>
      <c r="C88" s="835" t="s">
        <v>582</v>
      </c>
      <c r="D88" s="863" t="s">
        <v>583</v>
      </c>
      <c r="E88" s="835" t="s">
        <v>1667</v>
      </c>
      <c r="F88" s="863" t="s">
        <v>1668</v>
      </c>
      <c r="G88" s="835" t="s">
        <v>1756</v>
      </c>
      <c r="H88" s="835" t="s">
        <v>1757</v>
      </c>
      <c r="I88" s="849">
        <v>156.08999633789062</v>
      </c>
      <c r="J88" s="849">
        <v>50</v>
      </c>
      <c r="K88" s="850">
        <v>7804.5000610351562</v>
      </c>
    </row>
    <row r="89" spans="1:11" ht="14.4" customHeight="1" x14ac:dyDescent="0.3">
      <c r="A89" s="831" t="s">
        <v>568</v>
      </c>
      <c r="B89" s="832" t="s">
        <v>569</v>
      </c>
      <c r="C89" s="835" t="s">
        <v>582</v>
      </c>
      <c r="D89" s="863" t="s">
        <v>583</v>
      </c>
      <c r="E89" s="835" t="s">
        <v>1667</v>
      </c>
      <c r="F89" s="863" t="s">
        <v>1668</v>
      </c>
      <c r="G89" s="835" t="s">
        <v>1758</v>
      </c>
      <c r="H89" s="835" t="s">
        <v>1759</v>
      </c>
      <c r="I89" s="849">
        <v>1.4299999475479126</v>
      </c>
      <c r="J89" s="849">
        <v>2000</v>
      </c>
      <c r="K89" s="850">
        <v>2850.5699462890625</v>
      </c>
    </row>
    <row r="90" spans="1:11" ht="14.4" customHeight="1" x14ac:dyDescent="0.3">
      <c r="A90" s="831" t="s">
        <v>568</v>
      </c>
      <c r="B90" s="832" t="s">
        <v>569</v>
      </c>
      <c r="C90" s="835" t="s">
        <v>582</v>
      </c>
      <c r="D90" s="863" t="s">
        <v>583</v>
      </c>
      <c r="E90" s="835" t="s">
        <v>1667</v>
      </c>
      <c r="F90" s="863" t="s">
        <v>1668</v>
      </c>
      <c r="G90" s="835" t="s">
        <v>1758</v>
      </c>
      <c r="H90" s="835" t="s">
        <v>1760</v>
      </c>
      <c r="I90" s="849">
        <v>1.4249999523162842</v>
      </c>
      <c r="J90" s="849">
        <v>800</v>
      </c>
      <c r="K90" s="850">
        <v>1139.489990234375</v>
      </c>
    </row>
    <row r="91" spans="1:11" ht="14.4" customHeight="1" x14ac:dyDescent="0.3">
      <c r="A91" s="831" t="s">
        <v>568</v>
      </c>
      <c r="B91" s="832" t="s">
        <v>569</v>
      </c>
      <c r="C91" s="835" t="s">
        <v>582</v>
      </c>
      <c r="D91" s="863" t="s">
        <v>583</v>
      </c>
      <c r="E91" s="835" t="s">
        <v>1667</v>
      </c>
      <c r="F91" s="863" t="s">
        <v>1668</v>
      </c>
      <c r="G91" s="835" t="s">
        <v>1761</v>
      </c>
      <c r="H91" s="835" t="s">
        <v>1762</v>
      </c>
      <c r="I91" s="849">
        <v>2.8499999046325684</v>
      </c>
      <c r="J91" s="849">
        <v>300</v>
      </c>
      <c r="K91" s="850">
        <v>855.5999755859375</v>
      </c>
    </row>
    <row r="92" spans="1:11" ht="14.4" customHeight="1" x14ac:dyDescent="0.3">
      <c r="A92" s="831" t="s">
        <v>568</v>
      </c>
      <c r="B92" s="832" t="s">
        <v>569</v>
      </c>
      <c r="C92" s="835" t="s">
        <v>582</v>
      </c>
      <c r="D92" s="863" t="s">
        <v>583</v>
      </c>
      <c r="E92" s="835" t="s">
        <v>1667</v>
      </c>
      <c r="F92" s="863" t="s">
        <v>1668</v>
      </c>
      <c r="G92" s="835" t="s">
        <v>1763</v>
      </c>
      <c r="H92" s="835" t="s">
        <v>1764</v>
      </c>
      <c r="I92" s="849">
        <v>810.70001220703125</v>
      </c>
      <c r="J92" s="849">
        <v>1</v>
      </c>
      <c r="K92" s="850">
        <v>810.70001220703125</v>
      </c>
    </row>
    <row r="93" spans="1:11" ht="14.4" customHeight="1" x14ac:dyDescent="0.3">
      <c r="A93" s="831" t="s">
        <v>568</v>
      </c>
      <c r="B93" s="832" t="s">
        <v>569</v>
      </c>
      <c r="C93" s="835" t="s">
        <v>582</v>
      </c>
      <c r="D93" s="863" t="s">
        <v>583</v>
      </c>
      <c r="E93" s="835" t="s">
        <v>1667</v>
      </c>
      <c r="F93" s="863" t="s">
        <v>1668</v>
      </c>
      <c r="G93" s="835" t="s">
        <v>1765</v>
      </c>
      <c r="H93" s="835" t="s">
        <v>1766</v>
      </c>
      <c r="I93" s="849">
        <v>0.47124999761581421</v>
      </c>
      <c r="J93" s="849">
        <v>1500</v>
      </c>
      <c r="K93" s="850">
        <v>707</v>
      </c>
    </row>
    <row r="94" spans="1:11" ht="14.4" customHeight="1" x14ac:dyDescent="0.3">
      <c r="A94" s="831" t="s">
        <v>568</v>
      </c>
      <c r="B94" s="832" t="s">
        <v>569</v>
      </c>
      <c r="C94" s="835" t="s">
        <v>582</v>
      </c>
      <c r="D94" s="863" t="s">
        <v>583</v>
      </c>
      <c r="E94" s="835" t="s">
        <v>1667</v>
      </c>
      <c r="F94" s="863" t="s">
        <v>1668</v>
      </c>
      <c r="G94" s="835" t="s">
        <v>1767</v>
      </c>
      <c r="H94" s="835" t="s">
        <v>1768</v>
      </c>
      <c r="I94" s="849">
        <v>21.229999542236328</v>
      </c>
      <c r="J94" s="849">
        <v>50</v>
      </c>
      <c r="K94" s="850">
        <v>1061.5</v>
      </c>
    </row>
    <row r="95" spans="1:11" ht="14.4" customHeight="1" x14ac:dyDescent="0.3">
      <c r="A95" s="831" t="s">
        <v>568</v>
      </c>
      <c r="B95" s="832" t="s">
        <v>569</v>
      </c>
      <c r="C95" s="835" t="s">
        <v>582</v>
      </c>
      <c r="D95" s="863" t="s">
        <v>583</v>
      </c>
      <c r="E95" s="835" t="s">
        <v>1667</v>
      </c>
      <c r="F95" s="863" t="s">
        <v>1668</v>
      </c>
      <c r="G95" s="835" t="s">
        <v>1769</v>
      </c>
      <c r="H95" s="835" t="s">
        <v>1770</v>
      </c>
      <c r="I95" s="849">
        <v>5</v>
      </c>
      <c r="J95" s="849">
        <v>300</v>
      </c>
      <c r="K95" s="850">
        <v>1500</v>
      </c>
    </row>
    <row r="96" spans="1:11" ht="14.4" customHeight="1" x14ac:dyDescent="0.3">
      <c r="A96" s="831" t="s">
        <v>568</v>
      </c>
      <c r="B96" s="832" t="s">
        <v>569</v>
      </c>
      <c r="C96" s="835" t="s">
        <v>582</v>
      </c>
      <c r="D96" s="863" t="s">
        <v>583</v>
      </c>
      <c r="E96" s="835" t="s">
        <v>1667</v>
      </c>
      <c r="F96" s="863" t="s">
        <v>1668</v>
      </c>
      <c r="G96" s="835" t="s">
        <v>1771</v>
      </c>
      <c r="H96" s="835" t="s">
        <v>1772</v>
      </c>
      <c r="I96" s="849">
        <v>2.5289999723434446</v>
      </c>
      <c r="J96" s="849">
        <v>900</v>
      </c>
      <c r="K96" s="850">
        <v>2276</v>
      </c>
    </row>
    <row r="97" spans="1:11" ht="14.4" customHeight="1" x14ac:dyDescent="0.3">
      <c r="A97" s="831" t="s">
        <v>568</v>
      </c>
      <c r="B97" s="832" t="s">
        <v>569</v>
      </c>
      <c r="C97" s="835" t="s">
        <v>582</v>
      </c>
      <c r="D97" s="863" t="s">
        <v>583</v>
      </c>
      <c r="E97" s="835" t="s">
        <v>1667</v>
      </c>
      <c r="F97" s="863" t="s">
        <v>1668</v>
      </c>
      <c r="G97" s="835" t="s">
        <v>1773</v>
      </c>
      <c r="H97" s="835" t="s">
        <v>1774</v>
      </c>
      <c r="I97" s="849">
        <v>3.7381818294525146</v>
      </c>
      <c r="J97" s="849">
        <v>1050</v>
      </c>
      <c r="K97" s="850">
        <v>3925</v>
      </c>
    </row>
    <row r="98" spans="1:11" ht="14.4" customHeight="1" x14ac:dyDescent="0.3">
      <c r="A98" s="831" t="s">
        <v>568</v>
      </c>
      <c r="B98" s="832" t="s">
        <v>569</v>
      </c>
      <c r="C98" s="835" t="s">
        <v>582</v>
      </c>
      <c r="D98" s="863" t="s">
        <v>583</v>
      </c>
      <c r="E98" s="835" t="s">
        <v>1667</v>
      </c>
      <c r="F98" s="863" t="s">
        <v>1668</v>
      </c>
      <c r="G98" s="835" t="s">
        <v>1775</v>
      </c>
      <c r="H98" s="835" t="s">
        <v>1776</v>
      </c>
      <c r="I98" s="849">
        <v>21.234999656677246</v>
      </c>
      <c r="J98" s="849">
        <v>60</v>
      </c>
      <c r="K98" s="850">
        <v>1274.1000366210937</v>
      </c>
    </row>
    <row r="99" spans="1:11" ht="14.4" customHeight="1" x14ac:dyDescent="0.3">
      <c r="A99" s="831" t="s">
        <v>568</v>
      </c>
      <c r="B99" s="832" t="s">
        <v>569</v>
      </c>
      <c r="C99" s="835" t="s">
        <v>582</v>
      </c>
      <c r="D99" s="863" t="s">
        <v>583</v>
      </c>
      <c r="E99" s="835" t="s">
        <v>1777</v>
      </c>
      <c r="F99" s="863" t="s">
        <v>1778</v>
      </c>
      <c r="G99" s="835" t="s">
        <v>1779</v>
      </c>
      <c r="H99" s="835" t="s">
        <v>1780</v>
      </c>
      <c r="I99" s="849">
        <v>280.72000122070312</v>
      </c>
      <c r="J99" s="849">
        <v>20</v>
      </c>
      <c r="K99" s="850">
        <v>5614.39990234375</v>
      </c>
    </row>
    <row r="100" spans="1:11" ht="14.4" customHeight="1" x14ac:dyDescent="0.3">
      <c r="A100" s="831" t="s">
        <v>568</v>
      </c>
      <c r="B100" s="832" t="s">
        <v>569</v>
      </c>
      <c r="C100" s="835" t="s">
        <v>582</v>
      </c>
      <c r="D100" s="863" t="s">
        <v>583</v>
      </c>
      <c r="E100" s="835" t="s">
        <v>1781</v>
      </c>
      <c r="F100" s="863" t="s">
        <v>1782</v>
      </c>
      <c r="G100" s="835" t="s">
        <v>1783</v>
      </c>
      <c r="H100" s="835" t="s">
        <v>1784</v>
      </c>
      <c r="I100" s="849">
        <v>0.47999998927116394</v>
      </c>
      <c r="J100" s="849">
        <v>100</v>
      </c>
      <c r="K100" s="850">
        <v>48</v>
      </c>
    </row>
    <row r="101" spans="1:11" ht="14.4" customHeight="1" x14ac:dyDescent="0.3">
      <c r="A101" s="831" t="s">
        <v>568</v>
      </c>
      <c r="B101" s="832" t="s">
        <v>569</v>
      </c>
      <c r="C101" s="835" t="s">
        <v>582</v>
      </c>
      <c r="D101" s="863" t="s">
        <v>583</v>
      </c>
      <c r="E101" s="835" t="s">
        <v>1781</v>
      </c>
      <c r="F101" s="863" t="s">
        <v>1782</v>
      </c>
      <c r="G101" s="835" t="s">
        <v>1785</v>
      </c>
      <c r="H101" s="835" t="s">
        <v>1786</v>
      </c>
      <c r="I101" s="849">
        <v>0.30500000715255737</v>
      </c>
      <c r="J101" s="849">
        <v>400</v>
      </c>
      <c r="K101" s="850">
        <v>122</v>
      </c>
    </row>
    <row r="102" spans="1:11" ht="14.4" customHeight="1" x14ac:dyDescent="0.3">
      <c r="A102" s="831" t="s">
        <v>568</v>
      </c>
      <c r="B102" s="832" t="s">
        <v>569</v>
      </c>
      <c r="C102" s="835" t="s">
        <v>582</v>
      </c>
      <c r="D102" s="863" t="s">
        <v>583</v>
      </c>
      <c r="E102" s="835" t="s">
        <v>1781</v>
      </c>
      <c r="F102" s="863" t="s">
        <v>1782</v>
      </c>
      <c r="G102" s="835" t="s">
        <v>1787</v>
      </c>
      <c r="H102" s="835" t="s">
        <v>1788</v>
      </c>
      <c r="I102" s="849">
        <v>0.30000001192092896</v>
      </c>
      <c r="J102" s="849">
        <v>600</v>
      </c>
      <c r="K102" s="850">
        <v>182.14999389648437</v>
      </c>
    </row>
    <row r="103" spans="1:11" ht="14.4" customHeight="1" x14ac:dyDescent="0.3">
      <c r="A103" s="831" t="s">
        <v>568</v>
      </c>
      <c r="B103" s="832" t="s">
        <v>569</v>
      </c>
      <c r="C103" s="835" t="s">
        <v>582</v>
      </c>
      <c r="D103" s="863" t="s">
        <v>583</v>
      </c>
      <c r="E103" s="835" t="s">
        <v>1781</v>
      </c>
      <c r="F103" s="863" t="s">
        <v>1782</v>
      </c>
      <c r="G103" s="835" t="s">
        <v>1789</v>
      </c>
      <c r="H103" s="835" t="s">
        <v>1790</v>
      </c>
      <c r="I103" s="849">
        <v>0.30250000953674316</v>
      </c>
      <c r="J103" s="849">
        <v>2400</v>
      </c>
      <c r="K103" s="850">
        <v>730</v>
      </c>
    </row>
    <row r="104" spans="1:11" ht="14.4" customHeight="1" x14ac:dyDescent="0.3">
      <c r="A104" s="831" t="s">
        <v>568</v>
      </c>
      <c r="B104" s="832" t="s">
        <v>569</v>
      </c>
      <c r="C104" s="835" t="s">
        <v>582</v>
      </c>
      <c r="D104" s="863" t="s">
        <v>583</v>
      </c>
      <c r="E104" s="835" t="s">
        <v>1781</v>
      </c>
      <c r="F104" s="863" t="s">
        <v>1782</v>
      </c>
      <c r="G104" s="835" t="s">
        <v>1791</v>
      </c>
      <c r="H104" s="835" t="s">
        <v>1792</v>
      </c>
      <c r="I104" s="849">
        <v>0.54200001955032351</v>
      </c>
      <c r="J104" s="849">
        <v>1000</v>
      </c>
      <c r="K104" s="850">
        <v>543</v>
      </c>
    </row>
    <row r="105" spans="1:11" ht="14.4" customHeight="1" x14ac:dyDescent="0.3">
      <c r="A105" s="831" t="s">
        <v>568</v>
      </c>
      <c r="B105" s="832" t="s">
        <v>569</v>
      </c>
      <c r="C105" s="835" t="s">
        <v>582</v>
      </c>
      <c r="D105" s="863" t="s">
        <v>583</v>
      </c>
      <c r="E105" s="835" t="s">
        <v>1793</v>
      </c>
      <c r="F105" s="863" t="s">
        <v>1794</v>
      </c>
      <c r="G105" s="835" t="s">
        <v>1795</v>
      </c>
      <c r="H105" s="835" t="s">
        <v>1796</v>
      </c>
      <c r="I105" s="849">
        <v>0.62999999523162842</v>
      </c>
      <c r="J105" s="849">
        <v>9400</v>
      </c>
      <c r="K105" s="850">
        <v>5922</v>
      </c>
    </row>
    <row r="106" spans="1:11" ht="14.4" customHeight="1" x14ac:dyDescent="0.3">
      <c r="A106" s="831" t="s">
        <v>568</v>
      </c>
      <c r="B106" s="832" t="s">
        <v>569</v>
      </c>
      <c r="C106" s="835" t="s">
        <v>582</v>
      </c>
      <c r="D106" s="863" t="s">
        <v>583</v>
      </c>
      <c r="E106" s="835" t="s">
        <v>1793</v>
      </c>
      <c r="F106" s="863" t="s">
        <v>1794</v>
      </c>
      <c r="G106" s="835" t="s">
        <v>1797</v>
      </c>
      <c r="H106" s="835" t="s">
        <v>1798</v>
      </c>
      <c r="I106" s="849">
        <v>0.89999997615814209</v>
      </c>
      <c r="J106" s="849">
        <v>1000</v>
      </c>
      <c r="K106" s="850">
        <v>895.39999389648437</v>
      </c>
    </row>
    <row r="107" spans="1:11" ht="14.4" customHeight="1" x14ac:dyDescent="0.3">
      <c r="A107" s="831" t="s">
        <v>568</v>
      </c>
      <c r="B107" s="832" t="s">
        <v>569</v>
      </c>
      <c r="C107" s="835" t="s">
        <v>582</v>
      </c>
      <c r="D107" s="863" t="s">
        <v>583</v>
      </c>
      <c r="E107" s="835" t="s">
        <v>1793</v>
      </c>
      <c r="F107" s="863" t="s">
        <v>1794</v>
      </c>
      <c r="G107" s="835" t="s">
        <v>1799</v>
      </c>
      <c r="H107" s="835" t="s">
        <v>1800</v>
      </c>
      <c r="I107" s="849">
        <v>12.585000038146973</v>
      </c>
      <c r="J107" s="849">
        <v>300</v>
      </c>
      <c r="K107" s="850">
        <v>3775.5</v>
      </c>
    </row>
    <row r="108" spans="1:11" ht="14.4" customHeight="1" x14ac:dyDescent="0.3">
      <c r="A108" s="831" t="s">
        <v>568</v>
      </c>
      <c r="B108" s="832" t="s">
        <v>569</v>
      </c>
      <c r="C108" s="835" t="s">
        <v>582</v>
      </c>
      <c r="D108" s="863" t="s">
        <v>583</v>
      </c>
      <c r="E108" s="835" t="s">
        <v>1793</v>
      </c>
      <c r="F108" s="863" t="s">
        <v>1794</v>
      </c>
      <c r="G108" s="835" t="s">
        <v>1801</v>
      </c>
      <c r="H108" s="835" t="s">
        <v>1802</v>
      </c>
      <c r="I108" s="849">
        <v>12.585000038146973</v>
      </c>
      <c r="J108" s="849">
        <v>400</v>
      </c>
      <c r="K108" s="850">
        <v>5034</v>
      </c>
    </row>
    <row r="109" spans="1:11" ht="14.4" customHeight="1" x14ac:dyDescent="0.3">
      <c r="A109" s="831" t="s">
        <v>568</v>
      </c>
      <c r="B109" s="832" t="s">
        <v>569</v>
      </c>
      <c r="C109" s="835" t="s">
        <v>582</v>
      </c>
      <c r="D109" s="863" t="s">
        <v>583</v>
      </c>
      <c r="E109" s="835" t="s">
        <v>1793</v>
      </c>
      <c r="F109" s="863" t="s">
        <v>1794</v>
      </c>
      <c r="G109" s="835" t="s">
        <v>1799</v>
      </c>
      <c r="H109" s="835" t="s">
        <v>1803</v>
      </c>
      <c r="I109" s="849">
        <v>15.792857033865792</v>
      </c>
      <c r="J109" s="849">
        <v>460</v>
      </c>
      <c r="K109" s="850">
        <v>7220.2000274658203</v>
      </c>
    </row>
    <row r="110" spans="1:11" ht="14.4" customHeight="1" x14ac:dyDescent="0.3">
      <c r="A110" s="831" t="s">
        <v>568</v>
      </c>
      <c r="B110" s="832" t="s">
        <v>569</v>
      </c>
      <c r="C110" s="835" t="s">
        <v>582</v>
      </c>
      <c r="D110" s="863" t="s">
        <v>583</v>
      </c>
      <c r="E110" s="835" t="s">
        <v>1793</v>
      </c>
      <c r="F110" s="863" t="s">
        <v>1794</v>
      </c>
      <c r="G110" s="835" t="s">
        <v>1801</v>
      </c>
      <c r="H110" s="835" t="s">
        <v>1804</v>
      </c>
      <c r="I110" s="849">
        <v>16.635713985988072</v>
      </c>
      <c r="J110" s="849">
        <v>750</v>
      </c>
      <c r="K110" s="850">
        <v>12274</v>
      </c>
    </row>
    <row r="111" spans="1:11" ht="14.4" customHeight="1" x14ac:dyDescent="0.3">
      <c r="A111" s="831" t="s">
        <v>568</v>
      </c>
      <c r="B111" s="832" t="s">
        <v>569</v>
      </c>
      <c r="C111" s="835" t="s">
        <v>582</v>
      </c>
      <c r="D111" s="863" t="s">
        <v>583</v>
      </c>
      <c r="E111" s="835" t="s">
        <v>1793</v>
      </c>
      <c r="F111" s="863" t="s">
        <v>1794</v>
      </c>
      <c r="G111" s="835" t="s">
        <v>1795</v>
      </c>
      <c r="H111" s="835" t="s">
        <v>1805</v>
      </c>
      <c r="I111" s="849">
        <v>0.62999999523162842</v>
      </c>
      <c r="J111" s="849">
        <v>11200</v>
      </c>
      <c r="K111" s="850">
        <v>7056</v>
      </c>
    </row>
    <row r="112" spans="1:11" ht="14.4" customHeight="1" x14ac:dyDescent="0.3">
      <c r="A112" s="831" t="s">
        <v>568</v>
      </c>
      <c r="B112" s="832" t="s">
        <v>569</v>
      </c>
      <c r="C112" s="835" t="s">
        <v>582</v>
      </c>
      <c r="D112" s="863" t="s">
        <v>583</v>
      </c>
      <c r="E112" s="835" t="s">
        <v>1793</v>
      </c>
      <c r="F112" s="863" t="s">
        <v>1794</v>
      </c>
      <c r="G112" s="835" t="s">
        <v>1795</v>
      </c>
      <c r="H112" s="835" t="s">
        <v>1806</v>
      </c>
      <c r="I112" s="849">
        <v>0.62999999523162842</v>
      </c>
      <c r="J112" s="849">
        <v>3000</v>
      </c>
      <c r="K112" s="850">
        <v>1890</v>
      </c>
    </row>
    <row r="113" spans="1:11" ht="14.4" customHeight="1" x14ac:dyDescent="0.3">
      <c r="A113" s="831" t="s">
        <v>568</v>
      </c>
      <c r="B113" s="832" t="s">
        <v>569</v>
      </c>
      <c r="C113" s="835" t="s">
        <v>582</v>
      </c>
      <c r="D113" s="863" t="s">
        <v>583</v>
      </c>
      <c r="E113" s="835" t="s">
        <v>1793</v>
      </c>
      <c r="F113" s="863" t="s">
        <v>1794</v>
      </c>
      <c r="G113" s="835" t="s">
        <v>1797</v>
      </c>
      <c r="H113" s="835" t="s">
        <v>1807</v>
      </c>
      <c r="I113" s="849">
        <v>0.89999997615814209</v>
      </c>
      <c r="J113" s="849">
        <v>3000</v>
      </c>
      <c r="K113" s="850">
        <v>2700</v>
      </c>
    </row>
    <row r="114" spans="1:11" ht="14.4" customHeight="1" x14ac:dyDescent="0.3">
      <c r="A114" s="831" t="s">
        <v>568</v>
      </c>
      <c r="B114" s="832" t="s">
        <v>569</v>
      </c>
      <c r="C114" s="835" t="s">
        <v>582</v>
      </c>
      <c r="D114" s="863" t="s">
        <v>583</v>
      </c>
      <c r="E114" s="835" t="s">
        <v>1808</v>
      </c>
      <c r="F114" s="863" t="s">
        <v>1809</v>
      </c>
      <c r="G114" s="835" t="s">
        <v>1810</v>
      </c>
      <c r="H114" s="835" t="s">
        <v>1811</v>
      </c>
      <c r="I114" s="849">
        <v>132.27999877929687</v>
      </c>
      <c r="J114" s="849">
        <v>25</v>
      </c>
      <c r="K114" s="850">
        <v>3306.929931640625</v>
      </c>
    </row>
    <row r="115" spans="1:11" ht="14.4" customHeight="1" x14ac:dyDescent="0.3">
      <c r="A115" s="831" t="s">
        <v>568</v>
      </c>
      <c r="B115" s="832" t="s">
        <v>569</v>
      </c>
      <c r="C115" s="835" t="s">
        <v>590</v>
      </c>
      <c r="D115" s="863" t="s">
        <v>591</v>
      </c>
      <c r="E115" s="835" t="s">
        <v>1667</v>
      </c>
      <c r="F115" s="863" t="s">
        <v>1668</v>
      </c>
      <c r="G115" s="835" t="s">
        <v>1714</v>
      </c>
      <c r="H115" s="835" t="s">
        <v>1715</v>
      </c>
      <c r="I115" s="849">
        <v>11.739999771118164</v>
      </c>
      <c r="J115" s="849">
        <v>10</v>
      </c>
      <c r="K115" s="850">
        <v>117.40000152587891</v>
      </c>
    </row>
    <row r="116" spans="1:11" ht="14.4" customHeight="1" x14ac:dyDescent="0.3">
      <c r="A116" s="831" t="s">
        <v>568</v>
      </c>
      <c r="B116" s="832" t="s">
        <v>569</v>
      </c>
      <c r="C116" s="835" t="s">
        <v>590</v>
      </c>
      <c r="D116" s="863" t="s">
        <v>591</v>
      </c>
      <c r="E116" s="835" t="s">
        <v>1667</v>
      </c>
      <c r="F116" s="863" t="s">
        <v>1668</v>
      </c>
      <c r="G116" s="835" t="s">
        <v>1746</v>
      </c>
      <c r="H116" s="835" t="s">
        <v>1747</v>
      </c>
      <c r="I116" s="849">
        <v>0.4699999988079071</v>
      </c>
      <c r="J116" s="849">
        <v>200</v>
      </c>
      <c r="K116" s="850">
        <v>94</v>
      </c>
    </row>
    <row r="117" spans="1:11" ht="14.4" customHeight="1" x14ac:dyDescent="0.3">
      <c r="A117" s="831" t="s">
        <v>568</v>
      </c>
      <c r="B117" s="832" t="s">
        <v>569</v>
      </c>
      <c r="C117" s="835" t="s">
        <v>590</v>
      </c>
      <c r="D117" s="863" t="s">
        <v>591</v>
      </c>
      <c r="E117" s="835" t="s">
        <v>1793</v>
      </c>
      <c r="F117" s="863" t="s">
        <v>1794</v>
      </c>
      <c r="G117" s="835" t="s">
        <v>1812</v>
      </c>
      <c r="H117" s="835" t="s">
        <v>1813</v>
      </c>
      <c r="I117" s="849">
        <v>0.89999997615814209</v>
      </c>
      <c r="J117" s="849">
        <v>400</v>
      </c>
      <c r="K117" s="850">
        <v>358.16000366210937</v>
      </c>
    </row>
    <row r="118" spans="1:11" ht="14.4" customHeight="1" x14ac:dyDescent="0.3">
      <c r="A118" s="831" t="s">
        <v>568</v>
      </c>
      <c r="B118" s="832" t="s">
        <v>569</v>
      </c>
      <c r="C118" s="835" t="s">
        <v>593</v>
      </c>
      <c r="D118" s="863" t="s">
        <v>594</v>
      </c>
      <c r="E118" s="835" t="s">
        <v>1592</v>
      </c>
      <c r="F118" s="863" t="s">
        <v>1593</v>
      </c>
      <c r="G118" s="835" t="s">
        <v>1814</v>
      </c>
      <c r="H118" s="835" t="s">
        <v>1815</v>
      </c>
      <c r="I118" s="849">
        <v>145.19999694824219</v>
      </c>
      <c r="J118" s="849">
        <v>1</v>
      </c>
      <c r="K118" s="850">
        <v>145.19999694824219</v>
      </c>
    </row>
    <row r="119" spans="1:11" ht="14.4" customHeight="1" x14ac:dyDescent="0.3">
      <c r="A119" s="831" t="s">
        <v>568</v>
      </c>
      <c r="B119" s="832" t="s">
        <v>569</v>
      </c>
      <c r="C119" s="835" t="s">
        <v>593</v>
      </c>
      <c r="D119" s="863" t="s">
        <v>594</v>
      </c>
      <c r="E119" s="835" t="s">
        <v>1592</v>
      </c>
      <c r="F119" s="863" t="s">
        <v>1593</v>
      </c>
      <c r="G119" s="835" t="s">
        <v>1816</v>
      </c>
      <c r="H119" s="835" t="s">
        <v>1817</v>
      </c>
      <c r="I119" s="849">
        <v>5445</v>
      </c>
      <c r="J119" s="849">
        <v>4</v>
      </c>
      <c r="K119" s="850">
        <v>21780</v>
      </c>
    </row>
    <row r="120" spans="1:11" ht="14.4" customHeight="1" x14ac:dyDescent="0.3">
      <c r="A120" s="831" t="s">
        <v>568</v>
      </c>
      <c r="B120" s="832" t="s">
        <v>569</v>
      </c>
      <c r="C120" s="835" t="s">
        <v>593</v>
      </c>
      <c r="D120" s="863" t="s">
        <v>594</v>
      </c>
      <c r="E120" s="835" t="s">
        <v>1592</v>
      </c>
      <c r="F120" s="863" t="s">
        <v>1593</v>
      </c>
      <c r="G120" s="835" t="s">
        <v>1818</v>
      </c>
      <c r="H120" s="835" t="s">
        <v>1819</v>
      </c>
      <c r="I120" s="849">
        <v>5445</v>
      </c>
      <c r="J120" s="849">
        <v>4</v>
      </c>
      <c r="K120" s="850">
        <v>21780</v>
      </c>
    </row>
    <row r="121" spans="1:11" ht="14.4" customHeight="1" x14ac:dyDescent="0.3">
      <c r="A121" s="831" t="s">
        <v>568</v>
      </c>
      <c r="B121" s="832" t="s">
        <v>569</v>
      </c>
      <c r="C121" s="835" t="s">
        <v>593</v>
      </c>
      <c r="D121" s="863" t="s">
        <v>594</v>
      </c>
      <c r="E121" s="835" t="s">
        <v>1592</v>
      </c>
      <c r="F121" s="863" t="s">
        <v>1593</v>
      </c>
      <c r="G121" s="835" t="s">
        <v>1820</v>
      </c>
      <c r="H121" s="835" t="s">
        <v>1821</v>
      </c>
      <c r="I121" s="849">
        <v>5445</v>
      </c>
      <c r="J121" s="849">
        <v>4</v>
      </c>
      <c r="K121" s="850">
        <v>21780</v>
      </c>
    </row>
    <row r="122" spans="1:11" ht="14.4" customHeight="1" x14ac:dyDescent="0.3">
      <c r="A122" s="831" t="s">
        <v>568</v>
      </c>
      <c r="B122" s="832" t="s">
        <v>569</v>
      </c>
      <c r="C122" s="835" t="s">
        <v>593</v>
      </c>
      <c r="D122" s="863" t="s">
        <v>594</v>
      </c>
      <c r="E122" s="835" t="s">
        <v>1592</v>
      </c>
      <c r="F122" s="863" t="s">
        <v>1593</v>
      </c>
      <c r="G122" s="835" t="s">
        <v>1822</v>
      </c>
      <c r="H122" s="835" t="s">
        <v>1823</v>
      </c>
      <c r="I122" s="849">
        <v>5445</v>
      </c>
      <c r="J122" s="849">
        <v>2</v>
      </c>
      <c r="K122" s="850">
        <v>10890</v>
      </c>
    </row>
    <row r="123" spans="1:11" ht="14.4" customHeight="1" x14ac:dyDescent="0.3">
      <c r="A123" s="831" t="s">
        <v>568</v>
      </c>
      <c r="B123" s="832" t="s">
        <v>569</v>
      </c>
      <c r="C123" s="835" t="s">
        <v>593</v>
      </c>
      <c r="D123" s="863" t="s">
        <v>594</v>
      </c>
      <c r="E123" s="835" t="s">
        <v>1592</v>
      </c>
      <c r="F123" s="863" t="s">
        <v>1593</v>
      </c>
      <c r="G123" s="835" t="s">
        <v>1594</v>
      </c>
      <c r="H123" s="835" t="s">
        <v>1595</v>
      </c>
      <c r="I123" s="849">
        <v>147.18290571732953</v>
      </c>
      <c r="J123" s="849">
        <v>96</v>
      </c>
      <c r="K123" s="850">
        <v>14129.570068359375</v>
      </c>
    </row>
    <row r="124" spans="1:11" ht="14.4" customHeight="1" x14ac:dyDescent="0.3">
      <c r="A124" s="831" t="s">
        <v>568</v>
      </c>
      <c r="B124" s="832" t="s">
        <v>569</v>
      </c>
      <c r="C124" s="835" t="s">
        <v>593</v>
      </c>
      <c r="D124" s="863" t="s">
        <v>594</v>
      </c>
      <c r="E124" s="835" t="s">
        <v>1592</v>
      </c>
      <c r="F124" s="863" t="s">
        <v>1593</v>
      </c>
      <c r="G124" s="835" t="s">
        <v>1596</v>
      </c>
      <c r="H124" s="835" t="s">
        <v>1597</v>
      </c>
      <c r="I124" s="849">
        <v>2210.719970703125</v>
      </c>
      <c r="J124" s="849">
        <v>1</v>
      </c>
      <c r="K124" s="850">
        <v>2210.719970703125</v>
      </c>
    </row>
    <row r="125" spans="1:11" ht="14.4" customHeight="1" x14ac:dyDescent="0.3">
      <c r="A125" s="831" t="s">
        <v>568</v>
      </c>
      <c r="B125" s="832" t="s">
        <v>569</v>
      </c>
      <c r="C125" s="835" t="s">
        <v>593</v>
      </c>
      <c r="D125" s="863" t="s">
        <v>594</v>
      </c>
      <c r="E125" s="835" t="s">
        <v>1592</v>
      </c>
      <c r="F125" s="863" t="s">
        <v>1593</v>
      </c>
      <c r="G125" s="835" t="s">
        <v>1824</v>
      </c>
      <c r="H125" s="835" t="s">
        <v>1825</v>
      </c>
      <c r="I125" s="849">
        <v>141.58000183105469</v>
      </c>
      <c r="J125" s="849">
        <v>2</v>
      </c>
      <c r="K125" s="850">
        <v>283.16000366210937</v>
      </c>
    </row>
    <row r="126" spans="1:11" ht="14.4" customHeight="1" x14ac:dyDescent="0.3">
      <c r="A126" s="831" t="s">
        <v>568</v>
      </c>
      <c r="B126" s="832" t="s">
        <v>569</v>
      </c>
      <c r="C126" s="835" t="s">
        <v>593</v>
      </c>
      <c r="D126" s="863" t="s">
        <v>594</v>
      </c>
      <c r="E126" s="835" t="s">
        <v>1592</v>
      </c>
      <c r="F126" s="863" t="s">
        <v>1593</v>
      </c>
      <c r="G126" s="835" t="s">
        <v>1602</v>
      </c>
      <c r="H126" s="835" t="s">
        <v>1603</v>
      </c>
      <c r="I126" s="849">
        <v>11.659999847412109</v>
      </c>
      <c r="J126" s="849">
        <v>90</v>
      </c>
      <c r="K126" s="850">
        <v>1049.2999877929687</v>
      </c>
    </row>
    <row r="127" spans="1:11" ht="14.4" customHeight="1" x14ac:dyDescent="0.3">
      <c r="A127" s="831" t="s">
        <v>568</v>
      </c>
      <c r="B127" s="832" t="s">
        <v>569</v>
      </c>
      <c r="C127" s="835" t="s">
        <v>593</v>
      </c>
      <c r="D127" s="863" t="s">
        <v>594</v>
      </c>
      <c r="E127" s="835" t="s">
        <v>1592</v>
      </c>
      <c r="F127" s="863" t="s">
        <v>1593</v>
      </c>
      <c r="G127" s="835" t="s">
        <v>1604</v>
      </c>
      <c r="H127" s="835" t="s">
        <v>1605</v>
      </c>
      <c r="I127" s="849">
        <v>2277.85009765625</v>
      </c>
      <c r="J127" s="849">
        <v>1</v>
      </c>
      <c r="K127" s="850">
        <v>2277.85009765625</v>
      </c>
    </row>
    <row r="128" spans="1:11" ht="14.4" customHeight="1" x14ac:dyDescent="0.3">
      <c r="A128" s="831" t="s">
        <v>568</v>
      </c>
      <c r="B128" s="832" t="s">
        <v>569</v>
      </c>
      <c r="C128" s="835" t="s">
        <v>593</v>
      </c>
      <c r="D128" s="863" t="s">
        <v>594</v>
      </c>
      <c r="E128" s="835" t="s">
        <v>1592</v>
      </c>
      <c r="F128" s="863" t="s">
        <v>1593</v>
      </c>
      <c r="G128" s="835" t="s">
        <v>1608</v>
      </c>
      <c r="H128" s="835" t="s">
        <v>1609</v>
      </c>
      <c r="I128" s="849">
        <v>3035.31005859375</v>
      </c>
      <c r="J128" s="849">
        <v>1</v>
      </c>
      <c r="K128" s="850">
        <v>3035.31005859375</v>
      </c>
    </row>
    <row r="129" spans="1:11" ht="14.4" customHeight="1" x14ac:dyDescent="0.3">
      <c r="A129" s="831" t="s">
        <v>568</v>
      </c>
      <c r="B129" s="832" t="s">
        <v>569</v>
      </c>
      <c r="C129" s="835" t="s">
        <v>593</v>
      </c>
      <c r="D129" s="863" t="s">
        <v>594</v>
      </c>
      <c r="E129" s="835" t="s">
        <v>1592</v>
      </c>
      <c r="F129" s="863" t="s">
        <v>1593</v>
      </c>
      <c r="G129" s="835" t="s">
        <v>1614</v>
      </c>
      <c r="H129" s="835" t="s">
        <v>1615</v>
      </c>
      <c r="I129" s="849">
        <v>9228.1868489583339</v>
      </c>
      <c r="J129" s="849">
        <v>0.75</v>
      </c>
      <c r="K129" s="850">
        <v>6921.14013671875</v>
      </c>
    </row>
    <row r="130" spans="1:11" ht="14.4" customHeight="1" x14ac:dyDescent="0.3">
      <c r="A130" s="831" t="s">
        <v>568</v>
      </c>
      <c r="B130" s="832" t="s">
        <v>569</v>
      </c>
      <c r="C130" s="835" t="s">
        <v>593</v>
      </c>
      <c r="D130" s="863" t="s">
        <v>594</v>
      </c>
      <c r="E130" s="835" t="s">
        <v>1592</v>
      </c>
      <c r="F130" s="863" t="s">
        <v>1593</v>
      </c>
      <c r="G130" s="835" t="s">
        <v>1618</v>
      </c>
      <c r="H130" s="835" t="s">
        <v>1619</v>
      </c>
      <c r="I130" s="849">
        <v>22994.599609375</v>
      </c>
      <c r="J130" s="849">
        <v>0.25</v>
      </c>
      <c r="K130" s="850">
        <v>5748.64990234375</v>
      </c>
    </row>
    <row r="131" spans="1:11" ht="14.4" customHeight="1" x14ac:dyDescent="0.3">
      <c r="A131" s="831" t="s">
        <v>568</v>
      </c>
      <c r="B131" s="832" t="s">
        <v>569</v>
      </c>
      <c r="C131" s="835" t="s">
        <v>593</v>
      </c>
      <c r="D131" s="863" t="s">
        <v>594</v>
      </c>
      <c r="E131" s="835" t="s">
        <v>1592</v>
      </c>
      <c r="F131" s="863" t="s">
        <v>1593</v>
      </c>
      <c r="G131" s="835" t="s">
        <v>1622</v>
      </c>
      <c r="H131" s="835" t="s">
        <v>1623</v>
      </c>
      <c r="I131" s="849">
        <v>22994.599609375</v>
      </c>
      <c r="J131" s="849">
        <v>0.25</v>
      </c>
      <c r="K131" s="850">
        <v>5748.64990234375</v>
      </c>
    </row>
    <row r="132" spans="1:11" ht="14.4" customHeight="1" x14ac:dyDescent="0.3">
      <c r="A132" s="831" t="s">
        <v>568</v>
      </c>
      <c r="B132" s="832" t="s">
        <v>569</v>
      </c>
      <c r="C132" s="835" t="s">
        <v>593</v>
      </c>
      <c r="D132" s="863" t="s">
        <v>594</v>
      </c>
      <c r="E132" s="835" t="s">
        <v>1592</v>
      </c>
      <c r="F132" s="863" t="s">
        <v>1593</v>
      </c>
      <c r="G132" s="835" t="s">
        <v>1628</v>
      </c>
      <c r="H132" s="835" t="s">
        <v>1629</v>
      </c>
      <c r="I132" s="849">
        <v>3709.639892578125</v>
      </c>
      <c r="J132" s="849">
        <v>0.25</v>
      </c>
      <c r="K132" s="850">
        <v>927.40997314453125</v>
      </c>
    </row>
    <row r="133" spans="1:11" ht="14.4" customHeight="1" x14ac:dyDescent="0.3">
      <c r="A133" s="831" t="s">
        <v>568</v>
      </c>
      <c r="B133" s="832" t="s">
        <v>569</v>
      </c>
      <c r="C133" s="835" t="s">
        <v>593</v>
      </c>
      <c r="D133" s="863" t="s">
        <v>594</v>
      </c>
      <c r="E133" s="835" t="s">
        <v>1592</v>
      </c>
      <c r="F133" s="863" t="s">
        <v>1593</v>
      </c>
      <c r="G133" s="835" t="s">
        <v>1630</v>
      </c>
      <c r="H133" s="835" t="s">
        <v>1631</v>
      </c>
      <c r="I133" s="849">
        <v>3130.75</v>
      </c>
      <c r="J133" s="849">
        <v>1</v>
      </c>
      <c r="K133" s="850">
        <v>3130.75</v>
      </c>
    </row>
    <row r="134" spans="1:11" ht="14.4" customHeight="1" x14ac:dyDescent="0.3">
      <c r="A134" s="831" t="s">
        <v>568</v>
      </c>
      <c r="B134" s="832" t="s">
        <v>569</v>
      </c>
      <c r="C134" s="835" t="s">
        <v>593</v>
      </c>
      <c r="D134" s="863" t="s">
        <v>594</v>
      </c>
      <c r="E134" s="835" t="s">
        <v>1592</v>
      </c>
      <c r="F134" s="863" t="s">
        <v>1593</v>
      </c>
      <c r="G134" s="835" t="s">
        <v>1632</v>
      </c>
      <c r="H134" s="835" t="s">
        <v>1633</v>
      </c>
      <c r="I134" s="849">
        <v>213.35000610351562</v>
      </c>
      <c r="J134" s="849">
        <v>7</v>
      </c>
      <c r="K134" s="850">
        <v>1493.4200134277344</v>
      </c>
    </row>
    <row r="135" spans="1:11" ht="14.4" customHeight="1" x14ac:dyDescent="0.3">
      <c r="A135" s="831" t="s">
        <v>568</v>
      </c>
      <c r="B135" s="832" t="s">
        <v>569</v>
      </c>
      <c r="C135" s="835" t="s">
        <v>593</v>
      </c>
      <c r="D135" s="863" t="s">
        <v>594</v>
      </c>
      <c r="E135" s="835" t="s">
        <v>1592</v>
      </c>
      <c r="F135" s="863" t="s">
        <v>1593</v>
      </c>
      <c r="G135" s="835" t="s">
        <v>1634</v>
      </c>
      <c r="H135" s="835" t="s">
        <v>1635</v>
      </c>
      <c r="I135" s="849">
        <v>2722.5</v>
      </c>
      <c r="J135" s="849">
        <v>11</v>
      </c>
      <c r="K135" s="850">
        <v>29947.5</v>
      </c>
    </row>
    <row r="136" spans="1:11" ht="14.4" customHeight="1" x14ac:dyDescent="0.3">
      <c r="A136" s="831" t="s">
        <v>568</v>
      </c>
      <c r="B136" s="832" t="s">
        <v>569</v>
      </c>
      <c r="C136" s="835" t="s">
        <v>593</v>
      </c>
      <c r="D136" s="863" t="s">
        <v>594</v>
      </c>
      <c r="E136" s="835" t="s">
        <v>1592</v>
      </c>
      <c r="F136" s="863" t="s">
        <v>1593</v>
      </c>
      <c r="G136" s="835" t="s">
        <v>1640</v>
      </c>
      <c r="H136" s="835" t="s">
        <v>1641</v>
      </c>
      <c r="I136" s="849">
        <v>1149.5</v>
      </c>
      <c r="J136" s="849">
        <v>2</v>
      </c>
      <c r="K136" s="850">
        <v>2299</v>
      </c>
    </row>
    <row r="137" spans="1:11" ht="14.4" customHeight="1" x14ac:dyDescent="0.3">
      <c r="A137" s="831" t="s">
        <v>568</v>
      </c>
      <c r="B137" s="832" t="s">
        <v>569</v>
      </c>
      <c r="C137" s="835" t="s">
        <v>593</v>
      </c>
      <c r="D137" s="863" t="s">
        <v>594</v>
      </c>
      <c r="E137" s="835" t="s">
        <v>1642</v>
      </c>
      <c r="F137" s="863" t="s">
        <v>1643</v>
      </c>
      <c r="G137" s="835" t="s">
        <v>1826</v>
      </c>
      <c r="H137" s="835" t="s">
        <v>1827</v>
      </c>
      <c r="I137" s="849">
        <v>9.7787498235702515</v>
      </c>
      <c r="J137" s="849">
        <v>1500</v>
      </c>
      <c r="K137" s="850">
        <v>14662.5</v>
      </c>
    </row>
    <row r="138" spans="1:11" ht="14.4" customHeight="1" x14ac:dyDescent="0.3">
      <c r="A138" s="831" t="s">
        <v>568</v>
      </c>
      <c r="B138" s="832" t="s">
        <v>569</v>
      </c>
      <c r="C138" s="835" t="s">
        <v>593</v>
      </c>
      <c r="D138" s="863" t="s">
        <v>594</v>
      </c>
      <c r="E138" s="835" t="s">
        <v>1642</v>
      </c>
      <c r="F138" s="863" t="s">
        <v>1643</v>
      </c>
      <c r="G138" s="835" t="s">
        <v>1828</v>
      </c>
      <c r="H138" s="835" t="s">
        <v>1829</v>
      </c>
      <c r="I138" s="849">
        <v>1.2899999618530273</v>
      </c>
      <c r="J138" s="849">
        <v>8100</v>
      </c>
      <c r="K138" s="850">
        <v>10449</v>
      </c>
    </row>
    <row r="139" spans="1:11" ht="14.4" customHeight="1" x14ac:dyDescent="0.3">
      <c r="A139" s="831" t="s">
        <v>568</v>
      </c>
      <c r="B139" s="832" t="s">
        <v>569</v>
      </c>
      <c r="C139" s="835" t="s">
        <v>593</v>
      </c>
      <c r="D139" s="863" t="s">
        <v>594</v>
      </c>
      <c r="E139" s="835" t="s">
        <v>1642</v>
      </c>
      <c r="F139" s="863" t="s">
        <v>1643</v>
      </c>
      <c r="G139" s="835" t="s">
        <v>1830</v>
      </c>
      <c r="H139" s="835" t="s">
        <v>1831</v>
      </c>
      <c r="I139" s="849">
        <v>0.31999999284744263</v>
      </c>
      <c r="J139" s="849">
        <v>3000</v>
      </c>
      <c r="K139" s="850">
        <v>959.0999755859375</v>
      </c>
    </row>
    <row r="140" spans="1:11" ht="14.4" customHeight="1" x14ac:dyDescent="0.3">
      <c r="A140" s="831" t="s">
        <v>568</v>
      </c>
      <c r="B140" s="832" t="s">
        <v>569</v>
      </c>
      <c r="C140" s="835" t="s">
        <v>593</v>
      </c>
      <c r="D140" s="863" t="s">
        <v>594</v>
      </c>
      <c r="E140" s="835" t="s">
        <v>1642</v>
      </c>
      <c r="F140" s="863" t="s">
        <v>1643</v>
      </c>
      <c r="G140" s="835" t="s">
        <v>1830</v>
      </c>
      <c r="H140" s="835" t="s">
        <v>1832</v>
      </c>
      <c r="I140" s="849">
        <v>0.31999999284744263</v>
      </c>
      <c r="J140" s="849">
        <v>18000</v>
      </c>
      <c r="K140" s="850">
        <v>5754.6001586914062</v>
      </c>
    </row>
    <row r="141" spans="1:11" ht="14.4" customHeight="1" x14ac:dyDescent="0.3">
      <c r="A141" s="831" t="s">
        <v>568</v>
      </c>
      <c r="B141" s="832" t="s">
        <v>569</v>
      </c>
      <c r="C141" s="835" t="s">
        <v>593</v>
      </c>
      <c r="D141" s="863" t="s">
        <v>594</v>
      </c>
      <c r="E141" s="835" t="s">
        <v>1642</v>
      </c>
      <c r="F141" s="863" t="s">
        <v>1643</v>
      </c>
      <c r="G141" s="835" t="s">
        <v>1833</v>
      </c>
      <c r="H141" s="835" t="s">
        <v>1834</v>
      </c>
      <c r="I141" s="849">
        <v>158.97000630696616</v>
      </c>
      <c r="J141" s="849">
        <v>3</v>
      </c>
      <c r="K141" s="850">
        <v>476.91001892089844</v>
      </c>
    </row>
    <row r="142" spans="1:11" ht="14.4" customHeight="1" x14ac:dyDescent="0.3">
      <c r="A142" s="831" t="s">
        <v>568</v>
      </c>
      <c r="B142" s="832" t="s">
        <v>569</v>
      </c>
      <c r="C142" s="835" t="s">
        <v>593</v>
      </c>
      <c r="D142" s="863" t="s">
        <v>594</v>
      </c>
      <c r="E142" s="835" t="s">
        <v>1642</v>
      </c>
      <c r="F142" s="863" t="s">
        <v>1643</v>
      </c>
      <c r="G142" s="835" t="s">
        <v>1835</v>
      </c>
      <c r="H142" s="835" t="s">
        <v>1836</v>
      </c>
      <c r="I142" s="849">
        <v>43.310001373291016</v>
      </c>
      <c r="J142" s="849">
        <v>70</v>
      </c>
      <c r="K142" s="850">
        <v>3031.6799926757812</v>
      </c>
    </row>
    <row r="143" spans="1:11" ht="14.4" customHeight="1" x14ac:dyDescent="0.3">
      <c r="A143" s="831" t="s">
        <v>568</v>
      </c>
      <c r="B143" s="832" t="s">
        <v>569</v>
      </c>
      <c r="C143" s="835" t="s">
        <v>593</v>
      </c>
      <c r="D143" s="863" t="s">
        <v>594</v>
      </c>
      <c r="E143" s="835" t="s">
        <v>1642</v>
      </c>
      <c r="F143" s="863" t="s">
        <v>1643</v>
      </c>
      <c r="G143" s="835" t="s">
        <v>1837</v>
      </c>
      <c r="H143" s="835" t="s">
        <v>1838</v>
      </c>
      <c r="I143" s="849">
        <v>3.7899999618530273</v>
      </c>
      <c r="J143" s="849">
        <v>50</v>
      </c>
      <c r="K143" s="850">
        <v>189.5</v>
      </c>
    </row>
    <row r="144" spans="1:11" ht="14.4" customHeight="1" x14ac:dyDescent="0.3">
      <c r="A144" s="831" t="s">
        <v>568</v>
      </c>
      <c r="B144" s="832" t="s">
        <v>569</v>
      </c>
      <c r="C144" s="835" t="s">
        <v>593</v>
      </c>
      <c r="D144" s="863" t="s">
        <v>594</v>
      </c>
      <c r="E144" s="835" t="s">
        <v>1642</v>
      </c>
      <c r="F144" s="863" t="s">
        <v>1643</v>
      </c>
      <c r="G144" s="835" t="s">
        <v>1646</v>
      </c>
      <c r="H144" s="835" t="s">
        <v>1647</v>
      </c>
      <c r="I144" s="849">
        <v>790.8800048828125</v>
      </c>
      <c r="J144" s="849">
        <v>4</v>
      </c>
      <c r="K144" s="850">
        <v>3163.52001953125</v>
      </c>
    </row>
    <row r="145" spans="1:11" ht="14.4" customHeight="1" x14ac:dyDescent="0.3">
      <c r="A145" s="831" t="s">
        <v>568</v>
      </c>
      <c r="B145" s="832" t="s">
        <v>569</v>
      </c>
      <c r="C145" s="835" t="s">
        <v>593</v>
      </c>
      <c r="D145" s="863" t="s">
        <v>594</v>
      </c>
      <c r="E145" s="835" t="s">
        <v>1642</v>
      </c>
      <c r="F145" s="863" t="s">
        <v>1643</v>
      </c>
      <c r="G145" s="835" t="s">
        <v>1839</v>
      </c>
      <c r="H145" s="835" t="s">
        <v>1840</v>
      </c>
      <c r="I145" s="849">
        <v>642.08335367838538</v>
      </c>
      <c r="J145" s="849">
        <v>5</v>
      </c>
      <c r="K145" s="850">
        <v>3210.4100341796875</v>
      </c>
    </row>
    <row r="146" spans="1:11" ht="14.4" customHeight="1" x14ac:dyDescent="0.3">
      <c r="A146" s="831" t="s">
        <v>568</v>
      </c>
      <c r="B146" s="832" t="s">
        <v>569</v>
      </c>
      <c r="C146" s="835" t="s">
        <v>593</v>
      </c>
      <c r="D146" s="863" t="s">
        <v>594</v>
      </c>
      <c r="E146" s="835" t="s">
        <v>1642</v>
      </c>
      <c r="F146" s="863" t="s">
        <v>1643</v>
      </c>
      <c r="G146" s="835" t="s">
        <v>1841</v>
      </c>
      <c r="H146" s="835" t="s">
        <v>1842</v>
      </c>
      <c r="I146" s="849">
        <v>305.66000366210937</v>
      </c>
      <c r="J146" s="849">
        <v>3</v>
      </c>
      <c r="K146" s="850">
        <v>916.98001098632812</v>
      </c>
    </row>
    <row r="147" spans="1:11" ht="14.4" customHeight="1" x14ac:dyDescent="0.3">
      <c r="A147" s="831" t="s">
        <v>568</v>
      </c>
      <c r="B147" s="832" t="s">
        <v>569</v>
      </c>
      <c r="C147" s="835" t="s">
        <v>593</v>
      </c>
      <c r="D147" s="863" t="s">
        <v>594</v>
      </c>
      <c r="E147" s="835" t="s">
        <v>1642</v>
      </c>
      <c r="F147" s="863" t="s">
        <v>1643</v>
      </c>
      <c r="G147" s="835" t="s">
        <v>1843</v>
      </c>
      <c r="H147" s="835" t="s">
        <v>1844</v>
      </c>
      <c r="I147" s="849">
        <v>355.35000610351562</v>
      </c>
      <c r="J147" s="849">
        <v>4</v>
      </c>
      <c r="K147" s="850">
        <v>1421.4000244140625</v>
      </c>
    </row>
    <row r="148" spans="1:11" ht="14.4" customHeight="1" x14ac:dyDescent="0.3">
      <c r="A148" s="831" t="s">
        <v>568</v>
      </c>
      <c r="B148" s="832" t="s">
        <v>569</v>
      </c>
      <c r="C148" s="835" t="s">
        <v>593</v>
      </c>
      <c r="D148" s="863" t="s">
        <v>594</v>
      </c>
      <c r="E148" s="835" t="s">
        <v>1642</v>
      </c>
      <c r="F148" s="863" t="s">
        <v>1643</v>
      </c>
      <c r="G148" s="835" t="s">
        <v>1845</v>
      </c>
      <c r="H148" s="835" t="s">
        <v>1846</v>
      </c>
      <c r="I148" s="849">
        <v>48.479999542236328</v>
      </c>
      <c r="J148" s="849">
        <v>210</v>
      </c>
      <c r="K148" s="850">
        <v>10180.169952392578</v>
      </c>
    </row>
    <row r="149" spans="1:11" ht="14.4" customHeight="1" x14ac:dyDescent="0.3">
      <c r="A149" s="831" t="s">
        <v>568</v>
      </c>
      <c r="B149" s="832" t="s">
        <v>569</v>
      </c>
      <c r="C149" s="835" t="s">
        <v>593</v>
      </c>
      <c r="D149" s="863" t="s">
        <v>594</v>
      </c>
      <c r="E149" s="835" t="s">
        <v>1642</v>
      </c>
      <c r="F149" s="863" t="s">
        <v>1643</v>
      </c>
      <c r="G149" s="835" t="s">
        <v>1847</v>
      </c>
      <c r="H149" s="835" t="s">
        <v>1848</v>
      </c>
      <c r="I149" s="849">
        <v>63.209999084472656</v>
      </c>
      <c r="J149" s="849">
        <v>10</v>
      </c>
      <c r="K149" s="850">
        <v>632.04998779296875</v>
      </c>
    </row>
    <row r="150" spans="1:11" ht="14.4" customHeight="1" x14ac:dyDescent="0.3">
      <c r="A150" s="831" t="s">
        <v>568</v>
      </c>
      <c r="B150" s="832" t="s">
        <v>569</v>
      </c>
      <c r="C150" s="835" t="s">
        <v>593</v>
      </c>
      <c r="D150" s="863" t="s">
        <v>594</v>
      </c>
      <c r="E150" s="835" t="s">
        <v>1642</v>
      </c>
      <c r="F150" s="863" t="s">
        <v>1643</v>
      </c>
      <c r="G150" s="835" t="s">
        <v>1849</v>
      </c>
      <c r="H150" s="835" t="s">
        <v>1850</v>
      </c>
      <c r="I150" s="849">
        <v>98.395000457763672</v>
      </c>
      <c r="J150" s="849">
        <v>10</v>
      </c>
      <c r="K150" s="850">
        <v>983.94998168945312</v>
      </c>
    </row>
    <row r="151" spans="1:11" ht="14.4" customHeight="1" x14ac:dyDescent="0.3">
      <c r="A151" s="831" t="s">
        <v>568</v>
      </c>
      <c r="B151" s="832" t="s">
        <v>569</v>
      </c>
      <c r="C151" s="835" t="s">
        <v>593</v>
      </c>
      <c r="D151" s="863" t="s">
        <v>594</v>
      </c>
      <c r="E151" s="835" t="s">
        <v>1642</v>
      </c>
      <c r="F151" s="863" t="s">
        <v>1643</v>
      </c>
      <c r="G151" s="835" t="s">
        <v>1851</v>
      </c>
      <c r="H151" s="835" t="s">
        <v>1852</v>
      </c>
      <c r="I151" s="849">
        <v>272.44000244140625</v>
      </c>
      <c r="J151" s="849">
        <v>6</v>
      </c>
      <c r="K151" s="850">
        <v>1634.6099853515625</v>
      </c>
    </row>
    <row r="152" spans="1:11" ht="14.4" customHeight="1" x14ac:dyDescent="0.3">
      <c r="A152" s="831" t="s">
        <v>568</v>
      </c>
      <c r="B152" s="832" t="s">
        <v>569</v>
      </c>
      <c r="C152" s="835" t="s">
        <v>593</v>
      </c>
      <c r="D152" s="863" t="s">
        <v>594</v>
      </c>
      <c r="E152" s="835" t="s">
        <v>1642</v>
      </c>
      <c r="F152" s="863" t="s">
        <v>1643</v>
      </c>
      <c r="G152" s="835" t="s">
        <v>1853</v>
      </c>
      <c r="H152" s="835" t="s">
        <v>1854</v>
      </c>
      <c r="I152" s="849">
        <v>235.1300048828125</v>
      </c>
      <c r="J152" s="849">
        <v>10</v>
      </c>
      <c r="K152" s="850">
        <v>2351.2900390625</v>
      </c>
    </row>
    <row r="153" spans="1:11" ht="14.4" customHeight="1" x14ac:dyDescent="0.3">
      <c r="A153" s="831" t="s">
        <v>568</v>
      </c>
      <c r="B153" s="832" t="s">
        <v>569</v>
      </c>
      <c r="C153" s="835" t="s">
        <v>593</v>
      </c>
      <c r="D153" s="863" t="s">
        <v>594</v>
      </c>
      <c r="E153" s="835" t="s">
        <v>1642</v>
      </c>
      <c r="F153" s="863" t="s">
        <v>1643</v>
      </c>
      <c r="G153" s="835" t="s">
        <v>1855</v>
      </c>
      <c r="H153" s="835" t="s">
        <v>1856</v>
      </c>
      <c r="I153" s="849">
        <v>22.149999618530273</v>
      </c>
      <c r="J153" s="849">
        <v>125</v>
      </c>
      <c r="K153" s="850">
        <v>2768.75</v>
      </c>
    </row>
    <row r="154" spans="1:11" ht="14.4" customHeight="1" x14ac:dyDescent="0.3">
      <c r="A154" s="831" t="s">
        <v>568</v>
      </c>
      <c r="B154" s="832" t="s">
        <v>569</v>
      </c>
      <c r="C154" s="835" t="s">
        <v>593</v>
      </c>
      <c r="D154" s="863" t="s">
        <v>594</v>
      </c>
      <c r="E154" s="835" t="s">
        <v>1642</v>
      </c>
      <c r="F154" s="863" t="s">
        <v>1643</v>
      </c>
      <c r="G154" s="835" t="s">
        <v>1857</v>
      </c>
      <c r="H154" s="835" t="s">
        <v>1858</v>
      </c>
      <c r="I154" s="849">
        <v>13.039999961853027</v>
      </c>
      <c r="J154" s="849">
        <v>100</v>
      </c>
      <c r="K154" s="850">
        <v>1304.0899963378906</v>
      </c>
    </row>
    <row r="155" spans="1:11" ht="14.4" customHeight="1" x14ac:dyDescent="0.3">
      <c r="A155" s="831" t="s">
        <v>568</v>
      </c>
      <c r="B155" s="832" t="s">
        <v>569</v>
      </c>
      <c r="C155" s="835" t="s">
        <v>593</v>
      </c>
      <c r="D155" s="863" t="s">
        <v>594</v>
      </c>
      <c r="E155" s="835" t="s">
        <v>1642</v>
      </c>
      <c r="F155" s="863" t="s">
        <v>1643</v>
      </c>
      <c r="G155" s="835" t="s">
        <v>1859</v>
      </c>
      <c r="H155" s="835" t="s">
        <v>1860</v>
      </c>
      <c r="I155" s="849">
        <v>123.19000244140625</v>
      </c>
      <c r="J155" s="849">
        <v>10</v>
      </c>
      <c r="K155" s="850">
        <v>1231.8800048828125</v>
      </c>
    </row>
    <row r="156" spans="1:11" ht="14.4" customHeight="1" x14ac:dyDescent="0.3">
      <c r="A156" s="831" t="s">
        <v>568</v>
      </c>
      <c r="B156" s="832" t="s">
        <v>569</v>
      </c>
      <c r="C156" s="835" t="s">
        <v>593</v>
      </c>
      <c r="D156" s="863" t="s">
        <v>594</v>
      </c>
      <c r="E156" s="835" t="s">
        <v>1642</v>
      </c>
      <c r="F156" s="863" t="s">
        <v>1643</v>
      </c>
      <c r="G156" s="835" t="s">
        <v>1861</v>
      </c>
      <c r="H156" s="835" t="s">
        <v>1862</v>
      </c>
      <c r="I156" s="849">
        <v>120.69000244140625</v>
      </c>
      <c r="J156" s="849">
        <v>105</v>
      </c>
      <c r="K156" s="850">
        <v>12672.740478515625</v>
      </c>
    </row>
    <row r="157" spans="1:11" ht="14.4" customHeight="1" x14ac:dyDescent="0.3">
      <c r="A157" s="831" t="s">
        <v>568</v>
      </c>
      <c r="B157" s="832" t="s">
        <v>569</v>
      </c>
      <c r="C157" s="835" t="s">
        <v>593</v>
      </c>
      <c r="D157" s="863" t="s">
        <v>594</v>
      </c>
      <c r="E157" s="835" t="s">
        <v>1642</v>
      </c>
      <c r="F157" s="863" t="s">
        <v>1643</v>
      </c>
      <c r="G157" s="835" t="s">
        <v>1863</v>
      </c>
      <c r="H157" s="835" t="s">
        <v>1864</v>
      </c>
      <c r="I157" s="849">
        <v>85.419998168945313</v>
      </c>
      <c r="J157" s="849">
        <v>180</v>
      </c>
      <c r="K157" s="850">
        <v>15375.95947265625</v>
      </c>
    </row>
    <row r="158" spans="1:11" ht="14.4" customHeight="1" x14ac:dyDescent="0.3">
      <c r="A158" s="831" t="s">
        <v>568</v>
      </c>
      <c r="B158" s="832" t="s">
        <v>569</v>
      </c>
      <c r="C158" s="835" t="s">
        <v>593</v>
      </c>
      <c r="D158" s="863" t="s">
        <v>594</v>
      </c>
      <c r="E158" s="835" t="s">
        <v>1642</v>
      </c>
      <c r="F158" s="863" t="s">
        <v>1643</v>
      </c>
      <c r="G158" s="835" t="s">
        <v>1865</v>
      </c>
      <c r="H158" s="835" t="s">
        <v>1866</v>
      </c>
      <c r="I158" s="849">
        <v>159.55000305175781</v>
      </c>
      <c r="J158" s="849">
        <v>5</v>
      </c>
      <c r="K158" s="850">
        <v>797.75</v>
      </c>
    </row>
    <row r="159" spans="1:11" ht="14.4" customHeight="1" x14ac:dyDescent="0.3">
      <c r="A159" s="831" t="s">
        <v>568</v>
      </c>
      <c r="B159" s="832" t="s">
        <v>569</v>
      </c>
      <c r="C159" s="835" t="s">
        <v>593</v>
      </c>
      <c r="D159" s="863" t="s">
        <v>594</v>
      </c>
      <c r="E159" s="835" t="s">
        <v>1642</v>
      </c>
      <c r="F159" s="863" t="s">
        <v>1643</v>
      </c>
      <c r="G159" s="835" t="s">
        <v>1867</v>
      </c>
      <c r="H159" s="835" t="s">
        <v>1868</v>
      </c>
      <c r="I159" s="849">
        <v>124.40500259399414</v>
      </c>
      <c r="J159" s="849">
        <v>35</v>
      </c>
      <c r="K159" s="850">
        <v>4354.199951171875</v>
      </c>
    </row>
    <row r="160" spans="1:11" ht="14.4" customHeight="1" x14ac:dyDescent="0.3">
      <c r="A160" s="831" t="s">
        <v>568</v>
      </c>
      <c r="B160" s="832" t="s">
        <v>569</v>
      </c>
      <c r="C160" s="835" t="s">
        <v>593</v>
      </c>
      <c r="D160" s="863" t="s">
        <v>594</v>
      </c>
      <c r="E160" s="835" t="s">
        <v>1642</v>
      </c>
      <c r="F160" s="863" t="s">
        <v>1643</v>
      </c>
      <c r="G160" s="835" t="s">
        <v>1869</v>
      </c>
      <c r="H160" s="835" t="s">
        <v>1870</v>
      </c>
      <c r="I160" s="849">
        <v>131.10000610351562</v>
      </c>
      <c r="J160" s="849">
        <v>2</v>
      </c>
      <c r="K160" s="850">
        <v>262.20001220703125</v>
      </c>
    </row>
    <row r="161" spans="1:11" ht="14.4" customHeight="1" x14ac:dyDescent="0.3">
      <c r="A161" s="831" t="s">
        <v>568</v>
      </c>
      <c r="B161" s="832" t="s">
        <v>569</v>
      </c>
      <c r="C161" s="835" t="s">
        <v>593</v>
      </c>
      <c r="D161" s="863" t="s">
        <v>594</v>
      </c>
      <c r="E161" s="835" t="s">
        <v>1642</v>
      </c>
      <c r="F161" s="863" t="s">
        <v>1643</v>
      </c>
      <c r="G161" s="835" t="s">
        <v>1871</v>
      </c>
      <c r="H161" s="835" t="s">
        <v>1872</v>
      </c>
      <c r="I161" s="849">
        <v>139.1719970703125</v>
      </c>
      <c r="J161" s="849">
        <v>7</v>
      </c>
      <c r="K161" s="850">
        <v>974.19998168945312</v>
      </c>
    </row>
    <row r="162" spans="1:11" ht="14.4" customHeight="1" x14ac:dyDescent="0.3">
      <c r="A162" s="831" t="s">
        <v>568</v>
      </c>
      <c r="B162" s="832" t="s">
        <v>569</v>
      </c>
      <c r="C162" s="835" t="s">
        <v>593</v>
      </c>
      <c r="D162" s="863" t="s">
        <v>594</v>
      </c>
      <c r="E162" s="835" t="s">
        <v>1642</v>
      </c>
      <c r="F162" s="863" t="s">
        <v>1643</v>
      </c>
      <c r="G162" s="835" t="s">
        <v>1873</v>
      </c>
      <c r="H162" s="835" t="s">
        <v>1874</v>
      </c>
      <c r="I162" s="849">
        <v>309.35000610351562</v>
      </c>
      <c r="J162" s="849">
        <v>5</v>
      </c>
      <c r="K162" s="850">
        <v>1546.7500305175781</v>
      </c>
    </row>
    <row r="163" spans="1:11" ht="14.4" customHeight="1" x14ac:dyDescent="0.3">
      <c r="A163" s="831" t="s">
        <v>568</v>
      </c>
      <c r="B163" s="832" t="s">
        <v>569</v>
      </c>
      <c r="C163" s="835" t="s">
        <v>593</v>
      </c>
      <c r="D163" s="863" t="s">
        <v>594</v>
      </c>
      <c r="E163" s="835" t="s">
        <v>1642</v>
      </c>
      <c r="F163" s="863" t="s">
        <v>1643</v>
      </c>
      <c r="G163" s="835" t="s">
        <v>1875</v>
      </c>
      <c r="H163" s="835" t="s">
        <v>1876</v>
      </c>
      <c r="I163" s="849">
        <v>656.6400146484375</v>
      </c>
      <c r="J163" s="849">
        <v>1</v>
      </c>
      <c r="K163" s="850">
        <v>656.6400146484375</v>
      </c>
    </row>
    <row r="164" spans="1:11" ht="14.4" customHeight="1" x14ac:dyDescent="0.3">
      <c r="A164" s="831" t="s">
        <v>568</v>
      </c>
      <c r="B164" s="832" t="s">
        <v>569</v>
      </c>
      <c r="C164" s="835" t="s">
        <v>593</v>
      </c>
      <c r="D164" s="863" t="s">
        <v>594</v>
      </c>
      <c r="E164" s="835" t="s">
        <v>1642</v>
      </c>
      <c r="F164" s="863" t="s">
        <v>1643</v>
      </c>
      <c r="G164" s="835" t="s">
        <v>1648</v>
      </c>
      <c r="H164" s="835" t="s">
        <v>1649</v>
      </c>
      <c r="I164" s="849">
        <v>7.3299999237060547</v>
      </c>
      <c r="J164" s="849">
        <v>200</v>
      </c>
      <c r="K164" s="850">
        <v>1466.550048828125</v>
      </c>
    </row>
    <row r="165" spans="1:11" ht="14.4" customHeight="1" x14ac:dyDescent="0.3">
      <c r="A165" s="831" t="s">
        <v>568</v>
      </c>
      <c r="B165" s="832" t="s">
        <v>569</v>
      </c>
      <c r="C165" s="835" t="s">
        <v>593</v>
      </c>
      <c r="D165" s="863" t="s">
        <v>594</v>
      </c>
      <c r="E165" s="835" t="s">
        <v>1642</v>
      </c>
      <c r="F165" s="863" t="s">
        <v>1643</v>
      </c>
      <c r="G165" s="835" t="s">
        <v>1648</v>
      </c>
      <c r="H165" s="835" t="s">
        <v>1877</v>
      </c>
      <c r="I165" s="849">
        <v>6.5100000699361162</v>
      </c>
      <c r="J165" s="849">
        <v>600</v>
      </c>
      <c r="K165" s="850">
        <v>3780.27001953125</v>
      </c>
    </row>
    <row r="166" spans="1:11" ht="14.4" customHeight="1" x14ac:dyDescent="0.3">
      <c r="A166" s="831" t="s">
        <v>568</v>
      </c>
      <c r="B166" s="832" t="s">
        <v>569</v>
      </c>
      <c r="C166" s="835" t="s">
        <v>593</v>
      </c>
      <c r="D166" s="863" t="s">
        <v>594</v>
      </c>
      <c r="E166" s="835" t="s">
        <v>1642</v>
      </c>
      <c r="F166" s="863" t="s">
        <v>1643</v>
      </c>
      <c r="G166" s="835" t="s">
        <v>1878</v>
      </c>
      <c r="H166" s="835" t="s">
        <v>1879</v>
      </c>
      <c r="I166" s="849">
        <v>2.7599999904632568</v>
      </c>
      <c r="J166" s="849">
        <v>1300</v>
      </c>
      <c r="K166" s="850">
        <v>3588</v>
      </c>
    </row>
    <row r="167" spans="1:11" ht="14.4" customHeight="1" x14ac:dyDescent="0.3">
      <c r="A167" s="831" t="s">
        <v>568</v>
      </c>
      <c r="B167" s="832" t="s">
        <v>569</v>
      </c>
      <c r="C167" s="835" t="s">
        <v>593</v>
      </c>
      <c r="D167" s="863" t="s">
        <v>594</v>
      </c>
      <c r="E167" s="835" t="s">
        <v>1642</v>
      </c>
      <c r="F167" s="863" t="s">
        <v>1643</v>
      </c>
      <c r="G167" s="835" t="s">
        <v>1648</v>
      </c>
      <c r="H167" s="835" t="s">
        <v>1650</v>
      </c>
      <c r="I167" s="849">
        <v>6.0999999046325684</v>
      </c>
      <c r="J167" s="849">
        <v>1900</v>
      </c>
      <c r="K167" s="850">
        <v>11580.5</v>
      </c>
    </row>
    <row r="168" spans="1:11" ht="14.4" customHeight="1" x14ac:dyDescent="0.3">
      <c r="A168" s="831" t="s">
        <v>568</v>
      </c>
      <c r="B168" s="832" t="s">
        <v>569</v>
      </c>
      <c r="C168" s="835" t="s">
        <v>593</v>
      </c>
      <c r="D168" s="863" t="s">
        <v>594</v>
      </c>
      <c r="E168" s="835" t="s">
        <v>1642</v>
      </c>
      <c r="F168" s="863" t="s">
        <v>1643</v>
      </c>
      <c r="G168" s="835" t="s">
        <v>1880</v>
      </c>
      <c r="H168" s="835" t="s">
        <v>1881</v>
      </c>
      <c r="I168" s="849">
        <v>0.85428573404039654</v>
      </c>
      <c r="J168" s="849">
        <v>610</v>
      </c>
      <c r="K168" s="850">
        <v>520.60000038146973</v>
      </c>
    </row>
    <row r="169" spans="1:11" ht="14.4" customHeight="1" x14ac:dyDescent="0.3">
      <c r="A169" s="831" t="s">
        <v>568</v>
      </c>
      <c r="B169" s="832" t="s">
        <v>569</v>
      </c>
      <c r="C169" s="835" t="s">
        <v>593</v>
      </c>
      <c r="D169" s="863" t="s">
        <v>594</v>
      </c>
      <c r="E169" s="835" t="s">
        <v>1642</v>
      </c>
      <c r="F169" s="863" t="s">
        <v>1643</v>
      </c>
      <c r="G169" s="835" t="s">
        <v>1882</v>
      </c>
      <c r="H169" s="835" t="s">
        <v>1883</v>
      </c>
      <c r="I169" s="849">
        <v>1.5174999833106995</v>
      </c>
      <c r="J169" s="849">
        <v>250</v>
      </c>
      <c r="K169" s="850">
        <v>379.5</v>
      </c>
    </row>
    <row r="170" spans="1:11" ht="14.4" customHeight="1" x14ac:dyDescent="0.3">
      <c r="A170" s="831" t="s">
        <v>568</v>
      </c>
      <c r="B170" s="832" t="s">
        <v>569</v>
      </c>
      <c r="C170" s="835" t="s">
        <v>593</v>
      </c>
      <c r="D170" s="863" t="s">
        <v>594</v>
      </c>
      <c r="E170" s="835" t="s">
        <v>1642</v>
      </c>
      <c r="F170" s="863" t="s">
        <v>1643</v>
      </c>
      <c r="G170" s="835" t="s">
        <v>1651</v>
      </c>
      <c r="H170" s="835" t="s">
        <v>1652</v>
      </c>
      <c r="I170" s="849">
        <v>0.30000001192092896</v>
      </c>
      <c r="J170" s="849">
        <v>250</v>
      </c>
      <c r="K170" s="850">
        <v>75</v>
      </c>
    </row>
    <row r="171" spans="1:11" ht="14.4" customHeight="1" x14ac:dyDescent="0.3">
      <c r="A171" s="831" t="s">
        <v>568</v>
      </c>
      <c r="B171" s="832" t="s">
        <v>569</v>
      </c>
      <c r="C171" s="835" t="s">
        <v>593</v>
      </c>
      <c r="D171" s="863" t="s">
        <v>594</v>
      </c>
      <c r="E171" s="835" t="s">
        <v>1642</v>
      </c>
      <c r="F171" s="863" t="s">
        <v>1643</v>
      </c>
      <c r="G171" s="835" t="s">
        <v>1884</v>
      </c>
      <c r="H171" s="835" t="s">
        <v>1885</v>
      </c>
      <c r="I171" s="849">
        <v>23.229999542236328</v>
      </c>
      <c r="J171" s="849">
        <v>400</v>
      </c>
      <c r="K171" s="850">
        <v>9292.7998046875</v>
      </c>
    </row>
    <row r="172" spans="1:11" ht="14.4" customHeight="1" x14ac:dyDescent="0.3">
      <c r="A172" s="831" t="s">
        <v>568</v>
      </c>
      <c r="B172" s="832" t="s">
        <v>569</v>
      </c>
      <c r="C172" s="835" t="s">
        <v>593</v>
      </c>
      <c r="D172" s="863" t="s">
        <v>594</v>
      </c>
      <c r="E172" s="835" t="s">
        <v>1642</v>
      </c>
      <c r="F172" s="863" t="s">
        <v>1643</v>
      </c>
      <c r="G172" s="835" t="s">
        <v>1886</v>
      </c>
      <c r="H172" s="835" t="s">
        <v>1887</v>
      </c>
      <c r="I172" s="849">
        <v>4.5999999046325684</v>
      </c>
      <c r="J172" s="849">
        <v>48</v>
      </c>
      <c r="K172" s="850">
        <v>220.80000305175781</v>
      </c>
    </row>
    <row r="173" spans="1:11" ht="14.4" customHeight="1" x14ac:dyDescent="0.3">
      <c r="A173" s="831" t="s">
        <v>568</v>
      </c>
      <c r="B173" s="832" t="s">
        <v>569</v>
      </c>
      <c r="C173" s="835" t="s">
        <v>593</v>
      </c>
      <c r="D173" s="863" t="s">
        <v>594</v>
      </c>
      <c r="E173" s="835" t="s">
        <v>1642</v>
      </c>
      <c r="F173" s="863" t="s">
        <v>1643</v>
      </c>
      <c r="G173" s="835" t="s">
        <v>1888</v>
      </c>
      <c r="H173" s="835" t="s">
        <v>1889</v>
      </c>
      <c r="I173" s="849">
        <v>7.1125001311302185</v>
      </c>
      <c r="J173" s="849">
        <v>216</v>
      </c>
      <c r="K173" s="850">
        <v>1548.7199554443359</v>
      </c>
    </row>
    <row r="174" spans="1:11" ht="14.4" customHeight="1" x14ac:dyDescent="0.3">
      <c r="A174" s="831" t="s">
        <v>568</v>
      </c>
      <c r="B174" s="832" t="s">
        <v>569</v>
      </c>
      <c r="C174" s="835" t="s">
        <v>593</v>
      </c>
      <c r="D174" s="863" t="s">
        <v>594</v>
      </c>
      <c r="E174" s="835" t="s">
        <v>1642</v>
      </c>
      <c r="F174" s="863" t="s">
        <v>1643</v>
      </c>
      <c r="G174" s="835" t="s">
        <v>1890</v>
      </c>
      <c r="H174" s="835" t="s">
        <v>1891</v>
      </c>
      <c r="I174" s="849">
        <v>8.8214282989501953</v>
      </c>
      <c r="J174" s="849">
        <v>264</v>
      </c>
      <c r="K174" s="850">
        <v>2329.6900329589844</v>
      </c>
    </row>
    <row r="175" spans="1:11" ht="14.4" customHeight="1" x14ac:dyDescent="0.3">
      <c r="A175" s="831" t="s">
        <v>568</v>
      </c>
      <c r="B175" s="832" t="s">
        <v>569</v>
      </c>
      <c r="C175" s="835" t="s">
        <v>593</v>
      </c>
      <c r="D175" s="863" t="s">
        <v>594</v>
      </c>
      <c r="E175" s="835" t="s">
        <v>1642</v>
      </c>
      <c r="F175" s="863" t="s">
        <v>1643</v>
      </c>
      <c r="G175" s="835" t="s">
        <v>1892</v>
      </c>
      <c r="H175" s="835" t="s">
        <v>1893</v>
      </c>
      <c r="I175" s="849">
        <v>25.549999237060547</v>
      </c>
      <c r="J175" s="849">
        <v>24</v>
      </c>
      <c r="K175" s="850">
        <v>613.1199951171875</v>
      </c>
    </row>
    <row r="176" spans="1:11" ht="14.4" customHeight="1" x14ac:dyDescent="0.3">
      <c r="A176" s="831" t="s">
        <v>568</v>
      </c>
      <c r="B176" s="832" t="s">
        <v>569</v>
      </c>
      <c r="C176" s="835" t="s">
        <v>593</v>
      </c>
      <c r="D176" s="863" t="s">
        <v>594</v>
      </c>
      <c r="E176" s="835" t="s">
        <v>1642</v>
      </c>
      <c r="F176" s="863" t="s">
        <v>1643</v>
      </c>
      <c r="G176" s="835" t="s">
        <v>1894</v>
      </c>
      <c r="H176" s="835" t="s">
        <v>1895</v>
      </c>
      <c r="I176" s="849">
        <v>53.430000305175781</v>
      </c>
      <c r="J176" s="849">
        <v>24</v>
      </c>
      <c r="K176" s="850">
        <v>1282.4000244140625</v>
      </c>
    </row>
    <row r="177" spans="1:11" ht="14.4" customHeight="1" x14ac:dyDescent="0.3">
      <c r="A177" s="831" t="s">
        <v>568</v>
      </c>
      <c r="B177" s="832" t="s">
        <v>569</v>
      </c>
      <c r="C177" s="835" t="s">
        <v>593</v>
      </c>
      <c r="D177" s="863" t="s">
        <v>594</v>
      </c>
      <c r="E177" s="835" t="s">
        <v>1642</v>
      </c>
      <c r="F177" s="863" t="s">
        <v>1643</v>
      </c>
      <c r="G177" s="835" t="s">
        <v>1896</v>
      </c>
      <c r="H177" s="835" t="s">
        <v>1897</v>
      </c>
      <c r="I177" s="849">
        <v>114.76999664306641</v>
      </c>
      <c r="J177" s="849">
        <v>6</v>
      </c>
      <c r="K177" s="850">
        <v>688.61997985839844</v>
      </c>
    </row>
    <row r="178" spans="1:11" ht="14.4" customHeight="1" x14ac:dyDescent="0.3">
      <c r="A178" s="831" t="s">
        <v>568</v>
      </c>
      <c r="B178" s="832" t="s">
        <v>569</v>
      </c>
      <c r="C178" s="835" t="s">
        <v>593</v>
      </c>
      <c r="D178" s="863" t="s">
        <v>594</v>
      </c>
      <c r="E178" s="835" t="s">
        <v>1642</v>
      </c>
      <c r="F178" s="863" t="s">
        <v>1643</v>
      </c>
      <c r="G178" s="835" t="s">
        <v>1898</v>
      </c>
      <c r="H178" s="835" t="s">
        <v>1899</v>
      </c>
      <c r="I178" s="849">
        <v>463.17999267578125</v>
      </c>
      <c r="J178" s="849">
        <v>1</v>
      </c>
      <c r="K178" s="850">
        <v>463.17999267578125</v>
      </c>
    </row>
    <row r="179" spans="1:11" ht="14.4" customHeight="1" x14ac:dyDescent="0.3">
      <c r="A179" s="831" t="s">
        <v>568</v>
      </c>
      <c r="B179" s="832" t="s">
        <v>569</v>
      </c>
      <c r="C179" s="835" t="s">
        <v>593</v>
      </c>
      <c r="D179" s="863" t="s">
        <v>594</v>
      </c>
      <c r="E179" s="835" t="s">
        <v>1642</v>
      </c>
      <c r="F179" s="863" t="s">
        <v>1643</v>
      </c>
      <c r="G179" s="835" t="s">
        <v>1900</v>
      </c>
      <c r="H179" s="835" t="s">
        <v>1901</v>
      </c>
      <c r="I179" s="849">
        <v>14.579999923706055</v>
      </c>
      <c r="J179" s="849">
        <v>50</v>
      </c>
      <c r="K179" s="850">
        <v>729.1199951171875</v>
      </c>
    </row>
    <row r="180" spans="1:11" ht="14.4" customHeight="1" x14ac:dyDescent="0.3">
      <c r="A180" s="831" t="s">
        <v>568</v>
      </c>
      <c r="B180" s="832" t="s">
        <v>569</v>
      </c>
      <c r="C180" s="835" t="s">
        <v>593</v>
      </c>
      <c r="D180" s="863" t="s">
        <v>594</v>
      </c>
      <c r="E180" s="835" t="s">
        <v>1642</v>
      </c>
      <c r="F180" s="863" t="s">
        <v>1643</v>
      </c>
      <c r="G180" s="835" t="s">
        <v>1902</v>
      </c>
      <c r="H180" s="835" t="s">
        <v>1903</v>
      </c>
      <c r="I180" s="849">
        <v>34.194999694824219</v>
      </c>
      <c r="J180" s="849">
        <v>50</v>
      </c>
      <c r="K180" s="850">
        <v>1709.8499755859375</v>
      </c>
    </row>
    <row r="181" spans="1:11" ht="14.4" customHeight="1" x14ac:dyDescent="0.3">
      <c r="A181" s="831" t="s">
        <v>568</v>
      </c>
      <c r="B181" s="832" t="s">
        <v>569</v>
      </c>
      <c r="C181" s="835" t="s">
        <v>593</v>
      </c>
      <c r="D181" s="863" t="s">
        <v>594</v>
      </c>
      <c r="E181" s="835" t="s">
        <v>1642</v>
      </c>
      <c r="F181" s="863" t="s">
        <v>1643</v>
      </c>
      <c r="G181" s="835" t="s">
        <v>1904</v>
      </c>
      <c r="H181" s="835" t="s">
        <v>1905</v>
      </c>
      <c r="I181" s="849">
        <v>0.49666666984558105</v>
      </c>
      <c r="J181" s="849">
        <v>500</v>
      </c>
      <c r="K181" s="850">
        <v>247</v>
      </c>
    </row>
    <row r="182" spans="1:11" ht="14.4" customHeight="1" x14ac:dyDescent="0.3">
      <c r="A182" s="831" t="s">
        <v>568</v>
      </c>
      <c r="B182" s="832" t="s">
        <v>569</v>
      </c>
      <c r="C182" s="835" t="s">
        <v>593</v>
      </c>
      <c r="D182" s="863" t="s">
        <v>594</v>
      </c>
      <c r="E182" s="835" t="s">
        <v>1642</v>
      </c>
      <c r="F182" s="863" t="s">
        <v>1643</v>
      </c>
      <c r="G182" s="835" t="s">
        <v>1655</v>
      </c>
      <c r="H182" s="835" t="s">
        <v>1656</v>
      </c>
      <c r="I182" s="849">
        <v>0.67000001668930054</v>
      </c>
      <c r="J182" s="849">
        <v>4600</v>
      </c>
      <c r="K182" s="850">
        <v>3082</v>
      </c>
    </row>
    <row r="183" spans="1:11" ht="14.4" customHeight="1" x14ac:dyDescent="0.3">
      <c r="A183" s="831" t="s">
        <v>568</v>
      </c>
      <c r="B183" s="832" t="s">
        <v>569</v>
      </c>
      <c r="C183" s="835" t="s">
        <v>593</v>
      </c>
      <c r="D183" s="863" t="s">
        <v>594</v>
      </c>
      <c r="E183" s="835" t="s">
        <v>1642</v>
      </c>
      <c r="F183" s="863" t="s">
        <v>1643</v>
      </c>
      <c r="G183" s="835" t="s">
        <v>1657</v>
      </c>
      <c r="H183" s="835" t="s">
        <v>1658</v>
      </c>
      <c r="I183" s="849">
        <v>0.29666667514377171</v>
      </c>
      <c r="J183" s="849">
        <v>26400</v>
      </c>
      <c r="K183" s="850">
        <v>7752.60009765625</v>
      </c>
    </row>
    <row r="184" spans="1:11" ht="14.4" customHeight="1" x14ac:dyDescent="0.3">
      <c r="A184" s="831" t="s">
        <v>568</v>
      </c>
      <c r="B184" s="832" t="s">
        <v>569</v>
      </c>
      <c r="C184" s="835" t="s">
        <v>593</v>
      </c>
      <c r="D184" s="863" t="s">
        <v>594</v>
      </c>
      <c r="E184" s="835" t="s">
        <v>1642</v>
      </c>
      <c r="F184" s="863" t="s">
        <v>1643</v>
      </c>
      <c r="G184" s="835" t="s">
        <v>1657</v>
      </c>
      <c r="H184" s="835" t="s">
        <v>1659</v>
      </c>
      <c r="I184" s="849">
        <v>0.30000001192092896</v>
      </c>
      <c r="J184" s="849">
        <v>24000</v>
      </c>
      <c r="K184" s="850">
        <v>7200</v>
      </c>
    </row>
    <row r="185" spans="1:11" ht="14.4" customHeight="1" x14ac:dyDescent="0.3">
      <c r="A185" s="831" t="s">
        <v>568</v>
      </c>
      <c r="B185" s="832" t="s">
        <v>569</v>
      </c>
      <c r="C185" s="835" t="s">
        <v>593</v>
      </c>
      <c r="D185" s="863" t="s">
        <v>594</v>
      </c>
      <c r="E185" s="835" t="s">
        <v>1642</v>
      </c>
      <c r="F185" s="863" t="s">
        <v>1643</v>
      </c>
      <c r="G185" s="835" t="s">
        <v>1662</v>
      </c>
      <c r="H185" s="835" t="s">
        <v>1663</v>
      </c>
      <c r="I185" s="849">
        <v>1.4233332872390747</v>
      </c>
      <c r="J185" s="849">
        <v>2200</v>
      </c>
      <c r="K185" s="850">
        <v>3130.56005859375</v>
      </c>
    </row>
    <row r="186" spans="1:11" ht="14.4" customHeight="1" x14ac:dyDescent="0.3">
      <c r="A186" s="831" t="s">
        <v>568</v>
      </c>
      <c r="B186" s="832" t="s">
        <v>569</v>
      </c>
      <c r="C186" s="835" t="s">
        <v>593</v>
      </c>
      <c r="D186" s="863" t="s">
        <v>594</v>
      </c>
      <c r="E186" s="835" t="s">
        <v>1642</v>
      </c>
      <c r="F186" s="863" t="s">
        <v>1643</v>
      </c>
      <c r="G186" s="835" t="s">
        <v>1662</v>
      </c>
      <c r="H186" s="835" t="s">
        <v>1664</v>
      </c>
      <c r="I186" s="849">
        <v>1.4249999523162842</v>
      </c>
      <c r="J186" s="849">
        <v>600</v>
      </c>
      <c r="K186" s="850">
        <v>855.94000244140625</v>
      </c>
    </row>
    <row r="187" spans="1:11" ht="14.4" customHeight="1" x14ac:dyDescent="0.3">
      <c r="A187" s="831" t="s">
        <v>568</v>
      </c>
      <c r="B187" s="832" t="s">
        <v>569</v>
      </c>
      <c r="C187" s="835" t="s">
        <v>593</v>
      </c>
      <c r="D187" s="863" t="s">
        <v>594</v>
      </c>
      <c r="E187" s="835" t="s">
        <v>1642</v>
      </c>
      <c r="F187" s="863" t="s">
        <v>1643</v>
      </c>
      <c r="G187" s="835" t="s">
        <v>1665</v>
      </c>
      <c r="H187" s="835" t="s">
        <v>1666</v>
      </c>
      <c r="I187" s="849">
        <v>28.729999542236328</v>
      </c>
      <c r="J187" s="849">
        <v>4</v>
      </c>
      <c r="K187" s="850">
        <v>114.92000198364258</v>
      </c>
    </row>
    <row r="188" spans="1:11" ht="14.4" customHeight="1" x14ac:dyDescent="0.3">
      <c r="A188" s="831" t="s">
        <v>568</v>
      </c>
      <c r="B188" s="832" t="s">
        <v>569</v>
      </c>
      <c r="C188" s="835" t="s">
        <v>593</v>
      </c>
      <c r="D188" s="863" t="s">
        <v>594</v>
      </c>
      <c r="E188" s="835" t="s">
        <v>1667</v>
      </c>
      <c r="F188" s="863" t="s">
        <v>1668</v>
      </c>
      <c r="G188" s="835" t="s">
        <v>1906</v>
      </c>
      <c r="H188" s="835" t="s">
        <v>1907</v>
      </c>
      <c r="I188" s="849">
        <v>1089</v>
      </c>
      <c r="J188" s="849">
        <v>5</v>
      </c>
      <c r="K188" s="850">
        <v>5445</v>
      </c>
    </row>
    <row r="189" spans="1:11" ht="14.4" customHeight="1" x14ac:dyDescent="0.3">
      <c r="A189" s="831" t="s">
        <v>568</v>
      </c>
      <c r="B189" s="832" t="s">
        <v>569</v>
      </c>
      <c r="C189" s="835" t="s">
        <v>593</v>
      </c>
      <c r="D189" s="863" t="s">
        <v>594</v>
      </c>
      <c r="E189" s="835" t="s">
        <v>1667</v>
      </c>
      <c r="F189" s="863" t="s">
        <v>1668</v>
      </c>
      <c r="G189" s="835" t="s">
        <v>1908</v>
      </c>
      <c r="H189" s="835" t="s">
        <v>1909</v>
      </c>
      <c r="I189" s="849">
        <v>650.33001708984375</v>
      </c>
      <c r="J189" s="849">
        <v>2</v>
      </c>
      <c r="K189" s="850">
        <v>1300.6500244140625</v>
      </c>
    </row>
    <row r="190" spans="1:11" ht="14.4" customHeight="1" x14ac:dyDescent="0.3">
      <c r="A190" s="831" t="s">
        <v>568</v>
      </c>
      <c r="B190" s="832" t="s">
        <v>569</v>
      </c>
      <c r="C190" s="835" t="s">
        <v>593</v>
      </c>
      <c r="D190" s="863" t="s">
        <v>594</v>
      </c>
      <c r="E190" s="835" t="s">
        <v>1667</v>
      </c>
      <c r="F190" s="863" t="s">
        <v>1668</v>
      </c>
      <c r="G190" s="835" t="s">
        <v>1910</v>
      </c>
      <c r="H190" s="835" t="s">
        <v>1911</v>
      </c>
      <c r="I190" s="849">
        <v>650.33001708984375</v>
      </c>
      <c r="J190" s="849">
        <v>1</v>
      </c>
      <c r="K190" s="850">
        <v>650.33001708984375</v>
      </c>
    </row>
    <row r="191" spans="1:11" ht="14.4" customHeight="1" x14ac:dyDescent="0.3">
      <c r="A191" s="831" t="s">
        <v>568</v>
      </c>
      <c r="B191" s="832" t="s">
        <v>569</v>
      </c>
      <c r="C191" s="835" t="s">
        <v>593</v>
      </c>
      <c r="D191" s="863" t="s">
        <v>594</v>
      </c>
      <c r="E191" s="835" t="s">
        <v>1667</v>
      </c>
      <c r="F191" s="863" t="s">
        <v>1668</v>
      </c>
      <c r="G191" s="835" t="s">
        <v>1912</v>
      </c>
      <c r="H191" s="835" t="s">
        <v>1913</v>
      </c>
      <c r="I191" s="849">
        <v>171.13999938964844</v>
      </c>
      <c r="J191" s="849">
        <v>75</v>
      </c>
      <c r="K191" s="850">
        <v>12835.68017578125</v>
      </c>
    </row>
    <row r="192" spans="1:11" ht="14.4" customHeight="1" x14ac:dyDescent="0.3">
      <c r="A192" s="831" t="s">
        <v>568</v>
      </c>
      <c r="B192" s="832" t="s">
        <v>569</v>
      </c>
      <c r="C192" s="835" t="s">
        <v>593</v>
      </c>
      <c r="D192" s="863" t="s">
        <v>594</v>
      </c>
      <c r="E192" s="835" t="s">
        <v>1667</v>
      </c>
      <c r="F192" s="863" t="s">
        <v>1668</v>
      </c>
      <c r="G192" s="835" t="s">
        <v>1914</v>
      </c>
      <c r="H192" s="835" t="s">
        <v>1915</v>
      </c>
      <c r="I192" s="849">
        <v>171.13999938964844</v>
      </c>
      <c r="J192" s="849">
        <v>50</v>
      </c>
      <c r="K192" s="850">
        <v>8557.1201171875</v>
      </c>
    </row>
    <row r="193" spans="1:11" ht="14.4" customHeight="1" x14ac:dyDescent="0.3">
      <c r="A193" s="831" t="s">
        <v>568</v>
      </c>
      <c r="B193" s="832" t="s">
        <v>569</v>
      </c>
      <c r="C193" s="835" t="s">
        <v>593</v>
      </c>
      <c r="D193" s="863" t="s">
        <v>594</v>
      </c>
      <c r="E193" s="835" t="s">
        <v>1667</v>
      </c>
      <c r="F193" s="863" t="s">
        <v>1668</v>
      </c>
      <c r="G193" s="835" t="s">
        <v>1916</v>
      </c>
      <c r="H193" s="835" t="s">
        <v>1917</v>
      </c>
      <c r="I193" s="849">
        <v>171.13999938964844</v>
      </c>
      <c r="J193" s="849">
        <v>75</v>
      </c>
      <c r="K193" s="850">
        <v>12835.68017578125</v>
      </c>
    </row>
    <row r="194" spans="1:11" ht="14.4" customHeight="1" x14ac:dyDescent="0.3">
      <c r="A194" s="831" t="s">
        <v>568</v>
      </c>
      <c r="B194" s="832" t="s">
        <v>569</v>
      </c>
      <c r="C194" s="835" t="s">
        <v>593</v>
      </c>
      <c r="D194" s="863" t="s">
        <v>594</v>
      </c>
      <c r="E194" s="835" t="s">
        <v>1667</v>
      </c>
      <c r="F194" s="863" t="s">
        <v>1668</v>
      </c>
      <c r="G194" s="835" t="s">
        <v>1918</v>
      </c>
      <c r="H194" s="835" t="s">
        <v>1919</v>
      </c>
      <c r="I194" s="849">
        <v>171.13999938964844</v>
      </c>
      <c r="J194" s="849">
        <v>75</v>
      </c>
      <c r="K194" s="850">
        <v>12835.68017578125</v>
      </c>
    </row>
    <row r="195" spans="1:11" ht="14.4" customHeight="1" x14ac:dyDescent="0.3">
      <c r="A195" s="831" t="s">
        <v>568</v>
      </c>
      <c r="B195" s="832" t="s">
        <v>569</v>
      </c>
      <c r="C195" s="835" t="s">
        <v>593</v>
      </c>
      <c r="D195" s="863" t="s">
        <v>594</v>
      </c>
      <c r="E195" s="835" t="s">
        <v>1667</v>
      </c>
      <c r="F195" s="863" t="s">
        <v>1668</v>
      </c>
      <c r="G195" s="835" t="s">
        <v>1669</v>
      </c>
      <c r="H195" s="835" t="s">
        <v>1670</v>
      </c>
      <c r="I195" s="849">
        <v>16.989999771118164</v>
      </c>
      <c r="J195" s="849">
        <v>3200</v>
      </c>
      <c r="K195" s="850">
        <v>54362.75</v>
      </c>
    </row>
    <row r="196" spans="1:11" ht="14.4" customHeight="1" x14ac:dyDescent="0.3">
      <c r="A196" s="831" t="s">
        <v>568</v>
      </c>
      <c r="B196" s="832" t="s">
        <v>569</v>
      </c>
      <c r="C196" s="835" t="s">
        <v>593</v>
      </c>
      <c r="D196" s="863" t="s">
        <v>594</v>
      </c>
      <c r="E196" s="835" t="s">
        <v>1667</v>
      </c>
      <c r="F196" s="863" t="s">
        <v>1668</v>
      </c>
      <c r="G196" s="835" t="s">
        <v>1920</v>
      </c>
      <c r="H196" s="835" t="s">
        <v>1921</v>
      </c>
      <c r="I196" s="849">
        <v>4.9499998092651367</v>
      </c>
      <c r="J196" s="849">
        <v>200</v>
      </c>
      <c r="K196" s="850">
        <v>989</v>
      </c>
    </row>
    <row r="197" spans="1:11" ht="14.4" customHeight="1" x14ac:dyDescent="0.3">
      <c r="A197" s="831" t="s">
        <v>568</v>
      </c>
      <c r="B197" s="832" t="s">
        <v>569</v>
      </c>
      <c r="C197" s="835" t="s">
        <v>593</v>
      </c>
      <c r="D197" s="863" t="s">
        <v>594</v>
      </c>
      <c r="E197" s="835" t="s">
        <v>1667</v>
      </c>
      <c r="F197" s="863" t="s">
        <v>1668</v>
      </c>
      <c r="G197" s="835" t="s">
        <v>1671</v>
      </c>
      <c r="H197" s="835" t="s">
        <v>1672</v>
      </c>
      <c r="I197" s="849">
        <v>4.3600001335144043</v>
      </c>
      <c r="J197" s="849">
        <v>100</v>
      </c>
      <c r="K197" s="850">
        <v>435.60000610351562</v>
      </c>
    </row>
    <row r="198" spans="1:11" ht="14.4" customHeight="1" x14ac:dyDescent="0.3">
      <c r="A198" s="831" t="s">
        <v>568</v>
      </c>
      <c r="B198" s="832" t="s">
        <v>569</v>
      </c>
      <c r="C198" s="835" t="s">
        <v>593</v>
      </c>
      <c r="D198" s="863" t="s">
        <v>594</v>
      </c>
      <c r="E198" s="835" t="s">
        <v>1667</v>
      </c>
      <c r="F198" s="863" t="s">
        <v>1668</v>
      </c>
      <c r="G198" s="835" t="s">
        <v>1671</v>
      </c>
      <c r="H198" s="835" t="s">
        <v>1673</v>
      </c>
      <c r="I198" s="849">
        <v>4.3600001335144043</v>
      </c>
      <c r="J198" s="849">
        <v>850</v>
      </c>
      <c r="K198" s="850">
        <v>3702.6200561523437</v>
      </c>
    </row>
    <row r="199" spans="1:11" ht="14.4" customHeight="1" x14ac:dyDescent="0.3">
      <c r="A199" s="831" t="s">
        <v>568</v>
      </c>
      <c r="B199" s="832" t="s">
        <v>569</v>
      </c>
      <c r="C199" s="835" t="s">
        <v>593</v>
      </c>
      <c r="D199" s="863" t="s">
        <v>594</v>
      </c>
      <c r="E199" s="835" t="s">
        <v>1667</v>
      </c>
      <c r="F199" s="863" t="s">
        <v>1668</v>
      </c>
      <c r="G199" s="835" t="s">
        <v>1922</v>
      </c>
      <c r="H199" s="835" t="s">
        <v>1923</v>
      </c>
      <c r="I199" s="849">
        <v>12.340000152587891</v>
      </c>
      <c r="J199" s="849">
        <v>120</v>
      </c>
      <c r="K199" s="850">
        <v>1481.0800170898437</v>
      </c>
    </row>
    <row r="200" spans="1:11" ht="14.4" customHeight="1" x14ac:dyDescent="0.3">
      <c r="A200" s="831" t="s">
        <v>568</v>
      </c>
      <c r="B200" s="832" t="s">
        <v>569</v>
      </c>
      <c r="C200" s="835" t="s">
        <v>593</v>
      </c>
      <c r="D200" s="863" t="s">
        <v>594</v>
      </c>
      <c r="E200" s="835" t="s">
        <v>1667</v>
      </c>
      <c r="F200" s="863" t="s">
        <v>1668</v>
      </c>
      <c r="G200" s="835" t="s">
        <v>1924</v>
      </c>
      <c r="H200" s="835" t="s">
        <v>1925</v>
      </c>
      <c r="I200" s="849">
        <v>11.678000259399415</v>
      </c>
      <c r="J200" s="849">
        <v>280</v>
      </c>
      <c r="K200" s="850">
        <v>3270.0000610351562</v>
      </c>
    </row>
    <row r="201" spans="1:11" ht="14.4" customHeight="1" x14ac:dyDescent="0.3">
      <c r="A201" s="831" t="s">
        <v>568</v>
      </c>
      <c r="B201" s="832" t="s">
        <v>569</v>
      </c>
      <c r="C201" s="835" t="s">
        <v>593</v>
      </c>
      <c r="D201" s="863" t="s">
        <v>594</v>
      </c>
      <c r="E201" s="835" t="s">
        <v>1667</v>
      </c>
      <c r="F201" s="863" t="s">
        <v>1668</v>
      </c>
      <c r="G201" s="835" t="s">
        <v>1926</v>
      </c>
      <c r="H201" s="835" t="s">
        <v>1927</v>
      </c>
      <c r="I201" s="849">
        <v>404.75</v>
      </c>
      <c r="J201" s="849">
        <v>30</v>
      </c>
      <c r="K201" s="850">
        <v>12142.349853515625</v>
      </c>
    </row>
    <row r="202" spans="1:11" ht="14.4" customHeight="1" x14ac:dyDescent="0.3">
      <c r="A202" s="831" t="s">
        <v>568</v>
      </c>
      <c r="B202" s="832" t="s">
        <v>569</v>
      </c>
      <c r="C202" s="835" t="s">
        <v>593</v>
      </c>
      <c r="D202" s="863" t="s">
        <v>594</v>
      </c>
      <c r="E202" s="835" t="s">
        <v>1667</v>
      </c>
      <c r="F202" s="863" t="s">
        <v>1668</v>
      </c>
      <c r="G202" s="835" t="s">
        <v>1928</v>
      </c>
      <c r="H202" s="835" t="s">
        <v>1929</v>
      </c>
      <c r="I202" s="849">
        <v>404.75</v>
      </c>
      <c r="J202" s="849">
        <v>50</v>
      </c>
      <c r="K202" s="850">
        <v>20237.249755859375</v>
      </c>
    </row>
    <row r="203" spans="1:11" ht="14.4" customHeight="1" x14ac:dyDescent="0.3">
      <c r="A203" s="831" t="s">
        <v>568</v>
      </c>
      <c r="B203" s="832" t="s">
        <v>569</v>
      </c>
      <c r="C203" s="835" t="s">
        <v>593</v>
      </c>
      <c r="D203" s="863" t="s">
        <v>594</v>
      </c>
      <c r="E203" s="835" t="s">
        <v>1667</v>
      </c>
      <c r="F203" s="863" t="s">
        <v>1668</v>
      </c>
      <c r="G203" s="835" t="s">
        <v>1930</v>
      </c>
      <c r="H203" s="835" t="s">
        <v>1931</v>
      </c>
      <c r="I203" s="849">
        <v>404.75</v>
      </c>
      <c r="J203" s="849">
        <v>20</v>
      </c>
      <c r="K203" s="850">
        <v>8094.89990234375</v>
      </c>
    </row>
    <row r="204" spans="1:11" ht="14.4" customHeight="1" x14ac:dyDescent="0.3">
      <c r="A204" s="831" t="s">
        <v>568</v>
      </c>
      <c r="B204" s="832" t="s">
        <v>569</v>
      </c>
      <c r="C204" s="835" t="s">
        <v>593</v>
      </c>
      <c r="D204" s="863" t="s">
        <v>594</v>
      </c>
      <c r="E204" s="835" t="s">
        <v>1667</v>
      </c>
      <c r="F204" s="863" t="s">
        <v>1668</v>
      </c>
      <c r="G204" s="835" t="s">
        <v>1932</v>
      </c>
      <c r="H204" s="835" t="s">
        <v>1933</v>
      </c>
      <c r="I204" s="849">
        <v>448.42999267578125</v>
      </c>
      <c r="J204" s="849">
        <v>10</v>
      </c>
      <c r="K204" s="850">
        <v>4484.259765625</v>
      </c>
    </row>
    <row r="205" spans="1:11" ht="14.4" customHeight="1" x14ac:dyDescent="0.3">
      <c r="A205" s="831" t="s">
        <v>568</v>
      </c>
      <c r="B205" s="832" t="s">
        <v>569</v>
      </c>
      <c r="C205" s="835" t="s">
        <v>593</v>
      </c>
      <c r="D205" s="863" t="s">
        <v>594</v>
      </c>
      <c r="E205" s="835" t="s">
        <v>1667</v>
      </c>
      <c r="F205" s="863" t="s">
        <v>1668</v>
      </c>
      <c r="G205" s="835" t="s">
        <v>1934</v>
      </c>
      <c r="H205" s="835" t="s">
        <v>1935</v>
      </c>
      <c r="I205" s="849">
        <v>422.04998779296875</v>
      </c>
      <c r="J205" s="849">
        <v>20</v>
      </c>
      <c r="K205" s="850">
        <v>8440.9599609375</v>
      </c>
    </row>
    <row r="206" spans="1:11" ht="14.4" customHeight="1" x14ac:dyDescent="0.3">
      <c r="A206" s="831" t="s">
        <v>568</v>
      </c>
      <c r="B206" s="832" t="s">
        <v>569</v>
      </c>
      <c r="C206" s="835" t="s">
        <v>593</v>
      </c>
      <c r="D206" s="863" t="s">
        <v>594</v>
      </c>
      <c r="E206" s="835" t="s">
        <v>1667</v>
      </c>
      <c r="F206" s="863" t="s">
        <v>1668</v>
      </c>
      <c r="G206" s="835" t="s">
        <v>1676</v>
      </c>
      <c r="H206" s="835" t="s">
        <v>1677</v>
      </c>
      <c r="I206" s="849">
        <v>492.47000122070312</v>
      </c>
      <c r="J206" s="849">
        <v>440</v>
      </c>
      <c r="K206" s="850">
        <v>216686.8046875</v>
      </c>
    </row>
    <row r="207" spans="1:11" ht="14.4" customHeight="1" x14ac:dyDescent="0.3">
      <c r="A207" s="831" t="s">
        <v>568</v>
      </c>
      <c r="B207" s="832" t="s">
        <v>569</v>
      </c>
      <c r="C207" s="835" t="s">
        <v>593</v>
      </c>
      <c r="D207" s="863" t="s">
        <v>594</v>
      </c>
      <c r="E207" s="835" t="s">
        <v>1667</v>
      </c>
      <c r="F207" s="863" t="s">
        <v>1668</v>
      </c>
      <c r="G207" s="835" t="s">
        <v>1936</v>
      </c>
      <c r="H207" s="835" t="s">
        <v>1937</v>
      </c>
      <c r="I207" s="849">
        <v>502.14999389648437</v>
      </c>
      <c r="J207" s="849">
        <v>378</v>
      </c>
      <c r="K207" s="850">
        <v>189812.7001953125</v>
      </c>
    </row>
    <row r="208" spans="1:11" ht="14.4" customHeight="1" x14ac:dyDescent="0.3">
      <c r="A208" s="831" t="s">
        <v>568</v>
      </c>
      <c r="B208" s="832" t="s">
        <v>569</v>
      </c>
      <c r="C208" s="835" t="s">
        <v>593</v>
      </c>
      <c r="D208" s="863" t="s">
        <v>594</v>
      </c>
      <c r="E208" s="835" t="s">
        <v>1667</v>
      </c>
      <c r="F208" s="863" t="s">
        <v>1668</v>
      </c>
      <c r="G208" s="835" t="s">
        <v>1676</v>
      </c>
      <c r="H208" s="835" t="s">
        <v>1678</v>
      </c>
      <c r="I208" s="849">
        <v>492.47000122070312</v>
      </c>
      <c r="J208" s="849">
        <v>60</v>
      </c>
      <c r="K208" s="850">
        <v>29548.19921875</v>
      </c>
    </row>
    <row r="209" spans="1:11" ht="14.4" customHeight="1" x14ac:dyDescent="0.3">
      <c r="A209" s="831" t="s">
        <v>568</v>
      </c>
      <c r="B209" s="832" t="s">
        <v>569</v>
      </c>
      <c r="C209" s="835" t="s">
        <v>593</v>
      </c>
      <c r="D209" s="863" t="s">
        <v>594</v>
      </c>
      <c r="E209" s="835" t="s">
        <v>1667</v>
      </c>
      <c r="F209" s="863" t="s">
        <v>1668</v>
      </c>
      <c r="G209" s="835" t="s">
        <v>1679</v>
      </c>
      <c r="H209" s="835" t="s">
        <v>1680</v>
      </c>
      <c r="I209" s="849">
        <v>527.97998046875</v>
      </c>
      <c r="J209" s="849">
        <v>160</v>
      </c>
      <c r="K209" s="850">
        <v>84477.359375</v>
      </c>
    </row>
    <row r="210" spans="1:11" ht="14.4" customHeight="1" x14ac:dyDescent="0.3">
      <c r="A210" s="831" t="s">
        <v>568</v>
      </c>
      <c r="B210" s="832" t="s">
        <v>569</v>
      </c>
      <c r="C210" s="835" t="s">
        <v>593</v>
      </c>
      <c r="D210" s="863" t="s">
        <v>594</v>
      </c>
      <c r="E210" s="835" t="s">
        <v>1667</v>
      </c>
      <c r="F210" s="863" t="s">
        <v>1668</v>
      </c>
      <c r="G210" s="835" t="s">
        <v>1938</v>
      </c>
      <c r="H210" s="835" t="s">
        <v>1939</v>
      </c>
      <c r="I210" s="849">
        <v>302.01998901367187</v>
      </c>
      <c r="J210" s="849">
        <v>110</v>
      </c>
      <c r="K210" s="850">
        <v>33221.759033203125</v>
      </c>
    </row>
    <row r="211" spans="1:11" ht="14.4" customHeight="1" x14ac:dyDescent="0.3">
      <c r="A211" s="831" t="s">
        <v>568</v>
      </c>
      <c r="B211" s="832" t="s">
        <v>569</v>
      </c>
      <c r="C211" s="835" t="s">
        <v>593</v>
      </c>
      <c r="D211" s="863" t="s">
        <v>594</v>
      </c>
      <c r="E211" s="835" t="s">
        <v>1667</v>
      </c>
      <c r="F211" s="863" t="s">
        <v>1668</v>
      </c>
      <c r="G211" s="835" t="s">
        <v>1940</v>
      </c>
      <c r="H211" s="835" t="s">
        <v>1941</v>
      </c>
      <c r="I211" s="849">
        <v>0.27000001072883606</v>
      </c>
      <c r="J211" s="849">
        <v>2500</v>
      </c>
      <c r="K211" s="850">
        <v>669.30001831054687</v>
      </c>
    </row>
    <row r="212" spans="1:11" ht="14.4" customHeight="1" x14ac:dyDescent="0.3">
      <c r="A212" s="831" t="s">
        <v>568</v>
      </c>
      <c r="B212" s="832" t="s">
        <v>569</v>
      </c>
      <c r="C212" s="835" t="s">
        <v>593</v>
      </c>
      <c r="D212" s="863" t="s">
        <v>594</v>
      </c>
      <c r="E212" s="835" t="s">
        <v>1667</v>
      </c>
      <c r="F212" s="863" t="s">
        <v>1668</v>
      </c>
      <c r="G212" s="835" t="s">
        <v>1942</v>
      </c>
      <c r="H212" s="835" t="s">
        <v>1943</v>
      </c>
      <c r="I212" s="849">
        <v>373.64999389648437</v>
      </c>
      <c r="J212" s="849">
        <v>4</v>
      </c>
      <c r="K212" s="850">
        <v>1494.5999755859375</v>
      </c>
    </row>
    <row r="213" spans="1:11" ht="14.4" customHeight="1" x14ac:dyDescent="0.3">
      <c r="A213" s="831" t="s">
        <v>568</v>
      </c>
      <c r="B213" s="832" t="s">
        <v>569</v>
      </c>
      <c r="C213" s="835" t="s">
        <v>593</v>
      </c>
      <c r="D213" s="863" t="s">
        <v>594</v>
      </c>
      <c r="E213" s="835" t="s">
        <v>1667</v>
      </c>
      <c r="F213" s="863" t="s">
        <v>1668</v>
      </c>
      <c r="G213" s="835" t="s">
        <v>1681</v>
      </c>
      <c r="H213" s="835" t="s">
        <v>1682</v>
      </c>
      <c r="I213" s="849">
        <v>8.8299999237060547</v>
      </c>
      <c r="J213" s="849">
        <v>5040</v>
      </c>
      <c r="K213" s="850">
        <v>44518.318359375</v>
      </c>
    </row>
    <row r="214" spans="1:11" ht="14.4" customHeight="1" x14ac:dyDescent="0.3">
      <c r="A214" s="831" t="s">
        <v>568</v>
      </c>
      <c r="B214" s="832" t="s">
        <v>569</v>
      </c>
      <c r="C214" s="835" t="s">
        <v>593</v>
      </c>
      <c r="D214" s="863" t="s">
        <v>594</v>
      </c>
      <c r="E214" s="835" t="s">
        <v>1667</v>
      </c>
      <c r="F214" s="863" t="s">
        <v>1668</v>
      </c>
      <c r="G214" s="835" t="s">
        <v>1944</v>
      </c>
      <c r="H214" s="835" t="s">
        <v>1945</v>
      </c>
      <c r="I214" s="849">
        <v>10.159999847412109</v>
      </c>
      <c r="J214" s="849">
        <v>1620</v>
      </c>
      <c r="K214" s="850">
        <v>16465.68017578125</v>
      </c>
    </row>
    <row r="215" spans="1:11" ht="14.4" customHeight="1" x14ac:dyDescent="0.3">
      <c r="A215" s="831" t="s">
        <v>568</v>
      </c>
      <c r="B215" s="832" t="s">
        <v>569</v>
      </c>
      <c r="C215" s="835" t="s">
        <v>593</v>
      </c>
      <c r="D215" s="863" t="s">
        <v>594</v>
      </c>
      <c r="E215" s="835" t="s">
        <v>1667</v>
      </c>
      <c r="F215" s="863" t="s">
        <v>1668</v>
      </c>
      <c r="G215" s="835" t="s">
        <v>1946</v>
      </c>
      <c r="H215" s="835" t="s">
        <v>1947</v>
      </c>
      <c r="I215" s="849">
        <v>10.159999847412109</v>
      </c>
      <c r="J215" s="849">
        <v>2880</v>
      </c>
      <c r="K215" s="850">
        <v>29272.3203125</v>
      </c>
    </row>
    <row r="216" spans="1:11" ht="14.4" customHeight="1" x14ac:dyDescent="0.3">
      <c r="A216" s="831" t="s">
        <v>568</v>
      </c>
      <c r="B216" s="832" t="s">
        <v>569</v>
      </c>
      <c r="C216" s="835" t="s">
        <v>593</v>
      </c>
      <c r="D216" s="863" t="s">
        <v>594</v>
      </c>
      <c r="E216" s="835" t="s">
        <v>1667</v>
      </c>
      <c r="F216" s="863" t="s">
        <v>1668</v>
      </c>
      <c r="G216" s="835" t="s">
        <v>1948</v>
      </c>
      <c r="H216" s="835" t="s">
        <v>1949</v>
      </c>
      <c r="I216" s="849">
        <v>316.82000732421875</v>
      </c>
      <c r="J216" s="849">
        <v>90</v>
      </c>
      <c r="K216" s="850">
        <v>28513.6494140625</v>
      </c>
    </row>
    <row r="217" spans="1:11" ht="14.4" customHeight="1" x14ac:dyDescent="0.3">
      <c r="A217" s="831" t="s">
        <v>568</v>
      </c>
      <c r="B217" s="832" t="s">
        <v>569</v>
      </c>
      <c r="C217" s="835" t="s">
        <v>593</v>
      </c>
      <c r="D217" s="863" t="s">
        <v>594</v>
      </c>
      <c r="E217" s="835" t="s">
        <v>1667</v>
      </c>
      <c r="F217" s="863" t="s">
        <v>1668</v>
      </c>
      <c r="G217" s="835" t="s">
        <v>1683</v>
      </c>
      <c r="H217" s="835" t="s">
        <v>1684</v>
      </c>
      <c r="I217" s="849">
        <v>10.829999923706055</v>
      </c>
      <c r="J217" s="849">
        <v>1056</v>
      </c>
      <c r="K217" s="850">
        <v>11435.979919433594</v>
      </c>
    </row>
    <row r="218" spans="1:11" ht="14.4" customHeight="1" x14ac:dyDescent="0.3">
      <c r="A218" s="831" t="s">
        <v>568</v>
      </c>
      <c r="B218" s="832" t="s">
        <v>569</v>
      </c>
      <c r="C218" s="835" t="s">
        <v>593</v>
      </c>
      <c r="D218" s="863" t="s">
        <v>594</v>
      </c>
      <c r="E218" s="835" t="s">
        <v>1667</v>
      </c>
      <c r="F218" s="863" t="s">
        <v>1668</v>
      </c>
      <c r="G218" s="835" t="s">
        <v>1950</v>
      </c>
      <c r="H218" s="835" t="s">
        <v>1951</v>
      </c>
      <c r="I218" s="849">
        <v>25.409999847412109</v>
      </c>
      <c r="J218" s="849">
        <v>150</v>
      </c>
      <c r="K218" s="850">
        <v>3811.5</v>
      </c>
    </row>
    <row r="219" spans="1:11" ht="14.4" customHeight="1" x14ac:dyDescent="0.3">
      <c r="A219" s="831" t="s">
        <v>568</v>
      </c>
      <c r="B219" s="832" t="s">
        <v>569</v>
      </c>
      <c r="C219" s="835" t="s">
        <v>593</v>
      </c>
      <c r="D219" s="863" t="s">
        <v>594</v>
      </c>
      <c r="E219" s="835" t="s">
        <v>1667</v>
      </c>
      <c r="F219" s="863" t="s">
        <v>1668</v>
      </c>
      <c r="G219" s="835" t="s">
        <v>1685</v>
      </c>
      <c r="H219" s="835" t="s">
        <v>1686</v>
      </c>
      <c r="I219" s="849">
        <v>261.60000610351562</v>
      </c>
      <c r="J219" s="849">
        <v>20</v>
      </c>
      <c r="K219" s="850">
        <v>5232.0400390625</v>
      </c>
    </row>
    <row r="220" spans="1:11" ht="14.4" customHeight="1" x14ac:dyDescent="0.3">
      <c r="A220" s="831" t="s">
        <v>568</v>
      </c>
      <c r="B220" s="832" t="s">
        <v>569</v>
      </c>
      <c r="C220" s="835" t="s">
        <v>593</v>
      </c>
      <c r="D220" s="863" t="s">
        <v>594</v>
      </c>
      <c r="E220" s="835" t="s">
        <v>1667</v>
      </c>
      <c r="F220" s="863" t="s">
        <v>1668</v>
      </c>
      <c r="G220" s="835" t="s">
        <v>1952</v>
      </c>
      <c r="H220" s="835" t="s">
        <v>1953</v>
      </c>
      <c r="I220" s="849">
        <v>36.299999237060547</v>
      </c>
      <c r="J220" s="849">
        <v>60</v>
      </c>
      <c r="K220" s="850">
        <v>2178.0000228881836</v>
      </c>
    </row>
    <row r="221" spans="1:11" ht="14.4" customHeight="1" x14ac:dyDescent="0.3">
      <c r="A221" s="831" t="s">
        <v>568</v>
      </c>
      <c r="B221" s="832" t="s">
        <v>569</v>
      </c>
      <c r="C221" s="835" t="s">
        <v>593</v>
      </c>
      <c r="D221" s="863" t="s">
        <v>594</v>
      </c>
      <c r="E221" s="835" t="s">
        <v>1667</v>
      </c>
      <c r="F221" s="863" t="s">
        <v>1668</v>
      </c>
      <c r="G221" s="835" t="s">
        <v>1687</v>
      </c>
      <c r="H221" s="835" t="s">
        <v>1688</v>
      </c>
      <c r="I221" s="849">
        <v>15.923000144958497</v>
      </c>
      <c r="J221" s="849">
        <v>1150</v>
      </c>
      <c r="K221" s="850">
        <v>18313</v>
      </c>
    </row>
    <row r="222" spans="1:11" ht="14.4" customHeight="1" x14ac:dyDescent="0.3">
      <c r="A222" s="831" t="s">
        <v>568</v>
      </c>
      <c r="B222" s="832" t="s">
        <v>569</v>
      </c>
      <c r="C222" s="835" t="s">
        <v>593</v>
      </c>
      <c r="D222" s="863" t="s">
        <v>594</v>
      </c>
      <c r="E222" s="835" t="s">
        <v>1667</v>
      </c>
      <c r="F222" s="863" t="s">
        <v>1668</v>
      </c>
      <c r="G222" s="835" t="s">
        <v>1689</v>
      </c>
      <c r="H222" s="835" t="s">
        <v>1690</v>
      </c>
      <c r="I222" s="849">
        <v>371.47000122070312</v>
      </c>
      <c r="J222" s="849">
        <v>4</v>
      </c>
      <c r="K222" s="850">
        <v>1485.8800048828125</v>
      </c>
    </row>
    <row r="223" spans="1:11" ht="14.4" customHeight="1" x14ac:dyDescent="0.3">
      <c r="A223" s="831" t="s">
        <v>568</v>
      </c>
      <c r="B223" s="832" t="s">
        <v>569</v>
      </c>
      <c r="C223" s="835" t="s">
        <v>593</v>
      </c>
      <c r="D223" s="863" t="s">
        <v>594</v>
      </c>
      <c r="E223" s="835" t="s">
        <v>1667</v>
      </c>
      <c r="F223" s="863" t="s">
        <v>1668</v>
      </c>
      <c r="G223" s="835" t="s">
        <v>1954</v>
      </c>
      <c r="H223" s="835" t="s">
        <v>1955</v>
      </c>
      <c r="I223" s="849">
        <v>14.659999847412109</v>
      </c>
      <c r="J223" s="849">
        <v>140</v>
      </c>
      <c r="K223" s="850">
        <v>2052.4000244140625</v>
      </c>
    </row>
    <row r="224" spans="1:11" ht="14.4" customHeight="1" x14ac:dyDescent="0.3">
      <c r="A224" s="831" t="s">
        <v>568</v>
      </c>
      <c r="B224" s="832" t="s">
        <v>569</v>
      </c>
      <c r="C224" s="835" t="s">
        <v>593</v>
      </c>
      <c r="D224" s="863" t="s">
        <v>594</v>
      </c>
      <c r="E224" s="835" t="s">
        <v>1667</v>
      </c>
      <c r="F224" s="863" t="s">
        <v>1668</v>
      </c>
      <c r="G224" s="835" t="s">
        <v>1956</v>
      </c>
      <c r="H224" s="835" t="s">
        <v>1957</v>
      </c>
      <c r="I224" s="849">
        <v>3.4600000381469727</v>
      </c>
      <c r="J224" s="849">
        <v>120</v>
      </c>
      <c r="K224" s="850">
        <v>415.19998168945312</v>
      </c>
    </row>
    <row r="225" spans="1:11" ht="14.4" customHeight="1" x14ac:dyDescent="0.3">
      <c r="A225" s="831" t="s">
        <v>568</v>
      </c>
      <c r="B225" s="832" t="s">
        <v>569</v>
      </c>
      <c r="C225" s="835" t="s">
        <v>593</v>
      </c>
      <c r="D225" s="863" t="s">
        <v>594</v>
      </c>
      <c r="E225" s="835" t="s">
        <v>1667</v>
      </c>
      <c r="F225" s="863" t="s">
        <v>1668</v>
      </c>
      <c r="G225" s="835" t="s">
        <v>1958</v>
      </c>
      <c r="H225" s="835" t="s">
        <v>1959</v>
      </c>
      <c r="I225" s="849">
        <v>5.440000057220459</v>
      </c>
      <c r="J225" s="849">
        <v>40</v>
      </c>
      <c r="K225" s="850">
        <v>217.60000610351562</v>
      </c>
    </row>
    <row r="226" spans="1:11" ht="14.4" customHeight="1" x14ac:dyDescent="0.3">
      <c r="A226" s="831" t="s">
        <v>568</v>
      </c>
      <c r="B226" s="832" t="s">
        <v>569</v>
      </c>
      <c r="C226" s="835" t="s">
        <v>593</v>
      </c>
      <c r="D226" s="863" t="s">
        <v>594</v>
      </c>
      <c r="E226" s="835" t="s">
        <v>1667</v>
      </c>
      <c r="F226" s="863" t="s">
        <v>1668</v>
      </c>
      <c r="G226" s="835" t="s">
        <v>1960</v>
      </c>
      <c r="H226" s="835" t="s">
        <v>1961</v>
      </c>
      <c r="I226" s="849">
        <v>3.3900001049041748</v>
      </c>
      <c r="J226" s="849">
        <v>40</v>
      </c>
      <c r="K226" s="850">
        <v>135.60000610351562</v>
      </c>
    </row>
    <row r="227" spans="1:11" ht="14.4" customHeight="1" x14ac:dyDescent="0.3">
      <c r="A227" s="831" t="s">
        <v>568</v>
      </c>
      <c r="B227" s="832" t="s">
        <v>569</v>
      </c>
      <c r="C227" s="835" t="s">
        <v>593</v>
      </c>
      <c r="D227" s="863" t="s">
        <v>594</v>
      </c>
      <c r="E227" s="835" t="s">
        <v>1667</v>
      </c>
      <c r="F227" s="863" t="s">
        <v>1668</v>
      </c>
      <c r="G227" s="835" t="s">
        <v>1962</v>
      </c>
      <c r="H227" s="835" t="s">
        <v>1963</v>
      </c>
      <c r="I227" s="849">
        <v>3.3900001049041748</v>
      </c>
      <c r="J227" s="849">
        <v>40</v>
      </c>
      <c r="K227" s="850">
        <v>135.60000610351562</v>
      </c>
    </row>
    <row r="228" spans="1:11" ht="14.4" customHeight="1" x14ac:dyDescent="0.3">
      <c r="A228" s="831" t="s">
        <v>568</v>
      </c>
      <c r="B228" s="832" t="s">
        <v>569</v>
      </c>
      <c r="C228" s="835" t="s">
        <v>593</v>
      </c>
      <c r="D228" s="863" t="s">
        <v>594</v>
      </c>
      <c r="E228" s="835" t="s">
        <v>1667</v>
      </c>
      <c r="F228" s="863" t="s">
        <v>1668</v>
      </c>
      <c r="G228" s="835" t="s">
        <v>1964</v>
      </c>
      <c r="H228" s="835" t="s">
        <v>1965</v>
      </c>
      <c r="I228" s="849">
        <v>16.700000762939453</v>
      </c>
      <c r="J228" s="849">
        <v>80</v>
      </c>
      <c r="K228" s="850">
        <v>1336</v>
      </c>
    </row>
    <row r="229" spans="1:11" ht="14.4" customHeight="1" x14ac:dyDescent="0.3">
      <c r="A229" s="831" t="s">
        <v>568</v>
      </c>
      <c r="B229" s="832" t="s">
        <v>569</v>
      </c>
      <c r="C229" s="835" t="s">
        <v>593</v>
      </c>
      <c r="D229" s="863" t="s">
        <v>594</v>
      </c>
      <c r="E229" s="835" t="s">
        <v>1667</v>
      </c>
      <c r="F229" s="863" t="s">
        <v>1668</v>
      </c>
      <c r="G229" s="835" t="s">
        <v>1693</v>
      </c>
      <c r="H229" s="835" t="s">
        <v>1966</v>
      </c>
      <c r="I229" s="849">
        <v>26.010000228881836</v>
      </c>
      <c r="J229" s="849">
        <v>200</v>
      </c>
      <c r="K229" s="850">
        <v>5202.39990234375</v>
      </c>
    </row>
    <row r="230" spans="1:11" ht="14.4" customHeight="1" x14ac:dyDescent="0.3">
      <c r="A230" s="831" t="s">
        <v>568</v>
      </c>
      <c r="B230" s="832" t="s">
        <v>569</v>
      </c>
      <c r="C230" s="835" t="s">
        <v>593</v>
      </c>
      <c r="D230" s="863" t="s">
        <v>594</v>
      </c>
      <c r="E230" s="835" t="s">
        <v>1667</v>
      </c>
      <c r="F230" s="863" t="s">
        <v>1668</v>
      </c>
      <c r="G230" s="835" t="s">
        <v>1691</v>
      </c>
      <c r="H230" s="835" t="s">
        <v>1692</v>
      </c>
      <c r="I230" s="849">
        <v>26.015714645385742</v>
      </c>
      <c r="J230" s="849">
        <v>1000</v>
      </c>
      <c r="K230" s="850">
        <v>26014.240112304688</v>
      </c>
    </row>
    <row r="231" spans="1:11" ht="14.4" customHeight="1" x14ac:dyDescent="0.3">
      <c r="A231" s="831" t="s">
        <v>568</v>
      </c>
      <c r="B231" s="832" t="s">
        <v>569</v>
      </c>
      <c r="C231" s="835" t="s">
        <v>593</v>
      </c>
      <c r="D231" s="863" t="s">
        <v>594</v>
      </c>
      <c r="E231" s="835" t="s">
        <v>1667</v>
      </c>
      <c r="F231" s="863" t="s">
        <v>1668</v>
      </c>
      <c r="G231" s="835" t="s">
        <v>1693</v>
      </c>
      <c r="H231" s="835" t="s">
        <v>1694</v>
      </c>
      <c r="I231" s="849">
        <v>26.020000457763672</v>
      </c>
      <c r="J231" s="849">
        <v>1560</v>
      </c>
      <c r="K231" s="850">
        <v>40586.2001953125</v>
      </c>
    </row>
    <row r="232" spans="1:11" ht="14.4" customHeight="1" x14ac:dyDescent="0.3">
      <c r="A232" s="831" t="s">
        <v>568</v>
      </c>
      <c r="B232" s="832" t="s">
        <v>569</v>
      </c>
      <c r="C232" s="835" t="s">
        <v>593</v>
      </c>
      <c r="D232" s="863" t="s">
        <v>594</v>
      </c>
      <c r="E232" s="835" t="s">
        <v>1667</v>
      </c>
      <c r="F232" s="863" t="s">
        <v>1668</v>
      </c>
      <c r="G232" s="835" t="s">
        <v>1693</v>
      </c>
      <c r="H232" s="835" t="s">
        <v>1695</v>
      </c>
      <c r="I232" s="849">
        <v>26.018333752950031</v>
      </c>
      <c r="J232" s="849">
        <v>1600</v>
      </c>
      <c r="K232" s="850">
        <v>41624.799682617188</v>
      </c>
    </row>
    <row r="233" spans="1:11" ht="14.4" customHeight="1" x14ac:dyDescent="0.3">
      <c r="A233" s="831" t="s">
        <v>568</v>
      </c>
      <c r="B233" s="832" t="s">
        <v>569</v>
      </c>
      <c r="C233" s="835" t="s">
        <v>593</v>
      </c>
      <c r="D233" s="863" t="s">
        <v>594</v>
      </c>
      <c r="E233" s="835" t="s">
        <v>1667</v>
      </c>
      <c r="F233" s="863" t="s">
        <v>1668</v>
      </c>
      <c r="G233" s="835" t="s">
        <v>1696</v>
      </c>
      <c r="H233" s="835" t="s">
        <v>1697</v>
      </c>
      <c r="I233" s="849">
        <v>27.829999923706055</v>
      </c>
      <c r="J233" s="849">
        <v>30</v>
      </c>
      <c r="K233" s="850">
        <v>834.89996337890625</v>
      </c>
    </row>
    <row r="234" spans="1:11" ht="14.4" customHeight="1" x14ac:dyDescent="0.3">
      <c r="A234" s="831" t="s">
        <v>568</v>
      </c>
      <c r="B234" s="832" t="s">
        <v>569</v>
      </c>
      <c r="C234" s="835" t="s">
        <v>593</v>
      </c>
      <c r="D234" s="863" t="s">
        <v>594</v>
      </c>
      <c r="E234" s="835" t="s">
        <v>1667</v>
      </c>
      <c r="F234" s="863" t="s">
        <v>1668</v>
      </c>
      <c r="G234" s="835" t="s">
        <v>1698</v>
      </c>
      <c r="H234" s="835" t="s">
        <v>1699</v>
      </c>
      <c r="I234" s="849">
        <v>27.597499847412109</v>
      </c>
      <c r="J234" s="849">
        <v>40</v>
      </c>
      <c r="K234" s="850">
        <v>1103.8799743652344</v>
      </c>
    </row>
    <row r="235" spans="1:11" ht="14.4" customHeight="1" x14ac:dyDescent="0.3">
      <c r="A235" s="831" t="s">
        <v>568</v>
      </c>
      <c r="B235" s="832" t="s">
        <v>569</v>
      </c>
      <c r="C235" s="835" t="s">
        <v>593</v>
      </c>
      <c r="D235" s="863" t="s">
        <v>594</v>
      </c>
      <c r="E235" s="835" t="s">
        <v>1667</v>
      </c>
      <c r="F235" s="863" t="s">
        <v>1668</v>
      </c>
      <c r="G235" s="835" t="s">
        <v>1700</v>
      </c>
      <c r="H235" s="835" t="s">
        <v>1701</v>
      </c>
      <c r="I235" s="849">
        <v>27.829999923706055</v>
      </c>
      <c r="J235" s="849">
        <v>10</v>
      </c>
      <c r="K235" s="850">
        <v>278.29998779296875</v>
      </c>
    </row>
    <row r="236" spans="1:11" ht="14.4" customHeight="1" x14ac:dyDescent="0.3">
      <c r="A236" s="831" t="s">
        <v>568</v>
      </c>
      <c r="B236" s="832" t="s">
        <v>569</v>
      </c>
      <c r="C236" s="835" t="s">
        <v>593</v>
      </c>
      <c r="D236" s="863" t="s">
        <v>594</v>
      </c>
      <c r="E236" s="835" t="s">
        <v>1667</v>
      </c>
      <c r="F236" s="863" t="s">
        <v>1668</v>
      </c>
      <c r="G236" s="835" t="s">
        <v>1702</v>
      </c>
      <c r="H236" s="835" t="s">
        <v>1703</v>
      </c>
      <c r="I236" s="849">
        <v>27.829999923706055</v>
      </c>
      <c r="J236" s="849">
        <v>10</v>
      </c>
      <c r="K236" s="850">
        <v>278.29998779296875</v>
      </c>
    </row>
    <row r="237" spans="1:11" ht="14.4" customHeight="1" x14ac:dyDescent="0.3">
      <c r="A237" s="831" t="s">
        <v>568</v>
      </c>
      <c r="B237" s="832" t="s">
        <v>569</v>
      </c>
      <c r="C237" s="835" t="s">
        <v>593</v>
      </c>
      <c r="D237" s="863" t="s">
        <v>594</v>
      </c>
      <c r="E237" s="835" t="s">
        <v>1667</v>
      </c>
      <c r="F237" s="863" t="s">
        <v>1668</v>
      </c>
      <c r="G237" s="835" t="s">
        <v>1967</v>
      </c>
      <c r="H237" s="835" t="s">
        <v>1968</v>
      </c>
      <c r="I237" s="849">
        <v>83.489997863769531</v>
      </c>
      <c r="J237" s="849">
        <v>10</v>
      </c>
      <c r="K237" s="850">
        <v>834.9000244140625</v>
      </c>
    </row>
    <row r="238" spans="1:11" ht="14.4" customHeight="1" x14ac:dyDescent="0.3">
      <c r="A238" s="831" t="s">
        <v>568</v>
      </c>
      <c r="B238" s="832" t="s">
        <v>569</v>
      </c>
      <c r="C238" s="835" t="s">
        <v>593</v>
      </c>
      <c r="D238" s="863" t="s">
        <v>594</v>
      </c>
      <c r="E238" s="835" t="s">
        <v>1667</v>
      </c>
      <c r="F238" s="863" t="s">
        <v>1668</v>
      </c>
      <c r="G238" s="835" t="s">
        <v>1704</v>
      </c>
      <c r="H238" s="835" t="s">
        <v>1705</v>
      </c>
      <c r="I238" s="849">
        <v>30.25</v>
      </c>
      <c r="J238" s="849">
        <v>1000</v>
      </c>
      <c r="K238" s="850">
        <v>30250</v>
      </c>
    </row>
    <row r="239" spans="1:11" ht="14.4" customHeight="1" x14ac:dyDescent="0.3">
      <c r="A239" s="831" t="s">
        <v>568</v>
      </c>
      <c r="B239" s="832" t="s">
        <v>569</v>
      </c>
      <c r="C239" s="835" t="s">
        <v>593</v>
      </c>
      <c r="D239" s="863" t="s">
        <v>594</v>
      </c>
      <c r="E239" s="835" t="s">
        <v>1667</v>
      </c>
      <c r="F239" s="863" t="s">
        <v>1668</v>
      </c>
      <c r="G239" s="835" t="s">
        <v>1969</v>
      </c>
      <c r="H239" s="835" t="s">
        <v>1970</v>
      </c>
      <c r="I239" s="849">
        <v>30.25</v>
      </c>
      <c r="J239" s="849">
        <v>400</v>
      </c>
      <c r="K239" s="850">
        <v>12100</v>
      </c>
    </row>
    <row r="240" spans="1:11" ht="14.4" customHeight="1" x14ac:dyDescent="0.3">
      <c r="A240" s="831" t="s">
        <v>568</v>
      </c>
      <c r="B240" s="832" t="s">
        <v>569</v>
      </c>
      <c r="C240" s="835" t="s">
        <v>593</v>
      </c>
      <c r="D240" s="863" t="s">
        <v>594</v>
      </c>
      <c r="E240" s="835" t="s">
        <v>1667</v>
      </c>
      <c r="F240" s="863" t="s">
        <v>1668</v>
      </c>
      <c r="G240" s="835" t="s">
        <v>1971</v>
      </c>
      <c r="H240" s="835" t="s">
        <v>1972</v>
      </c>
      <c r="I240" s="849">
        <v>17.979999542236328</v>
      </c>
      <c r="J240" s="849">
        <v>50</v>
      </c>
      <c r="K240" s="850">
        <v>899</v>
      </c>
    </row>
    <row r="241" spans="1:11" ht="14.4" customHeight="1" x14ac:dyDescent="0.3">
      <c r="A241" s="831" t="s">
        <v>568</v>
      </c>
      <c r="B241" s="832" t="s">
        <v>569</v>
      </c>
      <c r="C241" s="835" t="s">
        <v>593</v>
      </c>
      <c r="D241" s="863" t="s">
        <v>594</v>
      </c>
      <c r="E241" s="835" t="s">
        <v>1667</v>
      </c>
      <c r="F241" s="863" t="s">
        <v>1668</v>
      </c>
      <c r="G241" s="835" t="s">
        <v>1973</v>
      </c>
      <c r="H241" s="835" t="s">
        <v>1974</v>
      </c>
      <c r="I241" s="849">
        <v>17.979999542236328</v>
      </c>
      <c r="J241" s="849">
        <v>50</v>
      </c>
      <c r="K241" s="850">
        <v>899</v>
      </c>
    </row>
    <row r="242" spans="1:11" ht="14.4" customHeight="1" x14ac:dyDescent="0.3">
      <c r="A242" s="831" t="s">
        <v>568</v>
      </c>
      <c r="B242" s="832" t="s">
        <v>569</v>
      </c>
      <c r="C242" s="835" t="s">
        <v>593</v>
      </c>
      <c r="D242" s="863" t="s">
        <v>594</v>
      </c>
      <c r="E242" s="835" t="s">
        <v>1667</v>
      </c>
      <c r="F242" s="863" t="s">
        <v>1668</v>
      </c>
      <c r="G242" s="835" t="s">
        <v>1975</v>
      </c>
      <c r="H242" s="835" t="s">
        <v>1976</v>
      </c>
      <c r="I242" s="849">
        <v>2.880000114440918</v>
      </c>
      <c r="J242" s="849">
        <v>1600</v>
      </c>
      <c r="K242" s="850">
        <v>4607.68017578125</v>
      </c>
    </row>
    <row r="243" spans="1:11" ht="14.4" customHeight="1" x14ac:dyDescent="0.3">
      <c r="A243" s="831" t="s">
        <v>568</v>
      </c>
      <c r="B243" s="832" t="s">
        <v>569</v>
      </c>
      <c r="C243" s="835" t="s">
        <v>593</v>
      </c>
      <c r="D243" s="863" t="s">
        <v>594</v>
      </c>
      <c r="E243" s="835" t="s">
        <v>1667</v>
      </c>
      <c r="F243" s="863" t="s">
        <v>1668</v>
      </c>
      <c r="G243" s="835" t="s">
        <v>1977</v>
      </c>
      <c r="H243" s="835" t="s">
        <v>1978</v>
      </c>
      <c r="I243" s="849">
        <v>1.809999942779541</v>
      </c>
      <c r="J243" s="849">
        <v>2</v>
      </c>
      <c r="K243" s="850">
        <v>3.619999885559082</v>
      </c>
    </row>
    <row r="244" spans="1:11" ht="14.4" customHeight="1" x14ac:dyDescent="0.3">
      <c r="A244" s="831" t="s">
        <v>568</v>
      </c>
      <c r="B244" s="832" t="s">
        <v>569</v>
      </c>
      <c r="C244" s="835" t="s">
        <v>593</v>
      </c>
      <c r="D244" s="863" t="s">
        <v>594</v>
      </c>
      <c r="E244" s="835" t="s">
        <v>1667</v>
      </c>
      <c r="F244" s="863" t="s">
        <v>1668</v>
      </c>
      <c r="G244" s="835" t="s">
        <v>1979</v>
      </c>
      <c r="H244" s="835" t="s">
        <v>1980</v>
      </c>
      <c r="I244" s="849">
        <v>115</v>
      </c>
      <c r="J244" s="849">
        <v>20</v>
      </c>
      <c r="K244" s="850">
        <v>2300</v>
      </c>
    </row>
    <row r="245" spans="1:11" ht="14.4" customHeight="1" x14ac:dyDescent="0.3">
      <c r="A245" s="831" t="s">
        <v>568</v>
      </c>
      <c r="B245" s="832" t="s">
        <v>569</v>
      </c>
      <c r="C245" s="835" t="s">
        <v>593</v>
      </c>
      <c r="D245" s="863" t="s">
        <v>594</v>
      </c>
      <c r="E245" s="835" t="s">
        <v>1667</v>
      </c>
      <c r="F245" s="863" t="s">
        <v>1668</v>
      </c>
      <c r="G245" s="835" t="s">
        <v>1981</v>
      </c>
      <c r="H245" s="835" t="s">
        <v>1982</v>
      </c>
      <c r="I245" s="849">
        <v>99.220001220703125</v>
      </c>
      <c r="J245" s="849">
        <v>20</v>
      </c>
      <c r="K245" s="850">
        <v>1984.4000244140625</v>
      </c>
    </row>
    <row r="246" spans="1:11" ht="14.4" customHeight="1" x14ac:dyDescent="0.3">
      <c r="A246" s="831" t="s">
        <v>568</v>
      </c>
      <c r="B246" s="832" t="s">
        <v>569</v>
      </c>
      <c r="C246" s="835" t="s">
        <v>593</v>
      </c>
      <c r="D246" s="863" t="s">
        <v>594</v>
      </c>
      <c r="E246" s="835" t="s">
        <v>1667</v>
      </c>
      <c r="F246" s="863" t="s">
        <v>1668</v>
      </c>
      <c r="G246" s="835" t="s">
        <v>1983</v>
      </c>
      <c r="H246" s="835" t="s">
        <v>1984</v>
      </c>
      <c r="I246" s="849">
        <v>318</v>
      </c>
      <c r="J246" s="849">
        <v>70</v>
      </c>
      <c r="K246" s="850">
        <v>22260.009765625</v>
      </c>
    </row>
    <row r="247" spans="1:11" ht="14.4" customHeight="1" x14ac:dyDescent="0.3">
      <c r="A247" s="831" t="s">
        <v>568</v>
      </c>
      <c r="B247" s="832" t="s">
        <v>569</v>
      </c>
      <c r="C247" s="835" t="s">
        <v>593</v>
      </c>
      <c r="D247" s="863" t="s">
        <v>594</v>
      </c>
      <c r="E247" s="835" t="s">
        <v>1667</v>
      </c>
      <c r="F247" s="863" t="s">
        <v>1668</v>
      </c>
      <c r="G247" s="835" t="s">
        <v>1985</v>
      </c>
      <c r="H247" s="835" t="s">
        <v>1986</v>
      </c>
      <c r="I247" s="849">
        <v>4.0300002098083496</v>
      </c>
      <c r="J247" s="849">
        <v>2250</v>
      </c>
      <c r="K247" s="850">
        <v>9067.5</v>
      </c>
    </row>
    <row r="248" spans="1:11" ht="14.4" customHeight="1" x14ac:dyDescent="0.3">
      <c r="A248" s="831" t="s">
        <v>568</v>
      </c>
      <c r="B248" s="832" t="s">
        <v>569</v>
      </c>
      <c r="C248" s="835" t="s">
        <v>593</v>
      </c>
      <c r="D248" s="863" t="s">
        <v>594</v>
      </c>
      <c r="E248" s="835" t="s">
        <v>1667</v>
      </c>
      <c r="F248" s="863" t="s">
        <v>1668</v>
      </c>
      <c r="G248" s="835" t="s">
        <v>1987</v>
      </c>
      <c r="H248" s="835" t="s">
        <v>1988</v>
      </c>
      <c r="I248" s="849">
        <v>18.149999618530273</v>
      </c>
      <c r="J248" s="849">
        <v>1300</v>
      </c>
      <c r="K248" s="850">
        <v>23595</v>
      </c>
    </row>
    <row r="249" spans="1:11" ht="14.4" customHeight="1" x14ac:dyDescent="0.3">
      <c r="A249" s="831" t="s">
        <v>568</v>
      </c>
      <c r="B249" s="832" t="s">
        <v>569</v>
      </c>
      <c r="C249" s="835" t="s">
        <v>593</v>
      </c>
      <c r="D249" s="863" t="s">
        <v>594</v>
      </c>
      <c r="E249" s="835" t="s">
        <v>1667</v>
      </c>
      <c r="F249" s="863" t="s">
        <v>1668</v>
      </c>
      <c r="G249" s="835" t="s">
        <v>1989</v>
      </c>
      <c r="H249" s="835" t="s">
        <v>1990</v>
      </c>
      <c r="I249" s="849">
        <v>15.729999542236328</v>
      </c>
      <c r="J249" s="849">
        <v>100</v>
      </c>
      <c r="K249" s="850">
        <v>1573</v>
      </c>
    </row>
    <row r="250" spans="1:11" ht="14.4" customHeight="1" x14ac:dyDescent="0.3">
      <c r="A250" s="831" t="s">
        <v>568</v>
      </c>
      <c r="B250" s="832" t="s">
        <v>569</v>
      </c>
      <c r="C250" s="835" t="s">
        <v>593</v>
      </c>
      <c r="D250" s="863" t="s">
        <v>594</v>
      </c>
      <c r="E250" s="835" t="s">
        <v>1667</v>
      </c>
      <c r="F250" s="863" t="s">
        <v>1668</v>
      </c>
      <c r="G250" s="835" t="s">
        <v>1989</v>
      </c>
      <c r="H250" s="835" t="s">
        <v>1991</v>
      </c>
      <c r="I250" s="849">
        <v>15.729999542236328</v>
      </c>
      <c r="J250" s="849">
        <v>400</v>
      </c>
      <c r="K250" s="850">
        <v>6292</v>
      </c>
    </row>
    <row r="251" spans="1:11" ht="14.4" customHeight="1" x14ac:dyDescent="0.3">
      <c r="A251" s="831" t="s">
        <v>568</v>
      </c>
      <c r="B251" s="832" t="s">
        <v>569</v>
      </c>
      <c r="C251" s="835" t="s">
        <v>593</v>
      </c>
      <c r="D251" s="863" t="s">
        <v>594</v>
      </c>
      <c r="E251" s="835" t="s">
        <v>1667</v>
      </c>
      <c r="F251" s="863" t="s">
        <v>1668</v>
      </c>
      <c r="G251" s="835" t="s">
        <v>1992</v>
      </c>
      <c r="H251" s="835" t="s">
        <v>1993</v>
      </c>
      <c r="I251" s="849">
        <v>9.4399995803833008</v>
      </c>
      <c r="J251" s="849">
        <v>50</v>
      </c>
      <c r="K251" s="850">
        <v>472</v>
      </c>
    </row>
    <row r="252" spans="1:11" ht="14.4" customHeight="1" x14ac:dyDescent="0.3">
      <c r="A252" s="831" t="s">
        <v>568</v>
      </c>
      <c r="B252" s="832" t="s">
        <v>569</v>
      </c>
      <c r="C252" s="835" t="s">
        <v>593</v>
      </c>
      <c r="D252" s="863" t="s">
        <v>594</v>
      </c>
      <c r="E252" s="835" t="s">
        <v>1667</v>
      </c>
      <c r="F252" s="863" t="s">
        <v>1668</v>
      </c>
      <c r="G252" s="835" t="s">
        <v>1706</v>
      </c>
      <c r="H252" s="835" t="s">
        <v>1707</v>
      </c>
      <c r="I252" s="849">
        <v>32.669998168945313</v>
      </c>
      <c r="J252" s="849">
        <v>400</v>
      </c>
      <c r="K252" s="850">
        <v>13068</v>
      </c>
    </row>
    <row r="253" spans="1:11" ht="14.4" customHeight="1" x14ac:dyDescent="0.3">
      <c r="A253" s="831" t="s">
        <v>568</v>
      </c>
      <c r="B253" s="832" t="s">
        <v>569</v>
      </c>
      <c r="C253" s="835" t="s">
        <v>593</v>
      </c>
      <c r="D253" s="863" t="s">
        <v>594</v>
      </c>
      <c r="E253" s="835" t="s">
        <v>1667</v>
      </c>
      <c r="F253" s="863" t="s">
        <v>1668</v>
      </c>
      <c r="G253" s="835" t="s">
        <v>1706</v>
      </c>
      <c r="H253" s="835" t="s">
        <v>1994</v>
      </c>
      <c r="I253" s="849">
        <v>32.669998168945313</v>
      </c>
      <c r="J253" s="849">
        <v>700</v>
      </c>
      <c r="K253" s="850">
        <v>22869.009765625</v>
      </c>
    </row>
    <row r="254" spans="1:11" ht="14.4" customHeight="1" x14ac:dyDescent="0.3">
      <c r="A254" s="831" t="s">
        <v>568</v>
      </c>
      <c r="B254" s="832" t="s">
        <v>569</v>
      </c>
      <c r="C254" s="835" t="s">
        <v>593</v>
      </c>
      <c r="D254" s="863" t="s">
        <v>594</v>
      </c>
      <c r="E254" s="835" t="s">
        <v>1667</v>
      </c>
      <c r="F254" s="863" t="s">
        <v>1668</v>
      </c>
      <c r="G254" s="835" t="s">
        <v>1995</v>
      </c>
      <c r="H254" s="835" t="s">
        <v>1996</v>
      </c>
      <c r="I254" s="849">
        <v>2.0499999523162842</v>
      </c>
      <c r="J254" s="849">
        <v>10</v>
      </c>
      <c r="K254" s="850">
        <v>20.5</v>
      </c>
    </row>
    <row r="255" spans="1:11" ht="14.4" customHeight="1" x14ac:dyDescent="0.3">
      <c r="A255" s="831" t="s">
        <v>568</v>
      </c>
      <c r="B255" s="832" t="s">
        <v>569</v>
      </c>
      <c r="C255" s="835" t="s">
        <v>593</v>
      </c>
      <c r="D255" s="863" t="s">
        <v>594</v>
      </c>
      <c r="E255" s="835" t="s">
        <v>1667</v>
      </c>
      <c r="F255" s="863" t="s">
        <v>1668</v>
      </c>
      <c r="G255" s="835" t="s">
        <v>1997</v>
      </c>
      <c r="H255" s="835" t="s">
        <v>1998</v>
      </c>
      <c r="I255" s="849">
        <v>81.73666636149089</v>
      </c>
      <c r="J255" s="849">
        <v>135</v>
      </c>
      <c r="K255" s="850">
        <v>11034.139892578125</v>
      </c>
    </row>
    <row r="256" spans="1:11" ht="14.4" customHeight="1" x14ac:dyDescent="0.3">
      <c r="A256" s="831" t="s">
        <v>568</v>
      </c>
      <c r="B256" s="832" t="s">
        <v>569</v>
      </c>
      <c r="C256" s="835" t="s">
        <v>593</v>
      </c>
      <c r="D256" s="863" t="s">
        <v>594</v>
      </c>
      <c r="E256" s="835" t="s">
        <v>1667</v>
      </c>
      <c r="F256" s="863" t="s">
        <v>1668</v>
      </c>
      <c r="G256" s="835" t="s">
        <v>1999</v>
      </c>
      <c r="H256" s="835" t="s">
        <v>2000</v>
      </c>
      <c r="I256" s="849">
        <v>436.80999755859375</v>
      </c>
      <c r="J256" s="849">
        <v>5</v>
      </c>
      <c r="K256" s="850">
        <v>2184.050048828125</v>
      </c>
    </row>
    <row r="257" spans="1:11" ht="14.4" customHeight="1" x14ac:dyDescent="0.3">
      <c r="A257" s="831" t="s">
        <v>568</v>
      </c>
      <c r="B257" s="832" t="s">
        <v>569</v>
      </c>
      <c r="C257" s="835" t="s">
        <v>593</v>
      </c>
      <c r="D257" s="863" t="s">
        <v>594</v>
      </c>
      <c r="E257" s="835" t="s">
        <v>1667</v>
      </c>
      <c r="F257" s="863" t="s">
        <v>1668</v>
      </c>
      <c r="G257" s="835" t="s">
        <v>2001</v>
      </c>
      <c r="H257" s="835" t="s">
        <v>2002</v>
      </c>
      <c r="I257" s="849">
        <v>7.429999828338623</v>
      </c>
      <c r="J257" s="849">
        <v>2600</v>
      </c>
      <c r="K257" s="850">
        <v>19316.440185546875</v>
      </c>
    </row>
    <row r="258" spans="1:11" ht="14.4" customHeight="1" x14ac:dyDescent="0.3">
      <c r="A258" s="831" t="s">
        <v>568</v>
      </c>
      <c r="B258" s="832" t="s">
        <v>569</v>
      </c>
      <c r="C258" s="835" t="s">
        <v>593</v>
      </c>
      <c r="D258" s="863" t="s">
        <v>594</v>
      </c>
      <c r="E258" s="835" t="s">
        <v>1667</v>
      </c>
      <c r="F258" s="863" t="s">
        <v>1668</v>
      </c>
      <c r="G258" s="835" t="s">
        <v>2003</v>
      </c>
      <c r="H258" s="835" t="s">
        <v>2004</v>
      </c>
      <c r="I258" s="849">
        <v>7.869999885559082</v>
      </c>
      <c r="J258" s="849">
        <v>576</v>
      </c>
      <c r="K258" s="850">
        <v>4530.240234375</v>
      </c>
    </row>
    <row r="259" spans="1:11" ht="14.4" customHeight="1" x14ac:dyDescent="0.3">
      <c r="A259" s="831" t="s">
        <v>568</v>
      </c>
      <c r="B259" s="832" t="s">
        <v>569</v>
      </c>
      <c r="C259" s="835" t="s">
        <v>593</v>
      </c>
      <c r="D259" s="863" t="s">
        <v>594</v>
      </c>
      <c r="E259" s="835" t="s">
        <v>1667</v>
      </c>
      <c r="F259" s="863" t="s">
        <v>1668</v>
      </c>
      <c r="G259" s="835" t="s">
        <v>2001</v>
      </c>
      <c r="H259" s="835" t="s">
        <v>2005</v>
      </c>
      <c r="I259" s="849">
        <v>7.429999828338623</v>
      </c>
      <c r="J259" s="849">
        <v>7800</v>
      </c>
      <c r="K259" s="850">
        <v>57948.7197265625</v>
      </c>
    </row>
    <row r="260" spans="1:11" ht="14.4" customHeight="1" x14ac:dyDescent="0.3">
      <c r="A260" s="831" t="s">
        <v>568</v>
      </c>
      <c r="B260" s="832" t="s">
        <v>569</v>
      </c>
      <c r="C260" s="835" t="s">
        <v>593</v>
      </c>
      <c r="D260" s="863" t="s">
        <v>594</v>
      </c>
      <c r="E260" s="835" t="s">
        <v>1667</v>
      </c>
      <c r="F260" s="863" t="s">
        <v>1668</v>
      </c>
      <c r="G260" s="835" t="s">
        <v>2006</v>
      </c>
      <c r="H260" s="835" t="s">
        <v>2007</v>
      </c>
      <c r="I260" s="849">
        <v>8.3500003814697266</v>
      </c>
      <c r="J260" s="849">
        <v>1700</v>
      </c>
      <c r="K260" s="850">
        <v>14193.2998046875</v>
      </c>
    </row>
    <row r="261" spans="1:11" ht="14.4" customHeight="1" x14ac:dyDescent="0.3">
      <c r="A261" s="831" t="s">
        <v>568</v>
      </c>
      <c r="B261" s="832" t="s">
        <v>569</v>
      </c>
      <c r="C261" s="835" t="s">
        <v>593</v>
      </c>
      <c r="D261" s="863" t="s">
        <v>594</v>
      </c>
      <c r="E261" s="835" t="s">
        <v>1667</v>
      </c>
      <c r="F261" s="863" t="s">
        <v>1668</v>
      </c>
      <c r="G261" s="835" t="s">
        <v>2006</v>
      </c>
      <c r="H261" s="835" t="s">
        <v>2008</v>
      </c>
      <c r="I261" s="849">
        <v>8.3500003814697266</v>
      </c>
      <c r="J261" s="849">
        <v>2300</v>
      </c>
      <c r="K261" s="850">
        <v>19202.599853515625</v>
      </c>
    </row>
    <row r="262" spans="1:11" ht="14.4" customHeight="1" x14ac:dyDescent="0.3">
      <c r="A262" s="831" t="s">
        <v>568</v>
      </c>
      <c r="B262" s="832" t="s">
        <v>569</v>
      </c>
      <c r="C262" s="835" t="s">
        <v>593</v>
      </c>
      <c r="D262" s="863" t="s">
        <v>594</v>
      </c>
      <c r="E262" s="835" t="s">
        <v>1667</v>
      </c>
      <c r="F262" s="863" t="s">
        <v>1668</v>
      </c>
      <c r="G262" s="835" t="s">
        <v>2009</v>
      </c>
      <c r="H262" s="835" t="s">
        <v>2010</v>
      </c>
      <c r="I262" s="849">
        <v>6.4099998474121094</v>
      </c>
      <c r="J262" s="849">
        <v>3024</v>
      </c>
      <c r="K262" s="850">
        <v>19392.91015625</v>
      </c>
    </row>
    <row r="263" spans="1:11" ht="14.4" customHeight="1" x14ac:dyDescent="0.3">
      <c r="A263" s="831" t="s">
        <v>568</v>
      </c>
      <c r="B263" s="832" t="s">
        <v>569</v>
      </c>
      <c r="C263" s="835" t="s">
        <v>593</v>
      </c>
      <c r="D263" s="863" t="s">
        <v>594</v>
      </c>
      <c r="E263" s="835" t="s">
        <v>1667</v>
      </c>
      <c r="F263" s="863" t="s">
        <v>1668</v>
      </c>
      <c r="G263" s="835" t="s">
        <v>2011</v>
      </c>
      <c r="H263" s="835" t="s">
        <v>2012</v>
      </c>
      <c r="I263" s="849">
        <v>5.1399998664855957</v>
      </c>
      <c r="J263" s="849">
        <v>30500</v>
      </c>
      <c r="K263" s="850">
        <v>156846.25</v>
      </c>
    </row>
    <row r="264" spans="1:11" ht="14.4" customHeight="1" x14ac:dyDescent="0.3">
      <c r="A264" s="831" t="s">
        <v>568</v>
      </c>
      <c r="B264" s="832" t="s">
        <v>569</v>
      </c>
      <c r="C264" s="835" t="s">
        <v>593</v>
      </c>
      <c r="D264" s="863" t="s">
        <v>594</v>
      </c>
      <c r="E264" s="835" t="s">
        <v>1667</v>
      </c>
      <c r="F264" s="863" t="s">
        <v>1668</v>
      </c>
      <c r="G264" s="835" t="s">
        <v>1708</v>
      </c>
      <c r="H264" s="835" t="s">
        <v>1709</v>
      </c>
      <c r="I264" s="849">
        <v>1.925000011920929</v>
      </c>
      <c r="J264" s="849">
        <v>300</v>
      </c>
      <c r="K264" s="850">
        <v>583</v>
      </c>
    </row>
    <row r="265" spans="1:11" ht="14.4" customHeight="1" x14ac:dyDescent="0.3">
      <c r="A265" s="831" t="s">
        <v>568</v>
      </c>
      <c r="B265" s="832" t="s">
        <v>569</v>
      </c>
      <c r="C265" s="835" t="s">
        <v>593</v>
      </c>
      <c r="D265" s="863" t="s">
        <v>594</v>
      </c>
      <c r="E265" s="835" t="s">
        <v>1667</v>
      </c>
      <c r="F265" s="863" t="s">
        <v>1668</v>
      </c>
      <c r="G265" s="835" t="s">
        <v>1710</v>
      </c>
      <c r="H265" s="835" t="s">
        <v>1711</v>
      </c>
      <c r="I265" s="849">
        <v>1.7483333349227905</v>
      </c>
      <c r="J265" s="849">
        <v>2400</v>
      </c>
      <c r="K265" s="850">
        <v>4565.7699987795204</v>
      </c>
    </row>
    <row r="266" spans="1:11" ht="14.4" customHeight="1" x14ac:dyDescent="0.3">
      <c r="A266" s="831" t="s">
        <v>568</v>
      </c>
      <c r="B266" s="832" t="s">
        <v>569</v>
      </c>
      <c r="C266" s="835" t="s">
        <v>593</v>
      </c>
      <c r="D266" s="863" t="s">
        <v>594</v>
      </c>
      <c r="E266" s="835" t="s">
        <v>1667</v>
      </c>
      <c r="F266" s="863" t="s">
        <v>1668</v>
      </c>
      <c r="G266" s="835" t="s">
        <v>2013</v>
      </c>
      <c r="H266" s="835" t="s">
        <v>2014</v>
      </c>
      <c r="I266" s="849">
        <v>204.49000549316406</v>
      </c>
      <c r="J266" s="849">
        <v>20</v>
      </c>
      <c r="K266" s="850">
        <v>4089.800048828125</v>
      </c>
    </row>
    <row r="267" spans="1:11" ht="14.4" customHeight="1" x14ac:dyDescent="0.3">
      <c r="A267" s="831" t="s">
        <v>568</v>
      </c>
      <c r="B267" s="832" t="s">
        <v>569</v>
      </c>
      <c r="C267" s="835" t="s">
        <v>593</v>
      </c>
      <c r="D267" s="863" t="s">
        <v>594</v>
      </c>
      <c r="E267" s="835" t="s">
        <v>1667</v>
      </c>
      <c r="F267" s="863" t="s">
        <v>1668</v>
      </c>
      <c r="G267" s="835" t="s">
        <v>2015</v>
      </c>
      <c r="H267" s="835" t="s">
        <v>2016</v>
      </c>
      <c r="I267" s="849">
        <v>204.49000549316406</v>
      </c>
      <c r="J267" s="849">
        <v>10</v>
      </c>
      <c r="K267" s="850">
        <v>2044.9000244140625</v>
      </c>
    </row>
    <row r="268" spans="1:11" ht="14.4" customHeight="1" x14ac:dyDescent="0.3">
      <c r="A268" s="831" t="s">
        <v>568</v>
      </c>
      <c r="B268" s="832" t="s">
        <v>569</v>
      </c>
      <c r="C268" s="835" t="s">
        <v>593</v>
      </c>
      <c r="D268" s="863" t="s">
        <v>594</v>
      </c>
      <c r="E268" s="835" t="s">
        <v>1667</v>
      </c>
      <c r="F268" s="863" t="s">
        <v>1668</v>
      </c>
      <c r="G268" s="835" t="s">
        <v>1714</v>
      </c>
      <c r="H268" s="835" t="s">
        <v>1715</v>
      </c>
      <c r="I268" s="849">
        <v>11.738999748229981</v>
      </c>
      <c r="J268" s="849">
        <v>700</v>
      </c>
      <c r="K268" s="850">
        <v>8217</v>
      </c>
    </row>
    <row r="269" spans="1:11" ht="14.4" customHeight="1" x14ac:dyDescent="0.3">
      <c r="A269" s="831" t="s">
        <v>568</v>
      </c>
      <c r="B269" s="832" t="s">
        <v>569</v>
      </c>
      <c r="C269" s="835" t="s">
        <v>593</v>
      </c>
      <c r="D269" s="863" t="s">
        <v>594</v>
      </c>
      <c r="E269" s="835" t="s">
        <v>1667</v>
      </c>
      <c r="F269" s="863" t="s">
        <v>1668</v>
      </c>
      <c r="G269" s="835" t="s">
        <v>2017</v>
      </c>
      <c r="H269" s="835" t="s">
        <v>2018</v>
      </c>
      <c r="I269" s="849">
        <v>1329.7900390625</v>
      </c>
      <c r="J269" s="849">
        <v>10</v>
      </c>
      <c r="K269" s="850">
        <v>13297.900390625</v>
      </c>
    </row>
    <row r="270" spans="1:11" ht="14.4" customHeight="1" x14ac:dyDescent="0.3">
      <c r="A270" s="831" t="s">
        <v>568</v>
      </c>
      <c r="B270" s="832" t="s">
        <v>569</v>
      </c>
      <c r="C270" s="835" t="s">
        <v>593</v>
      </c>
      <c r="D270" s="863" t="s">
        <v>594</v>
      </c>
      <c r="E270" s="835" t="s">
        <v>1667</v>
      </c>
      <c r="F270" s="863" t="s">
        <v>1668</v>
      </c>
      <c r="G270" s="835" t="s">
        <v>2019</v>
      </c>
      <c r="H270" s="835" t="s">
        <v>2020</v>
      </c>
      <c r="I270" s="849">
        <v>321.76998901367187</v>
      </c>
      <c r="J270" s="849">
        <v>10</v>
      </c>
      <c r="K270" s="850">
        <v>3217.699951171875</v>
      </c>
    </row>
    <row r="271" spans="1:11" ht="14.4" customHeight="1" x14ac:dyDescent="0.3">
      <c r="A271" s="831" t="s">
        <v>568</v>
      </c>
      <c r="B271" s="832" t="s">
        <v>569</v>
      </c>
      <c r="C271" s="835" t="s">
        <v>593</v>
      </c>
      <c r="D271" s="863" t="s">
        <v>594</v>
      </c>
      <c r="E271" s="835" t="s">
        <v>1667</v>
      </c>
      <c r="F271" s="863" t="s">
        <v>1668</v>
      </c>
      <c r="G271" s="835" t="s">
        <v>2021</v>
      </c>
      <c r="H271" s="835" t="s">
        <v>2022</v>
      </c>
      <c r="I271" s="849">
        <v>430.17999267578125</v>
      </c>
      <c r="J271" s="849">
        <v>4</v>
      </c>
      <c r="K271" s="850">
        <v>1720.719970703125</v>
      </c>
    </row>
    <row r="272" spans="1:11" ht="14.4" customHeight="1" x14ac:dyDescent="0.3">
      <c r="A272" s="831" t="s">
        <v>568</v>
      </c>
      <c r="B272" s="832" t="s">
        <v>569</v>
      </c>
      <c r="C272" s="835" t="s">
        <v>593</v>
      </c>
      <c r="D272" s="863" t="s">
        <v>594</v>
      </c>
      <c r="E272" s="835" t="s">
        <v>1667</v>
      </c>
      <c r="F272" s="863" t="s">
        <v>1668</v>
      </c>
      <c r="G272" s="835" t="s">
        <v>2023</v>
      </c>
      <c r="H272" s="835" t="s">
        <v>2024</v>
      </c>
      <c r="I272" s="849">
        <v>415.51998901367187</v>
      </c>
      <c r="J272" s="849">
        <v>2</v>
      </c>
      <c r="K272" s="850">
        <v>831.030029296875</v>
      </c>
    </row>
    <row r="273" spans="1:11" ht="14.4" customHeight="1" x14ac:dyDescent="0.3">
      <c r="A273" s="831" t="s">
        <v>568</v>
      </c>
      <c r="B273" s="832" t="s">
        <v>569</v>
      </c>
      <c r="C273" s="835" t="s">
        <v>593</v>
      </c>
      <c r="D273" s="863" t="s">
        <v>594</v>
      </c>
      <c r="E273" s="835" t="s">
        <v>1667</v>
      </c>
      <c r="F273" s="863" t="s">
        <v>1668</v>
      </c>
      <c r="G273" s="835" t="s">
        <v>1720</v>
      </c>
      <c r="H273" s="835" t="s">
        <v>1721</v>
      </c>
      <c r="I273" s="849">
        <v>4.8000001907348633</v>
      </c>
      <c r="J273" s="849">
        <v>3700</v>
      </c>
      <c r="K273" s="850">
        <v>17759.460144042969</v>
      </c>
    </row>
    <row r="274" spans="1:11" ht="14.4" customHeight="1" x14ac:dyDescent="0.3">
      <c r="A274" s="831" t="s">
        <v>568</v>
      </c>
      <c r="B274" s="832" t="s">
        <v>569</v>
      </c>
      <c r="C274" s="835" t="s">
        <v>593</v>
      </c>
      <c r="D274" s="863" t="s">
        <v>594</v>
      </c>
      <c r="E274" s="835" t="s">
        <v>1667</v>
      </c>
      <c r="F274" s="863" t="s">
        <v>1668</v>
      </c>
      <c r="G274" s="835" t="s">
        <v>1720</v>
      </c>
      <c r="H274" s="835" t="s">
        <v>1722</v>
      </c>
      <c r="I274" s="849">
        <v>4.8000001907348633</v>
      </c>
      <c r="J274" s="849">
        <v>700</v>
      </c>
      <c r="K274" s="850">
        <v>3360</v>
      </c>
    </row>
    <row r="275" spans="1:11" ht="14.4" customHeight="1" x14ac:dyDescent="0.3">
      <c r="A275" s="831" t="s">
        <v>568</v>
      </c>
      <c r="B275" s="832" t="s">
        <v>569</v>
      </c>
      <c r="C275" s="835" t="s">
        <v>593</v>
      </c>
      <c r="D275" s="863" t="s">
        <v>594</v>
      </c>
      <c r="E275" s="835" t="s">
        <v>1667</v>
      </c>
      <c r="F275" s="863" t="s">
        <v>1668</v>
      </c>
      <c r="G275" s="835" t="s">
        <v>1723</v>
      </c>
      <c r="H275" s="835" t="s">
        <v>1724</v>
      </c>
      <c r="I275" s="849">
        <v>90.905836741129562</v>
      </c>
      <c r="J275" s="849">
        <v>240</v>
      </c>
      <c r="K275" s="850">
        <v>21816.119995117188</v>
      </c>
    </row>
    <row r="276" spans="1:11" ht="14.4" customHeight="1" x14ac:dyDescent="0.3">
      <c r="A276" s="831" t="s">
        <v>568</v>
      </c>
      <c r="B276" s="832" t="s">
        <v>569</v>
      </c>
      <c r="C276" s="835" t="s">
        <v>593</v>
      </c>
      <c r="D276" s="863" t="s">
        <v>594</v>
      </c>
      <c r="E276" s="835" t="s">
        <v>1667</v>
      </c>
      <c r="F276" s="863" t="s">
        <v>1668</v>
      </c>
      <c r="G276" s="835" t="s">
        <v>2025</v>
      </c>
      <c r="H276" s="835" t="s">
        <v>2026</v>
      </c>
      <c r="I276" s="849">
        <v>413.57998657226562</v>
      </c>
      <c r="J276" s="849">
        <v>1</v>
      </c>
      <c r="K276" s="850">
        <v>413.57998657226562</v>
      </c>
    </row>
    <row r="277" spans="1:11" ht="14.4" customHeight="1" x14ac:dyDescent="0.3">
      <c r="A277" s="831" t="s">
        <v>568</v>
      </c>
      <c r="B277" s="832" t="s">
        <v>569</v>
      </c>
      <c r="C277" s="835" t="s">
        <v>593</v>
      </c>
      <c r="D277" s="863" t="s">
        <v>594</v>
      </c>
      <c r="E277" s="835" t="s">
        <v>1667</v>
      </c>
      <c r="F277" s="863" t="s">
        <v>1668</v>
      </c>
      <c r="G277" s="835" t="s">
        <v>2025</v>
      </c>
      <c r="H277" s="835" t="s">
        <v>2027</v>
      </c>
      <c r="I277" s="849">
        <v>413.57000732421875</v>
      </c>
      <c r="J277" s="849">
        <v>1</v>
      </c>
      <c r="K277" s="850">
        <v>413.57000732421875</v>
      </c>
    </row>
    <row r="278" spans="1:11" ht="14.4" customHeight="1" x14ac:dyDescent="0.3">
      <c r="A278" s="831" t="s">
        <v>568</v>
      </c>
      <c r="B278" s="832" t="s">
        <v>569</v>
      </c>
      <c r="C278" s="835" t="s">
        <v>593</v>
      </c>
      <c r="D278" s="863" t="s">
        <v>594</v>
      </c>
      <c r="E278" s="835" t="s">
        <v>1667</v>
      </c>
      <c r="F278" s="863" t="s">
        <v>1668</v>
      </c>
      <c r="G278" s="835" t="s">
        <v>2028</v>
      </c>
      <c r="H278" s="835" t="s">
        <v>2029</v>
      </c>
      <c r="I278" s="849">
        <v>572.09002685546875</v>
      </c>
      <c r="J278" s="849">
        <v>3</v>
      </c>
      <c r="K278" s="850">
        <v>1716.260009765625</v>
      </c>
    </row>
    <row r="279" spans="1:11" ht="14.4" customHeight="1" x14ac:dyDescent="0.3">
      <c r="A279" s="831" t="s">
        <v>568</v>
      </c>
      <c r="B279" s="832" t="s">
        <v>569</v>
      </c>
      <c r="C279" s="835" t="s">
        <v>593</v>
      </c>
      <c r="D279" s="863" t="s">
        <v>594</v>
      </c>
      <c r="E279" s="835" t="s">
        <v>1667</v>
      </c>
      <c r="F279" s="863" t="s">
        <v>1668</v>
      </c>
      <c r="G279" s="835" t="s">
        <v>2030</v>
      </c>
      <c r="H279" s="835" t="s">
        <v>2031</v>
      </c>
      <c r="I279" s="849">
        <v>593.53997802734375</v>
      </c>
      <c r="J279" s="849">
        <v>5</v>
      </c>
      <c r="K279" s="850">
        <v>2967.7099609375</v>
      </c>
    </row>
    <row r="280" spans="1:11" ht="14.4" customHeight="1" x14ac:dyDescent="0.3">
      <c r="A280" s="831" t="s">
        <v>568</v>
      </c>
      <c r="B280" s="832" t="s">
        <v>569</v>
      </c>
      <c r="C280" s="835" t="s">
        <v>593</v>
      </c>
      <c r="D280" s="863" t="s">
        <v>594</v>
      </c>
      <c r="E280" s="835" t="s">
        <v>1667</v>
      </c>
      <c r="F280" s="863" t="s">
        <v>1668</v>
      </c>
      <c r="G280" s="835" t="s">
        <v>2032</v>
      </c>
      <c r="H280" s="835" t="s">
        <v>2033</v>
      </c>
      <c r="I280" s="849">
        <v>1204.18994140625</v>
      </c>
      <c r="J280" s="849">
        <v>5</v>
      </c>
      <c r="K280" s="850">
        <v>6020.9599609375</v>
      </c>
    </row>
    <row r="281" spans="1:11" ht="14.4" customHeight="1" x14ac:dyDescent="0.3">
      <c r="A281" s="831" t="s">
        <v>568</v>
      </c>
      <c r="B281" s="832" t="s">
        <v>569</v>
      </c>
      <c r="C281" s="835" t="s">
        <v>593</v>
      </c>
      <c r="D281" s="863" t="s">
        <v>594</v>
      </c>
      <c r="E281" s="835" t="s">
        <v>1667</v>
      </c>
      <c r="F281" s="863" t="s">
        <v>1668</v>
      </c>
      <c r="G281" s="835" t="s">
        <v>1725</v>
      </c>
      <c r="H281" s="835" t="s">
        <v>1726</v>
      </c>
      <c r="I281" s="849">
        <v>1.5863636406985195</v>
      </c>
      <c r="J281" s="849">
        <v>2450</v>
      </c>
      <c r="K281" s="850">
        <v>3729</v>
      </c>
    </row>
    <row r="282" spans="1:11" ht="14.4" customHeight="1" x14ac:dyDescent="0.3">
      <c r="A282" s="831" t="s">
        <v>568</v>
      </c>
      <c r="B282" s="832" t="s">
        <v>569</v>
      </c>
      <c r="C282" s="835" t="s">
        <v>593</v>
      </c>
      <c r="D282" s="863" t="s">
        <v>594</v>
      </c>
      <c r="E282" s="835" t="s">
        <v>1667</v>
      </c>
      <c r="F282" s="863" t="s">
        <v>1668</v>
      </c>
      <c r="G282" s="835" t="s">
        <v>2034</v>
      </c>
      <c r="H282" s="835" t="s">
        <v>2035</v>
      </c>
      <c r="I282" s="849">
        <v>268.6199951171875</v>
      </c>
      <c r="J282" s="849">
        <v>20</v>
      </c>
      <c r="K282" s="850">
        <v>5372.39990234375</v>
      </c>
    </row>
    <row r="283" spans="1:11" ht="14.4" customHeight="1" x14ac:dyDescent="0.3">
      <c r="A283" s="831" t="s">
        <v>568</v>
      </c>
      <c r="B283" s="832" t="s">
        <v>569</v>
      </c>
      <c r="C283" s="835" t="s">
        <v>593</v>
      </c>
      <c r="D283" s="863" t="s">
        <v>594</v>
      </c>
      <c r="E283" s="835" t="s">
        <v>1667</v>
      </c>
      <c r="F283" s="863" t="s">
        <v>1668</v>
      </c>
      <c r="G283" s="835" t="s">
        <v>1730</v>
      </c>
      <c r="H283" s="835" t="s">
        <v>1731</v>
      </c>
      <c r="I283" s="849">
        <v>9.1999998092651367</v>
      </c>
      <c r="J283" s="849">
        <v>1200</v>
      </c>
      <c r="K283" s="850">
        <v>11040</v>
      </c>
    </row>
    <row r="284" spans="1:11" ht="14.4" customHeight="1" x14ac:dyDescent="0.3">
      <c r="A284" s="831" t="s">
        <v>568</v>
      </c>
      <c r="B284" s="832" t="s">
        <v>569</v>
      </c>
      <c r="C284" s="835" t="s">
        <v>593</v>
      </c>
      <c r="D284" s="863" t="s">
        <v>594</v>
      </c>
      <c r="E284" s="835" t="s">
        <v>1667</v>
      </c>
      <c r="F284" s="863" t="s">
        <v>1668</v>
      </c>
      <c r="G284" s="835" t="s">
        <v>2036</v>
      </c>
      <c r="H284" s="835" t="s">
        <v>2037</v>
      </c>
      <c r="I284" s="849">
        <v>2.6400001049041748</v>
      </c>
      <c r="J284" s="849">
        <v>200</v>
      </c>
      <c r="K284" s="850">
        <v>527.66000366210937</v>
      </c>
    </row>
    <row r="285" spans="1:11" ht="14.4" customHeight="1" x14ac:dyDescent="0.3">
      <c r="A285" s="831" t="s">
        <v>568</v>
      </c>
      <c r="B285" s="832" t="s">
        <v>569</v>
      </c>
      <c r="C285" s="835" t="s">
        <v>593</v>
      </c>
      <c r="D285" s="863" t="s">
        <v>594</v>
      </c>
      <c r="E285" s="835" t="s">
        <v>1667</v>
      </c>
      <c r="F285" s="863" t="s">
        <v>1668</v>
      </c>
      <c r="G285" s="835" t="s">
        <v>2038</v>
      </c>
      <c r="H285" s="835" t="s">
        <v>2039</v>
      </c>
      <c r="I285" s="849">
        <v>58.369998931884766</v>
      </c>
      <c r="J285" s="849">
        <v>100</v>
      </c>
      <c r="K285" s="850">
        <v>5837</v>
      </c>
    </row>
    <row r="286" spans="1:11" ht="14.4" customHeight="1" x14ac:dyDescent="0.3">
      <c r="A286" s="831" t="s">
        <v>568</v>
      </c>
      <c r="B286" s="832" t="s">
        <v>569</v>
      </c>
      <c r="C286" s="835" t="s">
        <v>593</v>
      </c>
      <c r="D286" s="863" t="s">
        <v>594</v>
      </c>
      <c r="E286" s="835" t="s">
        <v>1667</v>
      </c>
      <c r="F286" s="863" t="s">
        <v>1668</v>
      </c>
      <c r="G286" s="835" t="s">
        <v>2040</v>
      </c>
      <c r="H286" s="835" t="s">
        <v>2041</v>
      </c>
      <c r="I286" s="849">
        <v>108.30000305175781</v>
      </c>
      <c r="J286" s="849">
        <v>100</v>
      </c>
      <c r="K286" s="850">
        <v>10829.49951171875</v>
      </c>
    </row>
    <row r="287" spans="1:11" ht="14.4" customHeight="1" x14ac:dyDescent="0.3">
      <c r="A287" s="831" t="s">
        <v>568</v>
      </c>
      <c r="B287" s="832" t="s">
        <v>569</v>
      </c>
      <c r="C287" s="835" t="s">
        <v>593</v>
      </c>
      <c r="D287" s="863" t="s">
        <v>594</v>
      </c>
      <c r="E287" s="835" t="s">
        <v>1667</v>
      </c>
      <c r="F287" s="863" t="s">
        <v>1668</v>
      </c>
      <c r="G287" s="835" t="s">
        <v>2042</v>
      </c>
      <c r="H287" s="835" t="s">
        <v>2043</v>
      </c>
      <c r="I287" s="849">
        <v>15.050000190734863</v>
      </c>
      <c r="J287" s="849">
        <v>200</v>
      </c>
      <c r="K287" s="850">
        <v>3010.3399658203125</v>
      </c>
    </row>
    <row r="288" spans="1:11" ht="14.4" customHeight="1" x14ac:dyDescent="0.3">
      <c r="A288" s="831" t="s">
        <v>568</v>
      </c>
      <c r="B288" s="832" t="s">
        <v>569</v>
      </c>
      <c r="C288" s="835" t="s">
        <v>593</v>
      </c>
      <c r="D288" s="863" t="s">
        <v>594</v>
      </c>
      <c r="E288" s="835" t="s">
        <v>1667</v>
      </c>
      <c r="F288" s="863" t="s">
        <v>1668</v>
      </c>
      <c r="G288" s="835" t="s">
        <v>1732</v>
      </c>
      <c r="H288" s="835" t="s">
        <v>1733</v>
      </c>
      <c r="I288" s="849">
        <v>172.5</v>
      </c>
      <c r="J288" s="849">
        <v>4</v>
      </c>
      <c r="K288" s="850">
        <v>690</v>
      </c>
    </row>
    <row r="289" spans="1:11" ht="14.4" customHeight="1" x14ac:dyDescent="0.3">
      <c r="A289" s="831" t="s">
        <v>568</v>
      </c>
      <c r="B289" s="832" t="s">
        <v>569</v>
      </c>
      <c r="C289" s="835" t="s">
        <v>593</v>
      </c>
      <c r="D289" s="863" t="s">
        <v>594</v>
      </c>
      <c r="E289" s="835" t="s">
        <v>1667</v>
      </c>
      <c r="F289" s="863" t="s">
        <v>1668</v>
      </c>
      <c r="G289" s="835" t="s">
        <v>2044</v>
      </c>
      <c r="H289" s="835" t="s">
        <v>2045</v>
      </c>
      <c r="I289" s="849">
        <v>1292.8900146484375</v>
      </c>
      <c r="J289" s="849">
        <v>2</v>
      </c>
      <c r="K289" s="850">
        <v>2585.77001953125</v>
      </c>
    </row>
    <row r="290" spans="1:11" ht="14.4" customHeight="1" x14ac:dyDescent="0.3">
      <c r="A290" s="831" t="s">
        <v>568</v>
      </c>
      <c r="B290" s="832" t="s">
        <v>569</v>
      </c>
      <c r="C290" s="835" t="s">
        <v>593</v>
      </c>
      <c r="D290" s="863" t="s">
        <v>594</v>
      </c>
      <c r="E290" s="835" t="s">
        <v>1667</v>
      </c>
      <c r="F290" s="863" t="s">
        <v>1668</v>
      </c>
      <c r="G290" s="835" t="s">
        <v>2046</v>
      </c>
      <c r="H290" s="835" t="s">
        <v>2047</v>
      </c>
      <c r="I290" s="849">
        <v>57.330001831054688</v>
      </c>
      <c r="J290" s="849">
        <v>20</v>
      </c>
      <c r="K290" s="850">
        <v>1146.6099853515625</v>
      </c>
    </row>
    <row r="291" spans="1:11" ht="14.4" customHeight="1" x14ac:dyDescent="0.3">
      <c r="A291" s="831" t="s">
        <v>568</v>
      </c>
      <c r="B291" s="832" t="s">
        <v>569</v>
      </c>
      <c r="C291" s="835" t="s">
        <v>593</v>
      </c>
      <c r="D291" s="863" t="s">
        <v>594</v>
      </c>
      <c r="E291" s="835" t="s">
        <v>1667</v>
      </c>
      <c r="F291" s="863" t="s">
        <v>1668</v>
      </c>
      <c r="G291" s="835" t="s">
        <v>1734</v>
      </c>
      <c r="H291" s="835" t="s">
        <v>1735</v>
      </c>
      <c r="I291" s="849">
        <v>14.310000419616699</v>
      </c>
      <c r="J291" s="849">
        <v>270</v>
      </c>
      <c r="K291" s="850">
        <v>3862.6199340820312</v>
      </c>
    </row>
    <row r="292" spans="1:11" ht="14.4" customHeight="1" x14ac:dyDescent="0.3">
      <c r="A292" s="831" t="s">
        <v>568</v>
      </c>
      <c r="B292" s="832" t="s">
        <v>569</v>
      </c>
      <c r="C292" s="835" t="s">
        <v>593</v>
      </c>
      <c r="D292" s="863" t="s">
        <v>594</v>
      </c>
      <c r="E292" s="835" t="s">
        <v>1667</v>
      </c>
      <c r="F292" s="863" t="s">
        <v>1668</v>
      </c>
      <c r="G292" s="835" t="s">
        <v>2048</v>
      </c>
      <c r="H292" s="835" t="s">
        <v>2049</v>
      </c>
      <c r="I292" s="849">
        <v>135.85000610351562</v>
      </c>
      <c r="J292" s="849">
        <v>20</v>
      </c>
      <c r="K292" s="850">
        <v>2716.929931640625</v>
      </c>
    </row>
    <row r="293" spans="1:11" ht="14.4" customHeight="1" x14ac:dyDescent="0.3">
      <c r="A293" s="831" t="s">
        <v>568</v>
      </c>
      <c r="B293" s="832" t="s">
        <v>569</v>
      </c>
      <c r="C293" s="835" t="s">
        <v>593</v>
      </c>
      <c r="D293" s="863" t="s">
        <v>594</v>
      </c>
      <c r="E293" s="835" t="s">
        <v>1667</v>
      </c>
      <c r="F293" s="863" t="s">
        <v>1668</v>
      </c>
      <c r="G293" s="835" t="s">
        <v>2050</v>
      </c>
      <c r="H293" s="835" t="s">
        <v>2051</v>
      </c>
      <c r="I293" s="849">
        <v>260.14999389648437</v>
      </c>
      <c r="J293" s="849">
        <v>40</v>
      </c>
      <c r="K293" s="850">
        <v>10406</v>
      </c>
    </row>
    <row r="294" spans="1:11" ht="14.4" customHeight="1" x14ac:dyDescent="0.3">
      <c r="A294" s="831" t="s">
        <v>568</v>
      </c>
      <c r="B294" s="832" t="s">
        <v>569</v>
      </c>
      <c r="C294" s="835" t="s">
        <v>593</v>
      </c>
      <c r="D294" s="863" t="s">
        <v>594</v>
      </c>
      <c r="E294" s="835" t="s">
        <v>1667</v>
      </c>
      <c r="F294" s="863" t="s">
        <v>1668</v>
      </c>
      <c r="G294" s="835" t="s">
        <v>1736</v>
      </c>
      <c r="H294" s="835" t="s">
        <v>1737</v>
      </c>
      <c r="I294" s="849">
        <v>4.1416666507720947</v>
      </c>
      <c r="J294" s="849">
        <v>500</v>
      </c>
      <c r="K294" s="850">
        <v>2071.5</v>
      </c>
    </row>
    <row r="295" spans="1:11" ht="14.4" customHeight="1" x14ac:dyDescent="0.3">
      <c r="A295" s="831" t="s">
        <v>568</v>
      </c>
      <c r="B295" s="832" t="s">
        <v>569</v>
      </c>
      <c r="C295" s="835" t="s">
        <v>593</v>
      </c>
      <c r="D295" s="863" t="s">
        <v>594</v>
      </c>
      <c r="E295" s="835" t="s">
        <v>1667</v>
      </c>
      <c r="F295" s="863" t="s">
        <v>1668</v>
      </c>
      <c r="G295" s="835" t="s">
        <v>1736</v>
      </c>
      <c r="H295" s="835" t="s">
        <v>2052</v>
      </c>
      <c r="I295" s="849">
        <v>4.1500000953674316</v>
      </c>
      <c r="J295" s="849">
        <v>100</v>
      </c>
      <c r="K295" s="850">
        <v>415</v>
      </c>
    </row>
    <row r="296" spans="1:11" ht="14.4" customHeight="1" x14ac:dyDescent="0.3">
      <c r="A296" s="831" t="s">
        <v>568</v>
      </c>
      <c r="B296" s="832" t="s">
        <v>569</v>
      </c>
      <c r="C296" s="835" t="s">
        <v>593</v>
      </c>
      <c r="D296" s="863" t="s">
        <v>594</v>
      </c>
      <c r="E296" s="835" t="s">
        <v>1667</v>
      </c>
      <c r="F296" s="863" t="s">
        <v>1668</v>
      </c>
      <c r="G296" s="835" t="s">
        <v>2053</v>
      </c>
      <c r="H296" s="835" t="s">
        <v>2054</v>
      </c>
      <c r="I296" s="849">
        <v>2217.6344943576387</v>
      </c>
      <c r="J296" s="849">
        <v>100</v>
      </c>
      <c r="K296" s="850">
        <v>221790.578125</v>
      </c>
    </row>
    <row r="297" spans="1:11" ht="14.4" customHeight="1" x14ac:dyDescent="0.3">
      <c r="A297" s="831" t="s">
        <v>568</v>
      </c>
      <c r="B297" s="832" t="s">
        <v>569</v>
      </c>
      <c r="C297" s="835" t="s">
        <v>593</v>
      </c>
      <c r="D297" s="863" t="s">
        <v>594</v>
      </c>
      <c r="E297" s="835" t="s">
        <v>1667</v>
      </c>
      <c r="F297" s="863" t="s">
        <v>1668</v>
      </c>
      <c r="G297" s="835" t="s">
        <v>2055</v>
      </c>
      <c r="H297" s="835" t="s">
        <v>2056</v>
      </c>
      <c r="I297" s="849">
        <v>2904</v>
      </c>
      <c r="J297" s="849">
        <v>4</v>
      </c>
      <c r="K297" s="850">
        <v>11616</v>
      </c>
    </row>
    <row r="298" spans="1:11" ht="14.4" customHeight="1" x14ac:dyDescent="0.3">
      <c r="A298" s="831" t="s">
        <v>568</v>
      </c>
      <c r="B298" s="832" t="s">
        <v>569</v>
      </c>
      <c r="C298" s="835" t="s">
        <v>593</v>
      </c>
      <c r="D298" s="863" t="s">
        <v>594</v>
      </c>
      <c r="E298" s="835" t="s">
        <v>1667</v>
      </c>
      <c r="F298" s="863" t="s">
        <v>1668</v>
      </c>
      <c r="G298" s="835" t="s">
        <v>2057</v>
      </c>
      <c r="H298" s="835" t="s">
        <v>2058</v>
      </c>
      <c r="I298" s="849">
        <v>5.809999942779541</v>
      </c>
      <c r="J298" s="849">
        <v>160</v>
      </c>
      <c r="K298" s="850">
        <v>929.27999877929687</v>
      </c>
    </row>
    <row r="299" spans="1:11" ht="14.4" customHeight="1" x14ac:dyDescent="0.3">
      <c r="A299" s="831" t="s">
        <v>568</v>
      </c>
      <c r="B299" s="832" t="s">
        <v>569</v>
      </c>
      <c r="C299" s="835" t="s">
        <v>593</v>
      </c>
      <c r="D299" s="863" t="s">
        <v>594</v>
      </c>
      <c r="E299" s="835" t="s">
        <v>1667</v>
      </c>
      <c r="F299" s="863" t="s">
        <v>1668</v>
      </c>
      <c r="G299" s="835" t="s">
        <v>1740</v>
      </c>
      <c r="H299" s="835" t="s">
        <v>1741</v>
      </c>
      <c r="I299" s="849">
        <v>141.89999389648437</v>
      </c>
      <c r="J299" s="849">
        <v>20</v>
      </c>
      <c r="K299" s="850">
        <v>2837.929931640625</v>
      </c>
    </row>
    <row r="300" spans="1:11" ht="14.4" customHeight="1" x14ac:dyDescent="0.3">
      <c r="A300" s="831" t="s">
        <v>568</v>
      </c>
      <c r="B300" s="832" t="s">
        <v>569</v>
      </c>
      <c r="C300" s="835" t="s">
        <v>593</v>
      </c>
      <c r="D300" s="863" t="s">
        <v>594</v>
      </c>
      <c r="E300" s="835" t="s">
        <v>1667</v>
      </c>
      <c r="F300" s="863" t="s">
        <v>1668</v>
      </c>
      <c r="G300" s="835" t="s">
        <v>2059</v>
      </c>
      <c r="H300" s="835" t="s">
        <v>2060</v>
      </c>
      <c r="I300" s="849">
        <v>17.062499523162842</v>
      </c>
      <c r="J300" s="849">
        <v>40</v>
      </c>
      <c r="K300" s="850">
        <v>682.55000305175781</v>
      </c>
    </row>
    <row r="301" spans="1:11" ht="14.4" customHeight="1" x14ac:dyDescent="0.3">
      <c r="A301" s="831" t="s">
        <v>568</v>
      </c>
      <c r="B301" s="832" t="s">
        <v>569</v>
      </c>
      <c r="C301" s="835" t="s">
        <v>593</v>
      </c>
      <c r="D301" s="863" t="s">
        <v>594</v>
      </c>
      <c r="E301" s="835" t="s">
        <v>1667</v>
      </c>
      <c r="F301" s="863" t="s">
        <v>1668</v>
      </c>
      <c r="G301" s="835" t="s">
        <v>2061</v>
      </c>
      <c r="H301" s="835" t="s">
        <v>2062</v>
      </c>
      <c r="I301" s="849">
        <v>20.700000762939453</v>
      </c>
      <c r="J301" s="849">
        <v>100</v>
      </c>
      <c r="K301" s="850">
        <v>2070</v>
      </c>
    </row>
    <row r="302" spans="1:11" ht="14.4" customHeight="1" x14ac:dyDescent="0.3">
      <c r="A302" s="831" t="s">
        <v>568</v>
      </c>
      <c r="B302" s="832" t="s">
        <v>569</v>
      </c>
      <c r="C302" s="835" t="s">
        <v>593</v>
      </c>
      <c r="D302" s="863" t="s">
        <v>594</v>
      </c>
      <c r="E302" s="835" t="s">
        <v>1667</v>
      </c>
      <c r="F302" s="863" t="s">
        <v>1668</v>
      </c>
      <c r="G302" s="835" t="s">
        <v>2063</v>
      </c>
      <c r="H302" s="835" t="s">
        <v>2064</v>
      </c>
      <c r="I302" s="849">
        <v>20.700000762939453</v>
      </c>
      <c r="J302" s="849">
        <v>600</v>
      </c>
      <c r="K302" s="850">
        <v>12420</v>
      </c>
    </row>
    <row r="303" spans="1:11" ht="14.4" customHeight="1" x14ac:dyDescent="0.3">
      <c r="A303" s="831" t="s">
        <v>568</v>
      </c>
      <c r="B303" s="832" t="s">
        <v>569</v>
      </c>
      <c r="C303" s="835" t="s">
        <v>593</v>
      </c>
      <c r="D303" s="863" t="s">
        <v>594</v>
      </c>
      <c r="E303" s="835" t="s">
        <v>1667</v>
      </c>
      <c r="F303" s="863" t="s">
        <v>1668</v>
      </c>
      <c r="G303" s="835" t="s">
        <v>2065</v>
      </c>
      <c r="H303" s="835" t="s">
        <v>2066</v>
      </c>
      <c r="I303" s="849">
        <v>20.700000762939453</v>
      </c>
      <c r="J303" s="849">
        <v>200</v>
      </c>
      <c r="K303" s="850">
        <v>4140</v>
      </c>
    </row>
    <row r="304" spans="1:11" ht="14.4" customHeight="1" x14ac:dyDescent="0.3">
      <c r="A304" s="831" t="s">
        <v>568</v>
      </c>
      <c r="B304" s="832" t="s">
        <v>569</v>
      </c>
      <c r="C304" s="835" t="s">
        <v>593</v>
      </c>
      <c r="D304" s="863" t="s">
        <v>594</v>
      </c>
      <c r="E304" s="835" t="s">
        <v>1667</v>
      </c>
      <c r="F304" s="863" t="s">
        <v>1668</v>
      </c>
      <c r="G304" s="835" t="s">
        <v>2067</v>
      </c>
      <c r="H304" s="835" t="s">
        <v>2068</v>
      </c>
      <c r="I304" s="849">
        <v>16.456249713897705</v>
      </c>
      <c r="J304" s="849">
        <v>66</v>
      </c>
      <c r="K304" s="850">
        <v>1086.1500282287598</v>
      </c>
    </row>
    <row r="305" spans="1:11" ht="14.4" customHeight="1" x14ac:dyDescent="0.3">
      <c r="A305" s="831" t="s">
        <v>568</v>
      </c>
      <c r="B305" s="832" t="s">
        <v>569</v>
      </c>
      <c r="C305" s="835" t="s">
        <v>593</v>
      </c>
      <c r="D305" s="863" t="s">
        <v>594</v>
      </c>
      <c r="E305" s="835" t="s">
        <v>1667</v>
      </c>
      <c r="F305" s="863" t="s">
        <v>1668</v>
      </c>
      <c r="G305" s="835" t="s">
        <v>1742</v>
      </c>
      <c r="H305" s="835" t="s">
        <v>1743</v>
      </c>
      <c r="I305" s="849">
        <v>399</v>
      </c>
      <c r="J305" s="849">
        <v>30</v>
      </c>
      <c r="K305" s="850">
        <v>11969.93017578125</v>
      </c>
    </row>
    <row r="306" spans="1:11" ht="14.4" customHeight="1" x14ac:dyDescent="0.3">
      <c r="A306" s="831" t="s">
        <v>568</v>
      </c>
      <c r="B306" s="832" t="s">
        <v>569</v>
      </c>
      <c r="C306" s="835" t="s">
        <v>593</v>
      </c>
      <c r="D306" s="863" t="s">
        <v>594</v>
      </c>
      <c r="E306" s="835" t="s">
        <v>1667</v>
      </c>
      <c r="F306" s="863" t="s">
        <v>1668</v>
      </c>
      <c r="G306" s="835" t="s">
        <v>2069</v>
      </c>
      <c r="H306" s="835" t="s">
        <v>2070</v>
      </c>
      <c r="I306" s="849">
        <v>47.189998626708984</v>
      </c>
      <c r="J306" s="849">
        <v>50</v>
      </c>
      <c r="K306" s="850">
        <v>2359.5</v>
      </c>
    </row>
    <row r="307" spans="1:11" ht="14.4" customHeight="1" x14ac:dyDescent="0.3">
      <c r="A307" s="831" t="s">
        <v>568</v>
      </c>
      <c r="B307" s="832" t="s">
        <v>569</v>
      </c>
      <c r="C307" s="835" t="s">
        <v>593</v>
      </c>
      <c r="D307" s="863" t="s">
        <v>594</v>
      </c>
      <c r="E307" s="835" t="s">
        <v>1667</v>
      </c>
      <c r="F307" s="863" t="s">
        <v>1668</v>
      </c>
      <c r="G307" s="835" t="s">
        <v>2071</v>
      </c>
      <c r="H307" s="835" t="s">
        <v>2072</v>
      </c>
      <c r="I307" s="849">
        <v>1300</v>
      </c>
      <c r="J307" s="849">
        <v>1</v>
      </c>
      <c r="K307" s="850">
        <v>1300</v>
      </c>
    </row>
    <row r="308" spans="1:11" ht="14.4" customHeight="1" x14ac:dyDescent="0.3">
      <c r="A308" s="831" t="s">
        <v>568</v>
      </c>
      <c r="B308" s="832" t="s">
        <v>569</v>
      </c>
      <c r="C308" s="835" t="s">
        <v>593</v>
      </c>
      <c r="D308" s="863" t="s">
        <v>594</v>
      </c>
      <c r="E308" s="835" t="s">
        <v>1667</v>
      </c>
      <c r="F308" s="863" t="s">
        <v>1668</v>
      </c>
      <c r="G308" s="835" t="s">
        <v>2073</v>
      </c>
      <c r="H308" s="835" t="s">
        <v>2074</v>
      </c>
      <c r="I308" s="849">
        <v>1300</v>
      </c>
      <c r="J308" s="849">
        <v>1</v>
      </c>
      <c r="K308" s="850">
        <v>1300</v>
      </c>
    </row>
    <row r="309" spans="1:11" ht="14.4" customHeight="1" x14ac:dyDescent="0.3">
      <c r="A309" s="831" t="s">
        <v>568</v>
      </c>
      <c r="B309" s="832" t="s">
        <v>569</v>
      </c>
      <c r="C309" s="835" t="s">
        <v>593</v>
      </c>
      <c r="D309" s="863" t="s">
        <v>594</v>
      </c>
      <c r="E309" s="835" t="s">
        <v>1667</v>
      </c>
      <c r="F309" s="863" t="s">
        <v>1668</v>
      </c>
      <c r="G309" s="835" t="s">
        <v>2075</v>
      </c>
      <c r="H309" s="835" t="s">
        <v>2076</v>
      </c>
      <c r="I309" s="849">
        <v>197.57000732421875</v>
      </c>
      <c r="J309" s="849">
        <v>11</v>
      </c>
      <c r="K309" s="850">
        <v>2173.2700805664062</v>
      </c>
    </row>
    <row r="310" spans="1:11" ht="14.4" customHeight="1" x14ac:dyDescent="0.3">
      <c r="A310" s="831" t="s">
        <v>568</v>
      </c>
      <c r="B310" s="832" t="s">
        <v>569</v>
      </c>
      <c r="C310" s="835" t="s">
        <v>593</v>
      </c>
      <c r="D310" s="863" t="s">
        <v>594</v>
      </c>
      <c r="E310" s="835" t="s">
        <v>1667</v>
      </c>
      <c r="F310" s="863" t="s">
        <v>1668</v>
      </c>
      <c r="G310" s="835" t="s">
        <v>1744</v>
      </c>
      <c r="H310" s="835" t="s">
        <v>1745</v>
      </c>
      <c r="I310" s="849">
        <v>1.0900000333786011</v>
      </c>
      <c r="J310" s="849">
        <v>6200</v>
      </c>
      <c r="K310" s="850">
        <v>6758</v>
      </c>
    </row>
    <row r="311" spans="1:11" ht="14.4" customHeight="1" x14ac:dyDescent="0.3">
      <c r="A311" s="831" t="s">
        <v>568</v>
      </c>
      <c r="B311" s="832" t="s">
        <v>569</v>
      </c>
      <c r="C311" s="835" t="s">
        <v>593</v>
      </c>
      <c r="D311" s="863" t="s">
        <v>594</v>
      </c>
      <c r="E311" s="835" t="s">
        <v>1667</v>
      </c>
      <c r="F311" s="863" t="s">
        <v>1668</v>
      </c>
      <c r="G311" s="835" t="s">
        <v>1746</v>
      </c>
      <c r="H311" s="835" t="s">
        <v>1747</v>
      </c>
      <c r="I311" s="849">
        <v>0.47923075923552882</v>
      </c>
      <c r="J311" s="849">
        <v>7900</v>
      </c>
      <c r="K311" s="850">
        <v>3778</v>
      </c>
    </row>
    <row r="312" spans="1:11" ht="14.4" customHeight="1" x14ac:dyDescent="0.3">
      <c r="A312" s="831" t="s">
        <v>568</v>
      </c>
      <c r="B312" s="832" t="s">
        <v>569</v>
      </c>
      <c r="C312" s="835" t="s">
        <v>593</v>
      </c>
      <c r="D312" s="863" t="s">
        <v>594</v>
      </c>
      <c r="E312" s="835" t="s">
        <v>1667</v>
      </c>
      <c r="F312" s="863" t="s">
        <v>1668</v>
      </c>
      <c r="G312" s="835" t="s">
        <v>1748</v>
      </c>
      <c r="H312" s="835" t="s">
        <v>1749</v>
      </c>
      <c r="I312" s="849">
        <v>1.6714285271508353</v>
      </c>
      <c r="J312" s="849">
        <v>18600</v>
      </c>
      <c r="K312" s="850">
        <v>31092</v>
      </c>
    </row>
    <row r="313" spans="1:11" ht="14.4" customHeight="1" x14ac:dyDescent="0.3">
      <c r="A313" s="831" t="s">
        <v>568</v>
      </c>
      <c r="B313" s="832" t="s">
        <v>569</v>
      </c>
      <c r="C313" s="835" t="s">
        <v>593</v>
      </c>
      <c r="D313" s="863" t="s">
        <v>594</v>
      </c>
      <c r="E313" s="835" t="s">
        <v>1667</v>
      </c>
      <c r="F313" s="863" t="s">
        <v>1668</v>
      </c>
      <c r="G313" s="835" t="s">
        <v>1750</v>
      </c>
      <c r="H313" s="835" t="s">
        <v>1751</v>
      </c>
      <c r="I313" s="849">
        <v>0.67000001668930054</v>
      </c>
      <c r="J313" s="849">
        <v>7000</v>
      </c>
      <c r="K313" s="850">
        <v>4690</v>
      </c>
    </row>
    <row r="314" spans="1:11" ht="14.4" customHeight="1" x14ac:dyDescent="0.3">
      <c r="A314" s="831" t="s">
        <v>568</v>
      </c>
      <c r="B314" s="832" t="s">
        <v>569</v>
      </c>
      <c r="C314" s="835" t="s">
        <v>593</v>
      </c>
      <c r="D314" s="863" t="s">
        <v>594</v>
      </c>
      <c r="E314" s="835" t="s">
        <v>1667</v>
      </c>
      <c r="F314" s="863" t="s">
        <v>1668</v>
      </c>
      <c r="G314" s="835" t="s">
        <v>1752</v>
      </c>
      <c r="H314" s="835" t="s">
        <v>1753</v>
      </c>
      <c r="I314" s="849">
        <v>2.75</v>
      </c>
      <c r="J314" s="849">
        <v>4000</v>
      </c>
      <c r="K314" s="850">
        <v>11000</v>
      </c>
    </row>
    <row r="315" spans="1:11" ht="14.4" customHeight="1" x14ac:dyDescent="0.3">
      <c r="A315" s="831" t="s">
        <v>568</v>
      </c>
      <c r="B315" s="832" t="s">
        <v>569</v>
      </c>
      <c r="C315" s="835" t="s">
        <v>593</v>
      </c>
      <c r="D315" s="863" t="s">
        <v>594</v>
      </c>
      <c r="E315" s="835" t="s">
        <v>1667</v>
      </c>
      <c r="F315" s="863" t="s">
        <v>1668</v>
      </c>
      <c r="G315" s="835" t="s">
        <v>2077</v>
      </c>
      <c r="H315" s="835" t="s">
        <v>2078</v>
      </c>
      <c r="I315" s="849">
        <v>1.5</v>
      </c>
      <c r="J315" s="849">
        <v>100</v>
      </c>
      <c r="K315" s="850">
        <v>150</v>
      </c>
    </row>
    <row r="316" spans="1:11" ht="14.4" customHeight="1" x14ac:dyDescent="0.3">
      <c r="A316" s="831" t="s">
        <v>568</v>
      </c>
      <c r="B316" s="832" t="s">
        <v>569</v>
      </c>
      <c r="C316" s="835" t="s">
        <v>593</v>
      </c>
      <c r="D316" s="863" t="s">
        <v>594</v>
      </c>
      <c r="E316" s="835" t="s">
        <v>1667</v>
      </c>
      <c r="F316" s="863" t="s">
        <v>1668</v>
      </c>
      <c r="G316" s="835" t="s">
        <v>2079</v>
      </c>
      <c r="H316" s="835" t="s">
        <v>2080</v>
      </c>
      <c r="I316" s="849">
        <v>6.309999942779541</v>
      </c>
      <c r="J316" s="849">
        <v>600</v>
      </c>
      <c r="K316" s="850">
        <v>3786.68994140625</v>
      </c>
    </row>
    <row r="317" spans="1:11" ht="14.4" customHeight="1" x14ac:dyDescent="0.3">
      <c r="A317" s="831" t="s">
        <v>568</v>
      </c>
      <c r="B317" s="832" t="s">
        <v>569</v>
      </c>
      <c r="C317" s="835" t="s">
        <v>593</v>
      </c>
      <c r="D317" s="863" t="s">
        <v>594</v>
      </c>
      <c r="E317" s="835" t="s">
        <v>1667</v>
      </c>
      <c r="F317" s="863" t="s">
        <v>1668</v>
      </c>
      <c r="G317" s="835" t="s">
        <v>1754</v>
      </c>
      <c r="H317" s="835" t="s">
        <v>1755</v>
      </c>
      <c r="I317" s="849">
        <v>9.1487497091293335</v>
      </c>
      <c r="J317" s="849">
        <v>2200</v>
      </c>
      <c r="K317" s="850">
        <v>20126.500122070313</v>
      </c>
    </row>
    <row r="318" spans="1:11" ht="14.4" customHeight="1" x14ac:dyDescent="0.3">
      <c r="A318" s="831" t="s">
        <v>568</v>
      </c>
      <c r="B318" s="832" t="s">
        <v>569</v>
      </c>
      <c r="C318" s="835" t="s">
        <v>593</v>
      </c>
      <c r="D318" s="863" t="s">
        <v>594</v>
      </c>
      <c r="E318" s="835" t="s">
        <v>1667</v>
      </c>
      <c r="F318" s="863" t="s">
        <v>1668</v>
      </c>
      <c r="G318" s="835" t="s">
        <v>2081</v>
      </c>
      <c r="H318" s="835" t="s">
        <v>2082</v>
      </c>
      <c r="I318" s="849">
        <v>5.4200000762939453</v>
      </c>
      <c r="J318" s="849">
        <v>2900</v>
      </c>
      <c r="K318" s="850">
        <v>15714.259887695313</v>
      </c>
    </row>
    <row r="319" spans="1:11" ht="14.4" customHeight="1" x14ac:dyDescent="0.3">
      <c r="A319" s="831" t="s">
        <v>568</v>
      </c>
      <c r="B319" s="832" t="s">
        <v>569</v>
      </c>
      <c r="C319" s="835" t="s">
        <v>593</v>
      </c>
      <c r="D319" s="863" t="s">
        <v>594</v>
      </c>
      <c r="E319" s="835" t="s">
        <v>1667</v>
      </c>
      <c r="F319" s="863" t="s">
        <v>1668</v>
      </c>
      <c r="G319" s="835" t="s">
        <v>2083</v>
      </c>
      <c r="H319" s="835" t="s">
        <v>2084</v>
      </c>
      <c r="I319" s="849">
        <v>7.429999828338623</v>
      </c>
      <c r="J319" s="849">
        <v>1400</v>
      </c>
      <c r="K319" s="850">
        <v>10402</v>
      </c>
    </row>
    <row r="320" spans="1:11" ht="14.4" customHeight="1" x14ac:dyDescent="0.3">
      <c r="A320" s="831" t="s">
        <v>568</v>
      </c>
      <c r="B320" s="832" t="s">
        <v>569</v>
      </c>
      <c r="C320" s="835" t="s">
        <v>593</v>
      </c>
      <c r="D320" s="863" t="s">
        <v>594</v>
      </c>
      <c r="E320" s="835" t="s">
        <v>1667</v>
      </c>
      <c r="F320" s="863" t="s">
        <v>1668</v>
      </c>
      <c r="G320" s="835" t="s">
        <v>2085</v>
      </c>
      <c r="H320" s="835" t="s">
        <v>2086</v>
      </c>
      <c r="I320" s="849">
        <v>37.150001525878906</v>
      </c>
      <c r="J320" s="849">
        <v>140</v>
      </c>
      <c r="K320" s="850">
        <v>5201</v>
      </c>
    </row>
    <row r="321" spans="1:11" ht="14.4" customHeight="1" x14ac:dyDescent="0.3">
      <c r="A321" s="831" t="s">
        <v>568</v>
      </c>
      <c r="B321" s="832" t="s">
        <v>569</v>
      </c>
      <c r="C321" s="835" t="s">
        <v>593</v>
      </c>
      <c r="D321" s="863" t="s">
        <v>594</v>
      </c>
      <c r="E321" s="835" t="s">
        <v>1667</v>
      </c>
      <c r="F321" s="863" t="s">
        <v>1668</v>
      </c>
      <c r="G321" s="835" t="s">
        <v>2087</v>
      </c>
      <c r="H321" s="835" t="s">
        <v>2088</v>
      </c>
      <c r="I321" s="849">
        <v>8.8350000381469727</v>
      </c>
      <c r="J321" s="849">
        <v>400</v>
      </c>
      <c r="K321" s="850">
        <v>3534</v>
      </c>
    </row>
    <row r="322" spans="1:11" ht="14.4" customHeight="1" x14ac:dyDescent="0.3">
      <c r="A322" s="831" t="s">
        <v>568</v>
      </c>
      <c r="B322" s="832" t="s">
        <v>569</v>
      </c>
      <c r="C322" s="835" t="s">
        <v>593</v>
      </c>
      <c r="D322" s="863" t="s">
        <v>594</v>
      </c>
      <c r="E322" s="835" t="s">
        <v>1667</v>
      </c>
      <c r="F322" s="863" t="s">
        <v>1668</v>
      </c>
      <c r="G322" s="835" t="s">
        <v>2089</v>
      </c>
      <c r="H322" s="835" t="s">
        <v>2090</v>
      </c>
      <c r="I322" s="849">
        <v>636.3699951171875</v>
      </c>
      <c r="J322" s="849">
        <v>4</v>
      </c>
      <c r="K322" s="850">
        <v>2545.47998046875</v>
      </c>
    </row>
    <row r="323" spans="1:11" ht="14.4" customHeight="1" x14ac:dyDescent="0.3">
      <c r="A323" s="831" t="s">
        <v>568</v>
      </c>
      <c r="B323" s="832" t="s">
        <v>569</v>
      </c>
      <c r="C323" s="835" t="s">
        <v>593</v>
      </c>
      <c r="D323" s="863" t="s">
        <v>594</v>
      </c>
      <c r="E323" s="835" t="s">
        <v>1667</v>
      </c>
      <c r="F323" s="863" t="s">
        <v>1668</v>
      </c>
      <c r="G323" s="835" t="s">
        <v>2091</v>
      </c>
      <c r="H323" s="835" t="s">
        <v>2092</v>
      </c>
      <c r="I323" s="849">
        <v>1249.6600341796875</v>
      </c>
      <c r="J323" s="849">
        <v>6</v>
      </c>
      <c r="K323" s="850">
        <v>7497.97998046875</v>
      </c>
    </row>
    <row r="324" spans="1:11" ht="14.4" customHeight="1" x14ac:dyDescent="0.3">
      <c r="A324" s="831" t="s">
        <v>568</v>
      </c>
      <c r="B324" s="832" t="s">
        <v>569</v>
      </c>
      <c r="C324" s="835" t="s">
        <v>593</v>
      </c>
      <c r="D324" s="863" t="s">
        <v>594</v>
      </c>
      <c r="E324" s="835" t="s">
        <v>1667</v>
      </c>
      <c r="F324" s="863" t="s">
        <v>1668</v>
      </c>
      <c r="G324" s="835" t="s">
        <v>2093</v>
      </c>
      <c r="H324" s="835" t="s">
        <v>2094</v>
      </c>
      <c r="I324" s="849">
        <v>458.6300048828125</v>
      </c>
      <c r="J324" s="849">
        <v>20</v>
      </c>
      <c r="K324" s="850">
        <v>9172.6298828125</v>
      </c>
    </row>
    <row r="325" spans="1:11" ht="14.4" customHeight="1" x14ac:dyDescent="0.3">
      <c r="A325" s="831" t="s">
        <v>568</v>
      </c>
      <c r="B325" s="832" t="s">
        <v>569</v>
      </c>
      <c r="C325" s="835" t="s">
        <v>593</v>
      </c>
      <c r="D325" s="863" t="s">
        <v>594</v>
      </c>
      <c r="E325" s="835" t="s">
        <v>1667</v>
      </c>
      <c r="F325" s="863" t="s">
        <v>1668</v>
      </c>
      <c r="G325" s="835" t="s">
        <v>2095</v>
      </c>
      <c r="H325" s="835" t="s">
        <v>2096</v>
      </c>
      <c r="I325" s="849">
        <v>458.6300048828125</v>
      </c>
      <c r="J325" s="849">
        <v>50</v>
      </c>
      <c r="K325" s="850">
        <v>22931.57958984375</v>
      </c>
    </row>
    <row r="326" spans="1:11" ht="14.4" customHeight="1" x14ac:dyDescent="0.3">
      <c r="A326" s="831" t="s">
        <v>568</v>
      </c>
      <c r="B326" s="832" t="s">
        <v>569</v>
      </c>
      <c r="C326" s="835" t="s">
        <v>593</v>
      </c>
      <c r="D326" s="863" t="s">
        <v>594</v>
      </c>
      <c r="E326" s="835" t="s">
        <v>1667</v>
      </c>
      <c r="F326" s="863" t="s">
        <v>1668</v>
      </c>
      <c r="G326" s="835" t="s">
        <v>2097</v>
      </c>
      <c r="H326" s="835" t="s">
        <v>2098</v>
      </c>
      <c r="I326" s="849">
        <v>13.310000419616699</v>
      </c>
      <c r="J326" s="849">
        <v>120</v>
      </c>
      <c r="K326" s="850">
        <v>1597.199951171875</v>
      </c>
    </row>
    <row r="327" spans="1:11" ht="14.4" customHeight="1" x14ac:dyDescent="0.3">
      <c r="A327" s="831" t="s">
        <v>568</v>
      </c>
      <c r="B327" s="832" t="s">
        <v>569</v>
      </c>
      <c r="C327" s="835" t="s">
        <v>593</v>
      </c>
      <c r="D327" s="863" t="s">
        <v>594</v>
      </c>
      <c r="E327" s="835" t="s">
        <v>1667</v>
      </c>
      <c r="F327" s="863" t="s">
        <v>1668</v>
      </c>
      <c r="G327" s="835" t="s">
        <v>2099</v>
      </c>
      <c r="H327" s="835" t="s">
        <v>2100</v>
      </c>
      <c r="I327" s="849">
        <v>124.41999816894531</v>
      </c>
      <c r="J327" s="849">
        <v>70</v>
      </c>
      <c r="K327" s="850">
        <v>8709.5799560546875</v>
      </c>
    </row>
    <row r="328" spans="1:11" ht="14.4" customHeight="1" x14ac:dyDescent="0.3">
      <c r="A328" s="831" t="s">
        <v>568</v>
      </c>
      <c r="B328" s="832" t="s">
        <v>569</v>
      </c>
      <c r="C328" s="835" t="s">
        <v>593</v>
      </c>
      <c r="D328" s="863" t="s">
        <v>594</v>
      </c>
      <c r="E328" s="835" t="s">
        <v>1667</v>
      </c>
      <c r="F328" s="863" t="s">
        <v>1668</v>
      </c>
      <c r="G328" s="835" t="s">
        <v>2101</v>
      </c>
      <c r="H328" s="835" t="s">
        <v>2102</v>
      </c>
      <c r="I328" s="849">
        <v>39.930000305175781</v>
      </c>
      <c r="J328" s="849">
        <v>10</v>
      </c>
      <c r="K328" s="850">
        <v>399.29999542236328</v>
      </c>
    </row>
    <row r="329" spans="1:11" ht="14.4" customHeight="1" x14ac:dyDescent="0.3">
      <c r="A329" s="831" t="s">
        <v>568</v>
      </c>
      <c r="B329" s="832" t="s">
        <v>569</v>
      </c>
      <c r="C329" s="835" t="s">
        <v>593</v>
      </c>
      <c r="D329" s="863" t="s">
        <v>594</v>
      </c>
      <c r="E329" s="835" t="s">
        <v>1667</v>
      </c>
      <c r="F329" s="863" t="s">
        <v>1668</v>
      </c>
      <c r="G329" s="835" t="s">
        <v>1756</v>
      </c>
      <c r="H329" s="835" t="s">
        <v>1757</v>
      </c>
      <c r="I329" s="849">
        <v>156.08999633789062</v>
      </c>
      <c r="J329" s="849">
        <v>20</v>
      </c>
      <c r="K329" s="850">
        <v>3121.7999572753906</v>
      </c>
    </row>
    <row r="330" spans="1:11" ht="14.4" customHeight="1" x14ac:dyDescent="0.3">
      <c r="A330" s="831" t="s">
        <v>568</v>
      </c>
      <c r="B330" s="832" t="s">
        <v>569</v>
      </c>
      <c r="C330" s="835" t="s">
        <v>593</v>
      </c>
      <c r="D330" s="863" t="s">
        <v>594</v>
      </c>
      <c r="E330" s="835" t="s">
        <v>1667</v>
      </c>
      <c r="F330" s="863" t="s">
        <v>1668</v>
      </c>
      <c r="G330" s="835" t="s">
        <v>2103</v>
      </c>
      <c r="H330" s="835" t="s">
        <v>2104</v>
      </c>
      <c r="I330" s="849">
        <v>104.05999755859375</v>
      </c>
      <c r="J330" s="849">
        <v>30</v>
      </c>
      <c r="K330" s="850">
        <v>3121.7999267578125</v>
      </c>
    </row>
    <row r="331" spans="1:11" ht="14.4" customHeight="1" x14ac:dyDescent="0.3">
      <c r="A331" s="831" t="s">
        <v>568</v>
      </c>
      <c r="B331" s="832" t="s">
        <v>569</v>
      </c>
      <c r="C331" s="835" t="s">
        <v>593</v>
      </c>
      <c r="D331" s="863" t="s">
        <v>594</v>
      </c>
      <c r="E331" s="835" t="s">
        <v>1667</v>
      </c>
      <c r="F331" s="863" t="s">
        <v>1668</v>
      </c>
      <c r="G331" s="835" t="s">
        <v>1758</v>
      </c>
      <c r="H331" s="835" t="s">
        <v>1759</v>
      </c>
      <c r="I331" s="849">
        <v>1.32599995136261</v>
      </c>
      <c r="J331" s="849">
        <v>1600</v>
      </c>
      <c r="K331" s="850">
        <v>2279.9500427246094</v>
      </c>
    </row>
    <row r="332" spans="1:11" ht="14.4" customHeight="1" x14ac:dyDescent="0.3">
      <c r="A332" s="831" t="s">
        <v>568</v>
      </c>
      <c r="B332" s="832" t="s">
        <v>569</v>
      </c>
      <c r="C332" s="835" t="s">
        <v>593</v>
      </c>
      <c r="D332" s="863" t="s">
        <v>594</v>
      </c>
      <c r="E332" s="835" t="s">
        <v>1667</v>
      </c>
      <c r="F332" s="863" t="s">
        <v>1668</v>
      </c>
      <c r="G332" s="835" t="s">
        <v>1758</v>
      </c>
      <c r="H332" s="835" t="s">
        <v>1760</v>
      </c>
      <c r="I332" s="849">
        <v>1.4199999570846558</v>
      </c>
      <c r="J332" s="849">
        <v>600</v>
      </c>
      <c r="K332" s="850">
        <v>852</v>
      </c>
    </row>
    <row r="333" spans="1:11" ht="14.4" customHeight="1" x14ac:dyDescent="0.3">
      <c r="A333" s="831" t="s">
        <v>568</v>
      </c>
      <c r="B333" s="832" t="s">
        <v>569</v>
      </c>
      <c r="C333" s="835" t="s">
        <v>593</v>
      </c>
      <c r="D333" s="863" t="s">
        <v>594</v>
      </c>
      <c r="E333" s="835" t="s">
        <v>1667</v>
      </c>
      <c r="F333" s="863" t="s">
        <v>1668</v>
      </c>
      <c r="G333" s="835" t="s">
        <v>1761</v>
      </c>
      <c r="H333" s="835" t="s">
        <v>1762</v>
      </c>
      <c r="I333" s="849">
        <v>2.8499999046325684</v>
      </c>
      <c r="J333" s="849">
        <v>800</v>
      </c>
      <c r="K333" s="850">
        <v>2280.4000244140625</v>
      </c>
    </row>
    <row r="334" spans="1:11" ht="14.4" customHeight="1" x14ac:dyDescent="0.3">
      <c r="A334" s="831" t="s">
        <v>568</v>
      </c>
      <c r="B334" s="832" t="s">
        <v>569</v>
      </c>
      <c r="C334" s="835" t="s">
        <v>593</v>
      </c>
      <c r="D334" s="863" t="s">
        <v>594</v>
      </c>
      <c r="E334" s="835" t="s">
        <v>1667</v>
      </c>
      <c r="F334" s="863" t="s">
        <v>1668</v>
      </c>
      <c r="G334" s="835" t="s">
        <v>2105</v>
      </c>
      <c r="H334" s="835" t="s">
        <v>2106</v>
      </c>
      <c r="I334" s="849">
        <v>1.0299999713897705</v>
      </c>
      <c r="J334" s="849">
        <v>900</v>
      </c>
      <c r="K334" s="850">
        <v>927</v>
      </c>
    </row>
    <row r="335" spans="1:11" ht="14.4" customHeight="1" x14ac:dyDescent="0.3">
      <c r="A335" s="831" t="s">
        <v>568</v>
      </c>
      <c r="B335" s="832" t="s">
        <v>569</v>
      </c>
      <c r="C335" s="835" t="s">
        <v>593</v>
      </c>
      <c r="D335" s="863" t="s">
        <v>594</v>
      </c>
      <c r="E335" s="835" t="s">
        <v>1667</v>
      </c>
      <c r="F335" s="863" t="s">
        <v>1668</v>
      </c>
      <c r="G335" s="835" t="s">
        <v>2107</v>
      </c>
      <c r="H335" s="835" t="s">
        <v>2108</v>
      </c>
      <c r="I335" s="849">
        <v>3.130000114440918</v>
      </c>
      <c r="J335" s="849">
        <v>50</v>
      </c>
      <c r="K335" s="850">
        <v>156.5</v>
      </c>
    </row>
    <row r="336" spans="1:11" ht="14.4" customHeight="1" x14ac:dyDescent="0.3">
      <c r="A336" s="831" t="s">
        <v>568</v>
      </c>
      <c r="B336" s="832" t="s">
        <v>569</v>
      </c>
      <c r="C336" s="835" t="s">
        <v>593</v>
      </c>
      <c r="D336" s="863" t="s">
        <v>594</v>
      </c>
      <c r="E336" s="835" t="s">
        <v>1667</v>
      </c>
      <c r="F336" s="863" t="s">
        <v>1668</v>
      </c>
      <c r="G336" s="835" t="s">
        <v>2109</v>
      </c>
      <c r="H336" s="835" t="s">
        <v>2110</v>
      </c>
      <c r="I336" s="849">
        <v>209.00166575113931</v>
      </c>
      <c r="J336" s="849">
        <v>6</v>
      </c>
      <c r="K336" s="850">
        <v>1254.0099945068359</v>
      </c>
    </row>
    <row r="337" spans="1:11" ht="14.4" customHeight="1" x14ac:dyDescent="0.3">
      <c r="A337" s="831" t="s">
        <v>568</v>
      </c>
      <c r="B337" s="832" t="s">
        <v>569</v>
      </c>
      <c r="C337" s="835" t="s">
        <v>593</v>
      </c>
      <c r="D337" s="863" t="s">
        <v>594</v>
      </c>
      <c r="E337" s="835" t="s">
        <v>1667</v>
      </c>
      <c r="F337" s="863" t="s">
        <v>1668</v>
      </c>
      <c r="G337" s="835" t="s">
        <v>1763</v>
      </c>
      <c r="H337" s="835" t="s">
        <v>1764</v>
      </c>
      <c r="I337" s="849">
        <v>810.66998291015625</v>
      </c>
      <c r="J337" s="849">
        <v>3</v>
      </c>
      <c r="K337" s="850">
        <v>2432.010009765625</v>
      </c>
    </row>
    <row r="338" spans="1:11" ht="14.4" customHeight="1" x14ac:dyDescent="0.3">
      <c r="A338" s="831" t="s">
        <v>568</v>
      </c>
      <c r="B338" s="832" t="s">
        <v>569</v>
      </c>
      <c r="C338" s="835" t="s">
        <v>593</v>
      </c>
      <c r="D338" s="863" t="s">
        <v>594</v>
      </c>
      <c r="E338" s="835" t="s">
        <v>1667</v>
      </c>
      <c r="F338" s="863" t="s">
        <v>1668</v>
      </c>
      <c r="G338" s="835" t="s">
        <v>2111</v>
      </c>
      <c r="H338" s="835" t="s">
        <v>2112</v>
      </c>
      <c r="I338" s="849">
        <v>1326.1600341796875</v>
      </c>
      <c r="J338" s="849">
        <v>3</v>
      </c>
      <c r="K338" s="850">
        <v>3978.47998046875</v>
      </c>
    </row>
    <row r="339" spans="1:11" ht="14.4" customHeight="1" x14ac:dyDescent="0.3">
      <c r="A339" s="831" t="s">
        <v>568</v>
      </c>
      <c r="B339" s="832" t="s">
        <v>569</v>
      </c>
      <c r="C339" s="835" t="s">
        <v>593</v>
      </c>
      <c r="D339" s="863" t="s">
        <v>594</v>
      </c>
      <c r="E339" s="835" t="s">
        <v>1667</v>
      </c>
      <c r="F339" s="863" t="s">
        <v>1668</v>
      </c>
      <c r="G339" s="835" t="s">
        <v>2113</v>
      </c>
      <c r="H339" s="835" t="s">
        <v>2114</v>
      </c>
      <c r="I339" s="849">
        <v>12.100000381469727</v>
      </c>
      <c r="J339" s="849">
        <v>10</v>
      </c>
      <c r="K339" s="850">
        <v>121</v>
      </c>
    </row>
    <row r="340" spans="1:11" ht="14.4" customHeight="1" x14ac:dyDescent="0.3">
      <c r="A340" s="831" t="s">
        <v>568</v>
      </c>
      <c r="B340" s="832" t="s">
        <v>569</v>
      </c>
      <c r="C340" s="835" t="s">
        <v>593</v>
      </c>
      <c r="D340" s="863" t="s">
        <v>594</v>
      </c>
      <c r="E340" s="835" t="s">
        <v>1667</v>
      </c>
      <c r="F340" s="863" t="s">
        <v>1668</v>
      </c>
      <c r="G340" s="835" t="s">
        <v>2115</v>
      </c>
      <c r="H340" s="835" t="s">
        <v>2116</v>
      </c>
      <c r="I340" s="849">
        <v>12.100000381469727</v>
      </c>
      <c r="J340" s="849">
        <v>10</v>
      </c>
      <c r="K340" s="850">
        <v>121</v>
      </c>
    </row>
    <row r="341" spans="1:11" ht="14.4" customHeight="1" x14ac:dyDescent="0.3">
      <c r="A341" s="831" t="s">
        <v>568</v>
      </c>
      <c r="B341" s="832" t="s">
        <v>569</v>
      </c>
      <c r="C341" s="835" t="s">
        <v>593</v>
      </c>
      <c r="D341" s="863" t="s">
        <v>594</v>
      </c>
      <c r="E341" s="835" t="s">
        <v>1667</v>
      </c>
      <c r="F341" s="863" t="s">
        <v>1668</v>
      </c>
      <c r="G341" s="835" t="s">
        <v>2117</v>
      </c>
      <c r="H341" s="835" t="s">
        <v>2118</v>
      </c>
      <c r="I341" s="849">
        <v>12.100000381469727</v>
      </c>
      <c r="J341" s="849">
        <v>10</v>
      </c>
      <c r="K341" s="850">
        <v>121</v>
      </c>
    </row>
    <row r="342" spans="1:11" ht="14.4" customHeight="1" x14ac:dyDescent="0.3">
      <c r="A342" s="831" t="s">
        <v>568</v>
      </c>
      <c r="B342" s="832" t="s">
        <v>569</v>
      </c>
      <c r="C342" s="835" t="s">
        <v>593</v>
      </c>
      <c r="D342" s="863" t="s">
        <v>594</v>
      </c>
      <c r="E342" s="835" t="s">
        <v>1667</v>
      </c>
      <c r="F342" s="863" t="s">
        <v>1668</v>
      </c>
      <c r="G342" s="835" t="s">
        <v>1765</v>
      </c>
      <c r="H342" s="835" t="s">
        <v>1766</v>
      </c>
      <c r="I342" s="849">
        <v>0.47166666388511658</v>
      </c>
      <c r="J342" s="849">
        <v>6800</v>
      </c>
      <c r="K342" s="850">
        <v>3200</v>
      </c>
    </row>
    <row r="343" spans="1:11" ht="14.4" customHeight="1" x14ac:dyDescent="0.3">
      <c r="A343" s="831" t="s">
        <v>568</v>
      </c>
      <c r="B343" s="832" t="s">
        <v>569</v>
      </c>
      <c r="C343" s="835" t="s">
        <v>593</v>
      </c>
      <c r="D343" s="863" t="s">
        <v>594</v>
      </c>
      <c r="E343" s="835" t="s">
        <v>1667</v>
      </c>
      <c r="F343" s="863" t="s">
        <v>1668</v>
      </c>
      <c r="G343" s="835" t="s">
        <v>2119</v>
      </c>
      <c r="H343" s="835" t="s">
        <v>2120</v>
      </c>
      <c r="I343" s="849">
        <v>1.2799999713897705</v>
      </c>
      <c r="J343" s="849">
        <v>2000</v>
      </c>
      <c r="K343" s="850">
        <v>2565.199951171875</v>
      </c>
    </row>
    <row r="344" spans="1:11" ht="14.4" customHeight="1" x14ac:dyDescent="0.3">
      <c r="A344" s="831" t="s">
        <v>568</v>
      </c>
      <c r="B344" s="832" t="s">
        <v>569</v>
      </c>
      <c r="C344" s="835" t="s">
        <v>593</v>
      </c>
      <c r="D344" s="863" t="s">
        <v>594</v>
      </c>
      <c r="E344" s="835" t="s">
        <v>1667</v>
      </c>
      <c r="F344" s="863" t="s">
        <v>1668</v>
      </c>
      <c r="G344" s="835" t="s">
        <v>2121</v>
      </c>
      <c r="H344" s="835" t="s">
        <v>2122</v>
      </c>
      <c r="I344" s="849">
        <v>2.3714284896850586</v>
      </c>
      <c r="J344" s="849">
        <v>350</v>
      </c>
      <c r="K344" s="850">
        <v>830</v>
      </c>
    </row>
    <row r="345" spans="1:11" ht="14.4" customHeight="1" x14ac:dyDescent="0.3">
      <c r="A345" s="831" t="s">
        <v>568</v>
      </c>
      <c r="B345" s="832" t="s">
        <v>569</v>
      </c>
      <c r="C345" s="835" t="s">
        <v>593</v>
      </c>
      <c r="D345" s="863" t="s">
        <v>594</v>
      </c>
      <c r="E345" s="835" t="s">
        <v>1667</v>
      </c>
      <c r="F345" s="863" t="s">
        <v>1668</v>
      </c>
      <c r="G345" s="835" t="s">
        <v>2123</v>
      </c>
      <c r="H345" s="835" t="s">
        <v>2124</v>
      </c>
      <c r="I345" s="849">
        <v>3.75</v>
      </c>
      <c r="J345" s="849">
        <v>90</v>
      </c>
      <c r="K345" s="850">
        <v>337.5</v>
      </c>
    </row>
    <row r="346" spans="1:11" ht="14.4" customHeight="1" x14ac:dyDescent="0.3">
      <c r="A346" s="831" t="s">
        <v>568</v>
      </c>
      <c r="B346" s="832" t="s">
        <v>569</v>
      </c>
      <c r="C346" s="835" t="s">
        <v>593</v>
      </c>
      <c r="D346" s="863" t="s">
        <v>594</v>
      </c>
      <c r="E346" s="835" t="s">
        <v>1667</v>
      </c>
      <c r="F346" s="863" t="s">
        <v>1668</v>
      </c>
      <c r="G346" s="835" t="s">
        <v>2125</v>
      </c>
      <c r="H346" s="835" t="s">
        <v>2126</v>
      </c>
      <c r="I346" s="849">
        <v>1.8033332824707031</v>
      </c>
      <c r="J346" s="849">
        <v>150</v>
      </c>
      <c r="K346" s="850">
        <v>270.5</v>
      </c>
    </row>
    <row r="347" spans="1:11" ht="14.4" customHeight="1" x14ac:dyDescent="0.3">
      <c r="A347" s="831" t="s">
        <v>568</v>
      </c>
      <c r="B347" s="832" t="s">
        <v>569</v>
      </c>
      <c r="C347" s="835" t="s">
        <v>593</v>
      </c>
      <c r="D347" s="863" t="s">
        <v>594</v>
      </c>
      <c r="E347" s="835" t="s">
        <v>1667</v>
      </c>
      <c r="F347" s="863" t="s">
        <v>1668</v>
      </c>
      <c r="G347" s="835" t="s">
        <v>2127</v>
      </c>
      <c r="H347" s="835" t="s">
        <v>2128</v>
      </c>
      <c r="I347" s="849">
        <v>4.7374998331069946</v>
      </c>
      <c r="J347" s="849">
        <v>50</v>
      </c>
      <c r="K347" s="850">
        <v>236.90000534057617</v>
      </c>
    </row>
    <row r="348" spans="1:11" ht="14.4" customHeight="1" x14ac:dyDescent="0.3">
      <c r="A348" s="831" t="s">
        <v>568</v>
      </c>
      <c r="B348" s="832" t="s">
        <v>569</v>
      </c>
      <c r="C348" s="835" t="s">
        <v>593</v>
      </c>
      <c r="D348" s="863" t="s">
        <v>594</v>
      </c>
      <c r="E348" s="835" t="s">
        <v>1667</v>
      </c>
      <c r="F348" s="863" t="s">
        <v>1668</v>
      </c>
      <c r="G348" s="835" t="s">
        <v>1767</v>
      </c>
      <c r="H348" s="835" t="s">
        <v>1768</v>
      </c>
      <c r="I348" s="849">
        <v>21.229999542236328</v>
      </c>
      <c r="J348" s="849">
        <v>50</v>
      </c>
      <c r="K348" s="850">
        <v>1061.5</v>
      </c>
    </row>
    <row r="349" spans="1:11" ht="14.4" customHeight="1" x14ac:dyDescent="0.3">
      <c r="A349" s="831" t="s">
        <v>568</v>
      </c>
      <c r="B349" s="832" t="s">
        <v>569</v>
      </c>
      <c r="C349" s="835" t="s">
        <v>593</v>
      </c>
      <c r="D349" s="863" t="s">
        <v>594</v>
      </c>
      <c r="E349" s="835" t="s">
        <v>1667</v>
      </c>
      <c r="F349" s="863" t="s">
        <v>1668</v>
      </c>
      <c r="G349" s="835" t="s">
        <v>1769</v>
      </c>
      <c r="H349" s="835" t="s">
        <v>1770</v>
      </c>
      <c r="I349" s="849">
        <v>5.0016667048136396</v>
      </c>
      <c r="J349" s="849">
        <v>600</v>
      </c>
      <c r="K349" s="850">
        <v>3001</v>
      </c>
    </row>
    <row r="350" spans="1:11" ht="14.4" customHeight="1" x14ac:dyDescent="0.3">
      <c r="A350" s="831" t="s">
        <v>568</v>
      </c>
      <c r="B350" s="832" t="s">
        <v>569</v>
      </c>
      <c r="C350" s="835" t="s">
        <v>593</v>
      </c>
      <c r="D350" s="863" t="s">
        <v>594</v>
      </c>
      <c r="E350" s="835" t="s">
        <v>1667</v>
      </c>
      <c r="F350" s="863" t="s">
        <v>1668</v>
      </c>
      <c r="G350" s="835" t="s">
        <v>2129</v>
      </c>
      <c r="H350" s="835" t="s">
        <v>2130</v>
      </c>
      <c r="I350" s="849">
        <v>4.6266667048136396</v>
      </c>
      <c r="J350" s="849">
        <v>10</v>
      </c>
      <c r="K350" s="850">
        <v>46.279999732971191</v>
      </c>
    </row>
    <row r="351" spans="1:11" ht="14.4" customHeight="1" x14ac:dyDescent="0.3">
      <c r="A351" s="831" t="s">
        <v>568</v>
      </c>
      <c r="B351" s="832" t="s">
        <v>569</v>
      </c>
      <c r="C351" s="835" t="s">
        <v>593</v>
      </c>
      <c r="D351" s="863" t="s">
        <v>594</v>
      </c>
      <c r="E351" s="835" t="s">
        <v>1667</v>
      </c>
      <c r="F351" s="863" t="s">
        <v>1668</v>
      </c>
      <c r="G351" s="835" t="s">
        <v>1771</v>
      </c>
      <c r="H351" s="835" t="s">
        <v>1772</v>
      </c>
      <c r="I351" s="849">
        <v>2.5290908813476562</v>
      </c>
      <c r="J351" s="849">
        <v>850</v>
      </c>
      <c r="K351" s="850">
        <v>2149</v>
      </c>
    </row>
    <row r="352" spans="1:11" ht="14.4" customHeight="1" x14ac:dyDescent="0.3">
      <c r="A352" s="831" t="s">
        <v>568</v>
      </c>
      <c r="B352" s="832" t="s">
        <v>569</v>
      </c>
      <c r="C352" s="835" t="s">
        <v>593</v>
      </c>
      <c r="D352" s="863" t="s">
        <v>594</v>
      </c>
      <c r="E352" s="835" t="s">
        <v>1667</v>
      </c>
      <c r="F352" s="863" t="s">
        <v>1668</v>
      </c>
      <c r="G352" s="835" t="s">
        <v>2131</v>
      </c>
      <c r="H352" s="835" t="s">
        <v>2132</v>
      </c>
      <c r="I352" s="849">
        <v>2.6725000739097595</v>
      </c>
      <c r="J352" s="849">
        <v>200</v>
      </c>
      <c r="K352" s="850">
        <v>534.92001342773437</v>
      </c>
    </row>
    <row r="353" spans="1:11" ht="14.4" customHeight="1" x14ac:dyDescent="0.3">
      <c r="A353" s="831" t="s">
        <v>568</v>
      </c>
      <c r="B353" s="832" t="s">
        <v>569</v>
      </c>
      <c r="C353" s="835" t="s">
        <v>593</v>
      </c>
      <c r="D353" s="863" t="s">
        <v>594</v>
      </c>
      <c r="E353" s="835" t="s">
        <v>1667</v>
      </c>
      <c r="F353" s="863" t="s">
        <v>1668</v>
      </c>
      <c r="G353" s="835" t="s">
        <v>1773</v>
      </c>
      <c r="H353" s="835" t="s">
        <v>1774</v>
      </c>
      <c r="I353" s="849">
        <v>3.7400000095367432</v>
      </c>
      <c r="J353" s="849">
        <v>850</v>
      </c>
      <c r="K353" s="850">
        <v>3179</v>
      </c>
    </row>
    <row r="354" spans="1:11" ht="14.4" customHeight="1" x14ac:dyDescent="0.3">
      <c r="A354" s="831" t="s">
        <v>568</v>
      </c>
      <c r="B354" s="832" t="s">
        <v>569</v>
      </c>
      <c r="C354" s="835" t="s">
        <v>593</v>
      </c>
      <c r="D354" s="863" t="s">
        <v>594</v>
      </c>
      <c r="E354" s="835" t="s">
        <v>1667</v>
      </c>
      <c r="F354" s="863" t="s">
        <v>1668</v>
      </c>
      <c r="G354" s="835" t="s">
        <v>1775</v>
      </c>
      <c r="H354" s="835" t="s">
        <v>1776</v>
      </c>
      <c r="I354" s="849">
        <v>21.233332951863606</v>
      </c>
      <c r="J354" s="849">
        <v>1200</v>
      </c>
      <c r="K354" s="850">
        <v>25481</v>
      </c>
    </row>
    <row r="355" spans="1:11" ht="14.4" customHeight="1" x14ac:dyDescent="0.3">
      <c r="A355" s="831" t="s">
        <v>568</v>
      </c>
      <c r="B355" s="832" t="s">
        <v>569</v>
      </c>
      <c r="C355" s="835" t="s">
        <v>593</v>
      </c>
      <c r="D355" s="863" t="s">
        <v>594</v>
      </c>
      <c r="E355" s="835" t="s">
        <v>1667</v>
      </c>
      <c r="F355" s="863" t="s">
        <v>1668</v>
      </c>
      <c r="G355" s="835" t="s">
        <v>2133</v>
      </c>
      <c r="H355" s="835" t="s">
        <v>2134</v>
      </c>
      <c r="I355" s="849">
        <v>1.9950000047683716</v>
      </c>
      <c r="J355" s="849">
        <v>20</v>
      </c>
      <c r="K355" s="850">
        <v>39.899999618530273</v>
      </c>
    </row>
    <row r="356" spans="1:11" ht="14.4" customHeight="1" x14ac:dyDescent="0.3">
      <c r="A356" s="831" t="s">
        <v>568</v>
      </c>
      <c r="B356" s="832" t="s">
        <v>569</v>
      </c>
      <c r="C356" s="835" t="s">
        <v>593</v>
      </c>
      <c r="D356" s="863" t="s">
        <v>594</v>
      </c>
      <c r="E356" s="835" t="s">
        <v>1667</v>
      </c>
      <c r="F356" s="863" t="s">
        <v>1668</v>
      </c>
      <c r="G356" s="835" t="s">
        <v>2135</v>
      </c>
      <c r="H356" s="835" t="s">
        <v>2136</v>
      </c>
      <c r="I356" s="849">
        <v>3.1450001001358032</v>
      </c>
      <c r="J356" s="849">
        <v>20</v>
      </c>
      <c r="K356" s="850">
        <v>62.899999618530273</v>
      </c>
    </row>
    <row r="357" spans="1:11" ht="14.4" customHeight="1" x14ac:dyDescent="0.3">
      <c r="A357" s="831" t="s">
        <v>568</v>
      </c>
      <c r="B357" s="832" t="s">
        <v>569</v>
      </c>
      <c r="C357" s="835" t="s">
        <v>593</v>
      </c>
      <c r="D357" s="863" t="s">
        <v>594</v>
      </c>
      <c r="E357" s="835" t="s">
        <v>1777</v>
      </c>
      <c r="F357" s="863" t="s">
        <v>1778</v>
      </c>
      <c r="G357" s="835" t="s">
        <v>2137</v>
      </c>
      <c r="H357" s="835" t="s">
        <v>2138</v>
      </c>
      <c r="I357" s="849">
        <v>24.180000305175781</v>
      </c>
      <c r="J357" s="849">
        <v>1000</v>
      </c>
      <c r="K357" s="850">
        <v>24175.80078125</v>
      </c>
    </row>
    <row r="358" spans="1:11" ht="14.4" customHeight="1" x14ac:dyDescent="0.3">
      <c r="A358" s="831" t="s">
        <v>568</v>
      </c>
      <c r="B358" s="832" t="s">
        <v>569</v>
      </c>
      <c r="C358" s="835" t="s">
        <v>593</v>
      </c>
      <c r="D358" s="863" t="s">
        <v>594</v>
      </c>
      <c r="E358" s="835" t="s">
        <v>1777</v>
      </c>
      <c r="F358" s="863" t="s">
        <v>1778</v>
      </c>
      <c r="G358" s="835" t="s">
        <v>2139</v>
      </c>
      <c r="H358" s="835" t="s">
        <v>2140</v>
      </c>
      <c r="I358" s="849">
        <v>7.005000114440918</v>
      </c>
      <c r="J358" s="849">
        <v>100</v>
      </c>
      <c r="K358" s="850">
        <v>700.5</v>
      </c>
    </row>
    <row r="359" spans="1:11" ht="14.4" customHeight="1" x14ac:dyDescent="0.3">
      <c r="A359" s="831" t="s">
        <v>568</v>
      </c>
      <c r="B359" s="832" t="s">
        <v>569</v>
      </c>
      <c r="C359" s="835" t="s">
        <v>593</v>
      </c>
      <c r="D359" s="863" t="s">
        <v>594</v>
      </c>
      <c r="E359" s="835" t="s">
        <v>2141</v>
      </c>
      <c r="F359" s="863" t="s">
        <v>2142</v>
      </c>
      <c r="G359" s="835" t="s">
        <v>2143</v>
      </c>
      <c r="H359" s="835" t="s">
        <v>2144</v>
      </c>
      <c r="I359" s="849">
        <v>49.849998474121094</v>
      </c>
      <c r="J359" s="849">
        <v>48</v>
      </c>
      <c r="K359" s="850">
        <v>2392.919921875</v>
      </c>
    </row>
    <row r="360" spans="1:11" ht="14.4" customHeight="1" x14ac:dyDescent="0.3">
      <c r="A360" s="831" t="s">
        <v>568</v>
      </c>
      <c r="B360" s="832" t="s">
        <v>569</v>
      </c>
      <c r="C360" s="835" t="s">
        <v>593</v>
      </c>
      <c r="D360" s="863" t="s">
        <v>594</v>
      </c>
      <c r="E360" s="835" t="s">
        <v>2141</v>
      </c>
      <c r="F360" s="863" t="s">
        <v>2142</v>
      </c>
      <c r="G360" s="835" t="s">
        <v>2143</v>
      </c>
      <c r="H360" s="835" t="s">
        <v>2145</v>
      </c>
      <c r="I360" s="849">
        <v>49.849998474121094</v>
      </c>
      <c r="J360" s="849">
        <v>60</v>
      </c>
      <c r="K360" s="850">
        <v>2991.14990234375</v>
      </c>
    </row>
    <row r="361" spans="1:11" ht="14.4" customHeight="1" x14ac:dyDescent="0.3">
      <c r="A361" s="831" t="s">
        <v>568</v>
      </c>
      <c r="B361" s="832" t="s">
        <v>569</v>
      </c>
      <c r="C361" s="835" t="s">
        <v>593</v>
      </c>
      <c r="D361" s="863" t="s">
        <v>594</v>
      </c>
      <c r="E361" s="835" t="s">
        <v>1781</v>
      </c>
      <c r="F361" s="863" t="s">
        <v>1782</v>
      </c>
      <c r="G361" s="835" t="s">
        <v>1783</v>
      </c>
      <c r="H361" s="835" t="s">
        <v>1784</v>
      </c>
      <c r="I361" s="849">
        <v>0.47428570900644573</v>
      </c>
      <c r="J361" s="849">
        <v>900</v>
      </c>
      <c r="K361" s="850">
        <v>428</v>
      </c>
    </row>
    <row r="362" spans="1:11" ht="14.4" customHeight="1" x14ac:dyDescent="0.3">
      <c r="A362" s="831" t="s">
        <v>568</v>
      </c>
      <c r="B362" s="832" t="s">
        <v>569</v>
      </c>
      <c r="C362" s="835" t="s">
        <v>593</v>
      </c>
      <c r="D362" s="863" t="s">
        <v>594</v>
      </c>
      <c r="E362" s="835" t="s">
        <v>1781</v>
      </c>
      <c r="F362" s="863" t="s">
        <v>1782</v>
      </c>
      <c r="G362" s="835" t="s">
        <v>1785</v>
      </c>
      <c r="H362" s="835" t="s">
        <v>1786</v>
      </c>
      <c r="I362" s="849">
        <v>0.30500000715255737</v>
      </c>
      <c r="J362" s="849">
        <v>400</v>
      </c>
      <c r="K362" s="850">
        <v>123</v>
      </c>
    </row>
    <row r="363" spans="1:11" ht="14.4" customHeight="1" x14ac:dyDescent="0.3">
      <c r="A363" s="831" t="s">
        <v>568</v>
      </c>
      <c r="B363" s="832" t="s">
        <v>569</v>
      </c>
      <c r="C363" s="835" t="s">
        <v>593</v>
      </c>
      <c r="D363" s="863" t="s">
        <v>594</v>
      </c>
      <c r="E363" s="835" t="s">
        <v>1781</v>
      </c>
      <c r="F363" s="863" t="s">
        <v>1782</v>
      </c>
      <c r="G363" s="835" t="s">
        <v>1789</v>
      </c>
      <c r="H363" s="835" t="s">
        <v>1790</v>
      </c>
      <c r="I363" s="849">
        <v>0.30181819200515747</v>
      </c>
      <c r="J363" s="849">
        <v>3200</v>
      </c>
      <c r="K363" s="850">
        <v>967</v>
      </c>
    </row>
    <row r="364" spans="1:11" ht="14.4" customHeight="1" x14ac:dyDescent="0.3">
      <c r="A364" s="831" t="s">
        <v>568</v>
      </c>
      <c r="B364" s="832" t="s">
        <v>569</v>
      </c>
      <c r="C364" s="835" t="s">
        <v>593</v>
      </c>
      <c r="D364" s="863" t="s">
        <v>594</v>
      </c>
      <c r="E364" s="835" t="s">
        <v>1781</v>
      </c>
      <c r="F364" s="863" t="s">
        <v>1782</v>
      </c>
      <c r="G364" s="835" t="s">
        <v>1791</v>
      </c>
      <c r="H364" s="835" t="s">
        <v>1792</v>
      </c>
      <c r="I364" s="849">
        <v>0.54500001668930054</v>
      </c>
      <c r="J364" s="849">
        <v>4900</v>
      </c>
      <c r="K364" s="850">
        <v>2674</v>
      </c>
    </row>
    <row r="365" spans="1:11" ht="14.4" customHeight="1" x14ac:dyDescent="0.3">
      <c r="A365" s="831" t="s">
        <v>568</v>
      </c>
      <c r="B365" s="832" t="s">
        <v>569</v>
      </c>
      <c r="C365" s="835" t="s">
        <v>593</v>
      </c>
      <c r="D365" s="863" t="s">
        <v>594</v>
      </c>
      <c r="E365" s="835" t="s">
        <v>1781</v>
      </c>
      <c r="F365" s="863" t="s">
        <v>1782</v>
      </c>
      <c r="G365" s="835" t="s">
        <v>2146</v>
      </c>
      <c r="H365" s="835" t="s">
        <v>2147</v>
      </c>
      <c r="I365" s="849">
        <v>48.819999694824219</v>
      </c>
      <c r="J365" s="849">
        <v>25</v>
      </c>
      <c r="K365" s="850">
        <v>1220.5899658203125</v>
      </c>
    </row>
    <row r="366" spans="1:11" ht="14.4" customHeight="1" x14ac:dyDescent="0.3">
      <c r="A366" s="831" t="s">
        <v>568</v>
      </c>
      <c r="B366" s="832" t="s">
        <v>569</v>
      </c>
      <c r="C366" s="835" t="s">
        <v>593</v>
      </c>
      <c r="D366" s="863" t="s">
        <v>594</v>
      </c>
      <c r="E366" s="835" t="s">
        <v>1793</v>
      </c>
      <c r="F366" s="863" t="s">
        <v>1794</v>
      </c>
      <c r="G366" s="835" t="s">
        <v>2148</v>
      </c>
      <c r="H366" s="835" t="s">
        <v>2149</v>
      </c>
      <c r="I366" s="849">
        <v>0.62999999523162842</v>
      </c>
      <c r="J366" s="849">
        <v>600</v>
      </c>
      <c r="K366" s="850">
        <v>378</v>
      </c>
    </row>
    <row r="367" spans="1:11" ht="14.4" customHeight="1" x14ac:dyDescent="0.3">
      <c r="A367" s="831" t="s">
        <v>568</v>
      </c>
      <c r="B367" s="832" t="s">
        <v>569</v>
      </c>
      <c r="C367" s="835" t="s">
        <v>593</v>
      </c>
      <c r="D367" s="863" t="s">
        <v>594</v>
      </c>
      <c r="E367" s="835" t="s">
        <v>1793</v>
      </c>
      <c r="F367" s="863" t="s">
        <v>1794</v>
      </c>
      <c r="G367" s="835" t="s">
        <v>1795</v>
      </c>
      <c r="H367" s="835" t="s">
        <v>1796</v>
      </c>
      <c r="I367" s="849">
        <v>0.62999999523162842</v>
      </c>
      <c r="J367" s="849">
        <v>27000</v>
      </c>
      <c r="K367" s="850">
        <v>17010</v>
      </c>
    </row>
    <row r="368" spans="1:11" ht="14.4" customHeight="1" x14ac:dyDescent="0.3">
      <c r="A368" s="831" t="s">
        <v>568</v>
      </c>
      <c r="B368" s="832" t="s">
        <v>569</v>
      </c>
      <c r="C368" s="835" t="s">
        <v>593</v>
      </c>
      <c r="D368" s="863" t="s">
        <v>594</v>
      </c>
      <c r="E368" s="835" t="s">
        <v>1793</v>
      </c>
      <c r="F368" s="863" t="s">
        <v>1794</v>
      </c>
      <c r="G368" s="835" t="s">
        <v>1799</v>
      </c>
      <c r="H368" s="835" t="s">
        <v>1800</v>
      </c>
      <c r="I368" s="849">
        <v>12.585000038146973</v>
      </c>
      <c r="J368" s="849">
        <v>100</v>
      </c>
      <c r="K368" s="850">
        <v>1258.5</v>
      </c>
    </row>
    <row r="369" spans="1:11" ht="14.4" customHeight="1" x14ac:dyDescent="0.3">
      <c r="A369" s="831" t="s">
        <v>568</v>
      </c>
      <c r="B369" s="832" t="s">
        <v>569</v>
      </c>
      <c r="C369" s="835" t="s">
        <v>593</v>
      </c>
      <c r="D369" s="863" t="s">
        <v>594</v>
      </c>
      <c r="E369" s="835" t="s">
        <v>1793</v>
      </c>
      <c r="F369" s="863" t="s">
        <v>1794</v>
      </c>
      <c r="G369" s="835" t="s">
        <v>1801</v>
      </c>
      <c r="H369" s="835" t="s">
        <v>1802</v>
      </c>
      <c r="I369" s="849">
        <v>12.585000038146973</v>
      </c>
      <c r="J369" s="849">
        <v>550</v>
      </c>
      <c r="K369" s="850">
        <v>6922.5</v>
      </c>
    </row>
    <row r="370" spans="1:11" ht="14.4" customHeight="1" x14ac:dyDescent="0.3">
      <c r="A370" s="831" t="s">
        <v>568</v>
      </c>
      <c r="B370" s="832" t="s">
        <v>569</v>
      </c>
      <c r="C370" s="835" t="s">
        <v>593</v>
      </c>
      <c r="D370" s="863" t="s">
        <v>594</v>
      </c>
      <c r="E370" s="835" t="s">
        <v>1793</v>
      </c>
      <c r="F370" s="863" t="s">
        <v>1794</v>
      </c>
      <c r="G370" s="835" t="s">
        <v>2150</v>
      </c>
      <c r="H370" s="835" t="s">
        <v>2151</v>
      </c>
      <c r="I370" s="849">
        <v>12.579999923706055</v>
      </c>
      <c r="J370" s="849">
        <v>150</v>
      </c>
      <c r="K370" s="850">
        <v>1887</v>
      </c>
    </row>
    <row r="371" spans="1:11" ht="14.4" customHeight="1" x14ac:dyDescent="0.3">
      <c r="A371" s="831" t="s">
        <v>568</v>
      </c>
      <c r="B371" s="832" t="s">
        <v>569</v>
      </c>
      <c r="C371" s="835" t="s">
        <v>593</v>
      </c>
      <c r="D371" s="863" t="s">
        <v>594</v>
      </c>
      <c r="E371" s="835" t="s">
        <v>1793</v>
      </c>
      <c r="F371" s="863" t="s">
        <v>1794</v>
      </c>
      <c r="G371" s="835" t="s">
        <v>2152</v>
      </c>
      <c r="H371" s="835" t="s">
        <v>2153</v>
      </c>
      <c r="I371" s="849">
        <v>12.579999923706055</v>
      </c>
      <c r="J371" s="849">
        <v>100</v>
      </c>
      <c r="K371" s="850">
        <v>1258</v>
      </c>
    </row>
    <row r="372" spans="1:11" ht="14.4" customHeight="1" x14ac:dyDescent="0.3">
      <c r="A372" s="831" t="s">
        <v>568</v>
      </c>
      <c r="B372" s="832" t="s">
        <v>569</v>
      </c>
      <c r="C372" s="835" t="s">
        <v>593</v>
      </c>
      <c r="D372" s="863" t="s">
        <v>594</v>
      </c>
      <c r="E372" s="835" t="s">
        <v>1793</v>
      </c>
      <c r="F372" s="863" t="s">
        <v>1794</v>
      </c>
      <c r="G372" s="835" t="s">
        <v>1799</v>
      </c>
      <c r="H372" s="835" t="s">
        <v>1803</v>
      </c>
      <c r="I372" s="849">
        <v>14.997499942779541</v>
      </c>
      <c r="J372" s="849">
        <v>250</v>
      </c>
      <c r="K372" s="850">
        <v>3628.5</v>
      </c>
    </row>
    <row r="373" spans="1:11" ht="14.4" customHeight="1" x14ac:dyDescent="0.3">
      <c r="A373" s="831" t="s">
        <v>568</v>
      </c>
      <c r="B373" s="832" t="s">
        <v>569</v>
      </c>
      <c r="C373" s="835" t="s">
        <v>593</v>
      </c>
      <c r="D373" s="863" t="s">
        <v>594</v>
      </c>
      <c r="E373" s="835" t="s">
        <v>1793</v>
      </c>
      <c r="F373" s="863" t="s">
        <v>1794</v>
      </c>
      <c r="G373" s="835" t="s">
        <v>1801</v>
      </c>
      <c r="H373" s="835" t="s">
        <v>1804</v>
      </c>
      <c r="I373" s="849">
        <v>16.134999871253967</v>
      </c>
      <c r="J373" s="849">
        <v>750</v>
      </c>
      <c r="K373" s="850">
        <v>12508.5</v>
      </c>
    </row>
    <row r="374" spans="1:11" ht="14.4" customHeight="1" x14ac:dyDescent="0.3">
      <c r="A374" s="831" t="s">
        <v>568</v>
      </c>
      <c r="B374" s="832" t="s">
        <v>569</v>
      </c>
      <c r="C374" s="835" t="s">
        <v>593</v>
      </c>
      <c r="D374" s="863" t="s">
        <v>594</v>
      </c>
      <c r="E374" s="835" t="s">
        <v>1793</v>
      </c>
      <c r="F374" s="863" t="s">
        <v>1794</v>
      </c>
      <c r="G374" s="835" t="s">
        <v>2152</v>
      </c>
      <c r="H374" s="835" t="s">
        <v>2154</v>
      </c>
      <c r="I374" s="849">
        <v>15.123333295186361</v>
      </c>
      <c r="J374" s="849">
        <v>150</v>
      </c>
      <c r="K374" s="850">
        <v>2268.5</v>
      </c>
    </row>
    <row r="375" spans="1:11" ht="14.4" customHeight="1" x14ac:dyDescent="0.3">
      <c r="A375" s="831" t="s">
        <v>568</v>
      </c>
      <c r="B375" s="832" t="s">
        <v>569</v>
      </c>
      <c r="C375" s="835" t="s">
        <v>593</v>
      </c>
      <c r="D375" s="863" t="s">
        <v>594</v>
      </c>
      <c r="E375" s="835" t="s">
        <v>1793</v>
      </c>
      <c r="F375" s="863" t="s">
        <v>1794</v>
      </c>
      <c r="G375" s="835" t="s">
        <v>2150</v>
      </c>
      <c r="H375" s="835" t="s">
        <v>2155</v>
      </c>
      <c r="I375" s="849">
        <v>15.699999809265137</v>
      </c>
      <c r="J375" s="849">
        <v>300</v>
      </c>
      <c r="K375" s="850">
        <v>4710</v>
      </c>
    </row>
    <row r="376" spans="1:11" ht="14.4" customHeight="1" x14ac:dyDescent="0.3">
      <c r="A376" s="831" t="s">
        <v>568</v>
      </c>
      <c r="B376" s="832" t="s">
        <v>569</v>
      </c>
      <c r="C376" s="835" t="s">
        <v>593</v>
      </c>
      <c r="D376" s="863" t="s">
        <v>594</v>
      </c>
      <c r="E376" s="835" t="s">
        <v>1793</v>
      </c>
      <c r="F376" s="863" t="s">
        <v>1794</v>
      </c>
      <c r="G376" s="835" t="s">
        <v>2148</v>
      </c>
      <c r="H376" s="835" t="s">
        <v>2156</v>
      </c>
      <c r="I376" s="849">
        <v>0.62999999523162842</v>
      </c>
      <c r="J376" s="849">
        <v>1400</v>
      </c>
      <c r="K376" s="850">
        <v>882</v>
      </c>
    </row>
    <row r="377" spans="1:11" ht="14.4" customHeight="1" x14ac:dyDescent="0.3">
      <c r="A377" s="831" t="s">
        <v>568</v>
      </c>
      <c r="B377" s="832" t="s">
        <v>569</v>
      </c>
      <c r="C377" s="835" t="s">
        <v>593</v>
      </c>
      <c r="D377" s="863" t="s">
        <v>594</v>
      </c>
      <c r="E377" s="835" t="s">
        <v>1793</v>
      </c>
      <c r="F377" s="863" t="s">
        <v>1794</v>
      </c>
      <c r="G377" s="835" t="s">
        <v>1795</v>
      </c>
      <c r="H377" s="835" t="s">
        <v>1805</v>
      </c>
      <c r="I377" s="849">
        <v>0.62999999523162842</v>
      </c>
      <c r="J377" s="849">
        <v>33000</v>
      </c>
      <c r="K377" s="850">
        <v>20790</v>
      </c>
    </row>
    <row r="378" spans="1:11" ht="14.4" customHeight="1" x14ac:dyDescent="0.3">
      <c r="A378" s="831" t="s">
        <v>568</v>
      </c>
      <c r="B378" s="832" t="s">
        <v>569</v>
      </c>
      <c r="C378" s="835" t="s">
        <v>593</v>
      </c>
      <c r="D378" s="863" t="s">
        <v>594</v>
      </c>
      <c r="E378" s="835" t="s">
        <v>1793</v>
      </c>
      <c r="F378" s="863" t="s">
        <v>1794</v>
      </c>
      <c r="G378" s="835" t="s">
        <v>2157</v>
      </c>
      <c r="H378" s="835" t="s">
        <v>2158</v>
      </c>
      <c r="I378" s="849">
        <v>0.62999999523162842</v>
      </c>
      <c r="J378" s="849">
        <v>170</v>
      </c>
      <c r="K378" s="850">
        <v>107.09999847412109</v>
      </c>
    </row>
    <row r="379" spans="1:11" ht="14.4" customHeight="1" x14ac:dyDescent="0.3">
      <c r="A379" s="831" t="s">
        <v>568</v>
      </c>
      <c r="B379" s="832" t="s">
        <v>569</v>
      </c>
      <c r="C379" s="835" t="s">
        <v>593</v>
      </c>
      <c r="D379" s="863" t="s">
        <v>594</v>
      </c>
      <c r="E379" s="835" t="s">
        <v>1793</v>
      </c>
      <c r="F379" s="863" t="s">
        <v>1794</v>
      </c>
      <c r="G379" s="835" t="s">
        <v>1795</v>
      </c>
      <c r="H379" s="835" t="s">
        <v>1806</v>
      </c>
      <c r="I379" s="849">
        <v>0.62999999523162842</v>
      </c>
      <c r="J379" s="849">
        <v>6000</v>
      </c>
      <c r="K379" s="850">
        <v>3780</v>
      </c>
    </row>
    <row r="380" spans="1:11" ht="14.4" customHeight="1" x14ac:dyDescent="0.3">
      <c r="A380" s="831" t="s">
        <v>568</v>
      </c>
      <c r="B380" s="832" t="s">
        <v>569</v>
      </c>
      <c r="C380" s="835" t="s">
        <v>593</v>
      </c>
      <c r="D380" s="863" t="s">
        <v>594</v>
      </c>
      <c r="E380" s="835" t="s">
        <v>1793</v>
      </c>
      <c r="F380" s="863" t="s">
        <v>1794</v>
      </c>
      <c r="G380" s="835" t="s">
        <v>1797</v>
      </c>
      <c r="H380" s="835" t="s">
        <v>1807</v>
      </c>
      <c r="I380" s="849">
        <v>0.88249997794628143</v>
      </c>
      <c r="J380" s="849">
        <v>1000</v>
      </c>
      <c r="K380" s="850">
        <v>881.60000610351562</v>
      </c>
    </row>
    <row r="381" spans="1:11" ht="14.4" customHeight="1" x14ac:dyDescent="0.3">
      <c r="A381" s="831" t="s">
        <v>568</v>
      </c>
      <c r="B381" s="832" t="s">
        <v>569</v>
      </c>
      <c r="C381" s="835" t="s">
        <v>593</v>
      </c>
      <c r="D381" s="863" t="s">
        <v>594</v>
      </c>
      <c r="E381" s="835" t="s">
        <v>1793</v>
      </c>
      <c r="F381" s="863" t="s">
        <v>1794</v>
      </c>
      <c r="G381" s="835" t="s">
        <v>2159</v>
      </c>
      <c r="H381" s="835" t="s">
        <v>2160</v>
      </c>
      <c r="I381" s="849">
        <v>0.89999997615814209</v>
      </c>
      <c r="J381" s="849">
        <v>6000</v>
      </c>
      <c r="K381" s="850">
        <v>5372.39990234375</v>
      </c>
    </row>
    <row r="382" spans="1:11" ht="14.4" customHeight="1" x14ac:dyDescent="0.3">
      <c r="A382" s="831" t="s">
        <v>568</v>
      </c>
      <c r="B382" s="832" t="s">
        <v>569</v>
      </c>
      <c r="C382" s="835" t="s">
        <v>593</v>
      </c>
      <c r="D382" s="863" t="s">
        <v>594</v>
      </c>
      <c r="E382" s="835" t="s">
        <v>2161</v>
      </c>
      <c r="F382" s="863" t="s">
        <v>2162</v>
      </c>
      <c r="G382" s="835" t="s">
        <v>2163</v>
      </c>
      <c r="H382" s="835" t="s">
        <v>2164</v>
      </c>
      <c r="I382" s="849">
        <v>4620.169921875</v>
      </c>
      <c r="J382" s="849">
        <v>1</v>
      </c>
      <c r="K382" s="850">
        <v>4620.169921875</v>
      </c>
    </row>
    <row r="383" spans="1:11" ht="14.4" customHeight="1" x14ac:dyDescent="0.3">
      <c r="A383" s="831" t="s">
        <v>568</v>
      </c>
      <c r="B383" s="832" t="s">
        <v>569</v>
      </c>
      <c r="C383" s="835" t="s">
        <v>593</v>
      </c>
      <c r="D383" s="863" t="s">
        <v>594</v>
      </c>
      <c r="E383" s="835" t="s">
        <v>2161</v>
      </c>
      <c r="F383" s="863" t="s">
        <v>2162</v>
      </c>
      <c r="G383" s="835" t="s">
        <v>2165</v>
      </c>
      <c r="H383" s="835" t="s">
        <v>2166</v>
      </c>
      <c r="I383" s="849">
        <v>1102.1700439453125</v>
      </c>
      <c r="J383" s="849">
        <v>20</v>
      </c>
      <c r="K383" s="850">
        <v>22043.30078125</v>
      </c>
    </row>
    <row r="384" spans="1:11" ht="14.4" customHeight="1" x14ac:dyDescent="0.3">
      <c r="A384" s="831" t="s">
        <v>568</v>
      </c>
      <c r="B384" s="832" t="s">
        <v>569</v>
      </c>
      <c r="C384" s="835" t="s">
        <v>593</v>
      </c>
      <c r="D384" s="863" t="s">
        <v>594</v>
      </c>
      <c r="E384" s="835" t="s">
        <v>2161</v>
      </c>
      <c r="F384" s="863" t="s">
        <v>2162</v>
      </c>
      <c r="G384" s="835" t="s">
        <v>2167</v>
      </c>
      <c r="H384" s="835" t="s">
        <v>2168</v>
      </c>
      <c r="I384" s="849">
        <v>629.20001220703125</v>
      </c>
      <c r="J384" s="849">
        <v>60</v>
      </c>
      <c r="K384" s="850">
        <v>37752</v>
      </c>
    </row>
    <row r="385" spans="1:11" ht="14.4" customHeight="1" x14ac:dyDescent="0.3">
      <c r="A385" s="831" t="s">
        <v>568</v>
      </c>
      <c r="B385" s="832" t="s">
        <v>569</v>
      </c>
      <c r="C385" s="835" t="s">
        <v>593</v>
      </c>
      <c r="D385" s="863" t="s">
        <v>594</v>
      </c>
      <c r="E385" s="835" t="s">
        <v>2161</v>
      </c>
      <c r="F385" s="863" t="s">
        <v>2162</v>
      </c>
      <c r="G385" s="835" t="s">
        <v>2169</v>
      </c>
      <c r="H385" s="835" t="s">
        <v>2170</v>
      </c>
      <c r="I385" s="849">
        <v>592.9000244140625</v>
      </c>
      <c r="J385" s="849">
        <v>48</v>
      </c>
      <c r="K385" s="850">
        <v>28459.2001953125</v>
      </c>
    </row>
    <row r="386" spans="1:11" ht="14.4" customHeight="1" x14ac:dyDescent="0.3">
      <c r="A386" s="831" t="s">
        <v>568</v>
      </c>
      <c r="B386" s="832" t="s">
        <v>569</v>
      </c>
      <c r="C386" s="835" t="s">
        <v>593</v>
      </c>
      <c r="D386" s="863" t="s">
        <v>594</v>
      </c>
      <c r="E386" s="835" t="s">
        <v>2161</v>
      </c>
      <c r="F386" s="863" t="s">
        <v>2162</v>
      </c>
      <c r="G386" s="835" t="s">
        <v>2171</v>
      </c>
      <c r="H386" s="835" t="s">
        <v>2172</v>
      </c>
      <c r="I386" s="849">
        <v>592.9000244140625</v>
      </c>
      <c r="J386" s="849">
        <v>30</v>
      </c>
      <c r="K386" s="850">
        <v>17787</v>
      </c>
    </row>
    <row r="387" spans="1:11" ht="14.4" customHeight="1" x14ac:dyDescent="0.3">
      <c r="A387" s="831" t="s">
        <v>568</v>
      </c>
      <c r="B387" s="832" t="s">
        <v>569</v>
      </c>
      <c r="C387" s="835" t="s">
        <v>593</v>
      </c>
      <c r="D387" s="863" t="s">
        <v>594</v>
      </c>
      <c r="E387" s="835" t="s">
        <v>2161</v>
      </c>
      <c r="F387" s="863" t="s">
        <v>2162</v>
      </c>
      <c r="G387" s="835" t="s">
        <v>2173</v>
      </c>
      <c r="H387" s="835" t="s">
        <v>2174</v>
      </c>
      <c r="I387" s="849">
        <v>592.9000244140625</v>
      </c>
      <c r="J387" s="849">
        <v>10</v>
      </c>
      <c r="K387" s="850">
        <v>5929</v>
      </c>
    </row>
    <row r="388" spans="1:11" ht="14.4" customHeight="1" x14ac:dyDescent="0.3">
      <c r="A388" s="831" t="s">
        <v>568</v>
      </c>
      <c r="B388" s="832" t="s">
        <v>569</v>
      </c>
      <c r="C388" s="835" t="s">
        <v>593</v>
      </c>
      <c r="D388" s="863" t="s">
        <v>594</v>
      </c>
      <c r="E388" s="835" t="s">
        <v>2161</v>
      </c>
      <c r="F388" s="863" t="s">
        <v>2162</v>
      </c>
      <c r="G388" s="835" t="s">
        <v>2175</v>
      </c>
      <c r="H388" s="835" t="s">
        <v>2176</v>
      </c>
      <c r="I388" s="849">
        <v>1694</v>
      </c>
      <c r="J388" s="849">
        <v>20</v>
      </c>
      <c r="K388" s="850">
        <v>33880</v>
      </c>
    </row>
    <row r="389" spans="1:11" ht="14.4" customHeight="1" x14ac:dyDescent="0.3">
      <c r="A389" s="831" t="s">
        <v>568</v>
      </c>
      <c r="B389" s="832" t="s">
        <v>569</v>
      </c>
      <c r="C389" s="835" t="s">
        <v>593</v>
      </c>
      <c r="D389" s="863" t="s">
        <v>594</v>
      </c>
      <c r="E389" s="835" t="s">
        <v>1808</v>
      </c>
      <c r="F389" s="863" t="s">
        <v>1809</v>
      </c>
      <c r="G389" s="835" t="s">
        <v>2177</v>
      </c>
      <c r="H389" s="835" t="s">
        <v>2178</v>
      </c>
      <c r="I389" s="849">
        <v>5441.3701171875</v>
      </c>
      <c r="J389" s="849">
        <v>2</v>
      </c>
      <c r="K389" s="850">
        <v>10882.740234375</v>
      </c>
    </row>
    <row r="390" spans="1:11" ht="14.4" customHeight="1" x14ac:dyDescent="0.3">
      <c r="A390" s="831" t="s">
        <v>568</v>
      </c>
      <c r="B390" s="832" t="s">
        <v>569</v>
      </c>
      <c r="C390" s="835" t="s">
        <v>593</v>
      </c>
      <c r="D390" s="863" t="s">
        <v>594</v>
      </c>
      <c r="E390" s="835" t="s">
        <v>1808</v>
      </c>
      <c r="F390" s="863" t="s">
        <v>1809</v>
      </c>
      <c r="G390" s="835" t="s">
        <v>2179</v>
      </c>
      <c r="H390" s="835" t="s">
        <v>2180</v>
      </c>
      <c r="I390" s="849">
        <v>26.020000457763672</v>
      </c>
      <c r="J390" s="849">
        <v>25</v>
      </c>
      <c r="K390" s="850">
        <v>650.4000244140625</v>
      </c>
    </row>
    <row r="391" spans="1:11" ht="14.4" customHeight="1" x14ac:dyDescent="0.3">
      <c r="A391" s="831" t="s">
        <v>568</v>
      </c>
      <c r="B391" s="832" t="s">
        <v>569</v>
      </c>
      <c r="C391" s="835" t="s">
        <v>593</v>
      </c>
      <c r="D391" s="863" t="s">
        <v>594</v>
      </c>
      <c r="E391" s="835" t="s">
        <v>1808</v>
      </c>
      <c r="F391" s="863" t="s">
        <v>1809</v>
      </c>
      <c r="G391" s="835" t="s">
        <v>2181</v>
      </c>
      <c r="H391" s="835" t="s">
        <v>2182</v>
      </c>
      <c r="I391" s="849">
        <v>97.889999389648437</v>
      </c>
      <c r="J391" s="849">
        <v>10</v>
      </c>
      <c r="K391" s="850">
        <v>978.8800048828125</v>
      </c>
    </row>
    <row r="392" spans="1:11" ht="14.4" customHeight="1" x14ac:dyDescent="0.3">
      <c r="A392" s="831" t="s">
        <v>568</v>
      </c>
      <c r="B392" s="832" t="s">
        <v>569</v>
      </c>
      <c r="C392" s="835" t="s">
        <v>593</v>
      </c>
      <c r="D392" s="863" t="s">
        <v>594</v>
      </c>
      <c r="E392" s="835" t="s">
        <v>1808</v>
      </c>
      <c r="F392" s="863" t="s">
        <v>1809</v>
      </c>
      <c r="G392" s="835" t="s">
        <v>2183</v>
      </c>
      <c r="H392" s="835" t="s">
        <v>2184</v>
      </c>
      <c r="I392" s="849">
        <v>146.41000366210937</v>
      </c>
      <c r="J392" s="849">
        <v>10</v>
      </c>
      <c r="K392" s="850">
        <v>1464.0999755859375</v>
      </c>
    </row>
    <row r="393" spans="1:11" ht="14.4" customHeight="1" x14ac:dyDescent="0.3">
      <c r="A393" s="831" t="s">
        <v>568</v>
      </c>
      <c r="B393" s="832" t="s">
        <v>569</v>
      </c>
      <c r="C393" s="835" t="s">
        <v>593</v>
      </c>
      <c r="D393" s="863" t="s">
        <v>594</v>
      </c>
      <c r="E393" s="835" t="s">
        <v>1808</v>
      </c>
      <c r="F393" s="863" t="s">
        <v>1809</v>
      </c>
      <c r="G393" s="835" t="s">
        <v>2185</v>
      </c>
      <c r="H393" s="835" t="s">
        <v>2186</v>
      </c>
      <c r="I393" s="849">
        <v>365.66000366210937</v>
      </c>
      <c r="J393" s="849">
        <v>20</v>
      </c>
      <c r="K393" s="850">
        <v>7313.240234375</v>
      </c>
    </row>
    <row r="394" spans="1:11" ht="14.4" customHeight="1" x14ac:dyDescent="0.3">
      <c r="A394" s="831" t="s">
        <v>568</v>
      </c>
      <c r="B394" s="832" t="s">
        <v>569</v>
      </c>
      <c r="C394" s="835" t="s">
        <v>593</v>
      </c>
      <c r="D394" s="863" t="s">
        <v>594</v>
      </c>
      <c r="E394" s="835" t="s">
        <v>1808</v>
      </c>
      <c r="F394" s="863" t="s">
        <v>1809</v>
      </c>
      <c r="G394" s="835" t="s">
        <v>2185</v>
      </c>
      <c r="H394" s="835" t="s">
        <v>2187</v>
      </c>
      <c r="I394" s="849">
        <v>354.41000366210937</v>
      </c>
      <c r="J394" s="849">
        <v>20</v>
      </c>
      <c r="K394" s="850">
        <v>7088.179931640625</v>
      </c>
    </row>
    <row r="395" spans="1:11" ht="14.4" customHeight="1" x14ac:dyDescent="0.3">
      <c r="A395" s="831" t="s">
        <v>568</v>
      </c>
      <c r="B395" s="832" t="s">
        <v>569</v>
      </c>
      <c r="C395" s="835" t="s">
        <v>593</v>
      </c>
      <c r="D395" s="863" t="s">
        <v>594</v>
      </c>
      <c r="E395" s="835" t="s">
        <v>1808</v>
      </c>
      <c r="F395" s="863" t="s">
        <v>1809</v>
      </c>
      <c r="G395" s="835" t="s">
        <v>2188</v>
      </c>
      <c r="H395" s="835" t="s">
        <v>2189</v>
      </c>
      <c r="I395" s="849">
        <v>441.64999389648438</v>
      </c>
      <c r="J395" s="849">
        <v>10</v>
      </c>
      <c r="K395" s="850">
        <v>4416.5</v>
      </c>
    </row>
    <row r="396" spans="1:11" ht="14.4" customHeight="1" x14ac:dyDescent="0.3">
      <c r="A396" s="831" t="s">
        <v>568</v>
      </c>
      <c r="B396" s="832" t="s">
        <v>569</v>
      </c>
      <c r="C396" s="835" t="s">
        <v>593</v>
      </c>
      <c r="D396" s="863" t="s">
        <v>594</v>
      </c>
      <c r="E396" s="835" t="s">
        <v>1808</v>
      </c>
      <c r="F396" s="863" t="s">
        <v>1809</v>
      </c>
      <c r="G396" s="835" t="s">
        <v>2190</v>
      </c>
      <c r="H396" s="835" t="s">
        <v>2191</v>
      </c>
      <c r="I396" s="849">
        <v>441.64999389648438</v>
      </c>
      <c r="J396" s="849">
        <v>20</v>
      </c>
      <c r="K396" s="850">
        <v>8833</v>
      </c>
    </row>
    <row r="397" spans="1:11" ht="14.4" customHeight="1" x14ac:dyDescent="0.3">
      <c r="A397" s="831" t="s">
        <v>568</v>
      </c>
      <c r="B397" s="832" t="s">
        <v>569</v>
      </c>
      <c r="C397" s="835" t="s">
        <v>593</v>
      </c>
      <c r="D397" s="863" t="s">
        <v>594</v>
      </c>
      <c r="E397" s="835" t="s">
        <v>1808</v>
      </c>
      <c r="F397" s="863" t="s">
        <v>1809</v>
      </c>
      <c r="G397" s="835" t="s">
        <v>2192</v>
      </c>
      <c r="H397" s="835" t="s">
        <v>2193</v>
      </c>
      <c r="I397" s="849">
        <v>441.64999389648438</v>
      </c>
      <c r="J397" s="849">
        <v>20</v>
      </c>
      <c r="K397" s="850">
        <v>8833</v>
      </c>
    </row>
    <row r="398" spans="1:11" ht="14.4" customHeight="1" x14ac:dyDescent="0.3">
      <c r="A398" s="831" t="s">
        <v>568</v>
      </c>
      <c r="B398" s="832" t="s">
        <v>569</v>
      </c>
      <c r="C398" s="835" t="s">
        <v>593</v>
      </c>
      <c r="D398" s="863" t="s">
        <v>594</v>
      </c>
      <c r="E398" s="835" t="s">
        <v>1808</v>
      </c>
      <c r="F398" s="863" t="s">
        <v>1809</v>
      </c>
      <c r="G398" s="835" t="s">
        <v>2194</v>
      </c>
      <c r="H398" s="835" t="s">
        <v>2195</v>
      </c>
      <c r="I398" s="849">
        <v>441.64999389648438</v>
      </c>
      <c r="J398" s="849">
        <v>20</v>
      </c>
      <c r="K398" s="850">
        <v>8833</v>
      </c>
    </row>
    <row r="399" spans="1:11" ht="14.4" customHeight="1" x14ac:dyDescent="0.3">
      <c r="A399" s="831" t="s">
        <v>568</v>
      </c>
      <c r="B399" s="832" t="s">
        <v>569</v>
      </c>
      <c r="C399" s="835" t="s">
        <v>593</v>
      </c>
      <c r="D399" s="863" t="s">
        <v>594</v>
      </c>
      <c r="E399" s="835" t="s">
        <v>1808</v>
      </c>
      <c r="F399" s="863" t="s">
        <v>1809</v>
      </c>
      <c r="G399" s="835" t="s">
        <v>2196</v>
      </c>
      <c r="H399" s="835" t="s">
        <v>2197</v>
      </c>
      <c r="I399" s="849">
        <v>238.00999450683594</v>
      </c>
      <c r="J399" s="849">
        <v>40</v>
      </c>
      <c r="K399" s="850">
        <v>9520.2802734375</v>
      </c>
    </row>
    <row r="400" spans="1:11" ht="14.4" customHeight="1" x14ac:dyDescent="0.3">
      <c r="A400" s="831" t="s">
        <v>568</v>
      </c>
      <c r="B400" s="832" t="s">
        <v>569</v>
      </c>
      <c r="C400" s="835" t="s">
        <v>593</v>
      </c>
      <c r="D400" s="863" t="s">
        <v>594</v>
      </c>
      <c r="E400" s="835" t="s">
        <v>1808</v>
      </c>
      <c r="F400" s="863" t="s">
        <v>1809</v>
      </c>
      <c r="G400" s="835" t="s">
        <v>2198</v>
      </c>
      <c r="H400" s="835" t="s">
        <v>2199</v>
      </c>
      <c r="I400" s="849">
        <v>1064.7999674479167</v>
      </c>
      <c r="J400" s="849">
        <v>40</v>
      </c>
      <c r="K400" s="850">
        <v>42507.2998046875</v>
      </c>
    </row>
    <row r="401" spans="1:11" ht="14.4" customHeight="1" x14ac:dyDescent="0.3">
      <c r="A401" s="831" t="s">
        <v>568</v>
      </c>
      <c r="B401" s="832" t="s">
        <v>569</v>
      </c>
      <c r="C401" s="835" t="s">
        <v>593</v>
      </c>
      <c r="D401" s="863" t="s">
        <v>594</v>
      </c>
      <c r="E401" s="835" t="s">
        <v>1808</v>
      </c>
      <c r="F401" s="863" t="s">
        <v>1809</v>
      </c>
      <c r="G401" s="835" t="s">
        <v>2200</v>
      </c>
      <c r="H401" s="835" t="s">
        <v>2201</v>
      </c>
      <c r="I401" s="849">
        <v>1045.43994140625</v>
      </c>
      <c r="J401" s="849">
        <v>10</v>
      </c>
      <c r="K401" s="850">
        <v>10454.400390625</v>
      </c>
    </row>
    <row r="402" spans="1:11" ht="14.4" customHeight="1" x14ac:dyDescent="0.3">
      <c r="A402" s="831" t="s">
        <v>568</v>
      </c>
      <c r="B402" s="832" t="s">
        <v>569</v>
      </c>
      <c r="C402" s="835" t="s">
        <v>593</v>
      </c>
      <c r="D402" s="863" t="s">
        <v>594</v>
      </c>
      <c r="E402" s="835" t="s">
        <v>1808</v>
      </c>
      <c r="F402" s="863" t="s">
        <v>1809</v>
      </c>
      <c r="G402" s="835" t="s">
        <v>2202</v>
      </c>
      <c r="H402" s="835" t="s">
        <v>2203</v>
      </c>
      <c r="I402" s="849">
        <v>254.10000610351563</v>
      </c>
      <c r="J402" s="849">
        <v>20</v>
      </c>
      <c r="K402" s="850">
        <v>5082</v>
      </c>
    </row>
    <row r="403" spans="1:11" ht="14.4" customHeight="1" x14ac:dyDescent="0.3">
      <c r="A403" s="831" t="s">
        <v>568</v>
      </c>
      <c r="B403" s="832" t="s">
        <v>569</v>
      </c>
      <c r="C403" s="835" t="s">
        <v>593</v>
      </c>
      <c r="D403" s="863" t="s">
        <v>594</v>
      </c>
      <c r="E403" s="835" t="s">
        <v>1808</v>
      </c>
      <c r="F403" s="863" t="s">
        <v>1809</v>
      </c>
      <c r="G403" s="835" t="s">
        <v>2204</v>
      </c>
      <c r="H403" s="835" t="s">
        <v>2205</v>
      </c>
      <c r="I403" s="849">
        <v>630</v>
      </c>
      <c r="J403" s="849">
        <v>41</v>
      </c>
      <c r="K403" s="850">
        <v>25829.9306640625</v>
      </c>
    </row>
    <row r="404" spans="1:11" ht="14.4" customHeight="1" x14ac:dyDescent="0.3">
      <c r="A404" s="831" t="s">
        <v>568</v>
      </c>
      <c r="B404" s="832" t="s">
        <v>569</v>
      </c>
      <c r="C404" s="835" t="s">
        <v>593</v>
      </c>
      <c r="D404" s="863" t="s">
        <v>594</v>
      </c>
      <c r="E404" s="835" t="s">
        <v>1808</v>
      </c>
      <c r="F404" s="863" t="s">
        <v>1809</v>
      </c>
      <c r="G404" s="835" t="s">
        <v>2206</v>
      </c>
      <c r="H404" s="835" t="s">
        <v>2207</v>
      </c>
      <c r="I404" s="849">
        <v>3102.919921875</v>
      </c>
      <c r="J404" s="849">
        <v>10</v>
      </c>
      <c r="K404" s="850">
        <v>31029.240234375</v>
      </c>
    </row>
    <row r="405" spans="1:11" ht="14.4" customHeight="1" x14ac:dyDescent="0.3">
      <c r="A405" s="831" t="s">
        <v>568</v>
      </c>
      <c r="B405" s="832" t="s">
        <v>569</v>
      </c>
      <c r="C405" s="835" t="s">
        <v>593</v>
      </c>
      <c r="D405" s="863" t="s">
        <v>594</v>
      </c>
      <c r="E405" s="835" t="s">
        <v>1808</v>
      </c>
      <c r="F405" s="863" t="s">
        <v>1809</v>
      </c>
      <c r="G405" s="835" t="s">
        <v>2208</v>
      </c>
      <c r="H405" s="835" t="s">
        <v>2209</v>
      </c>
      <c r="I405" s="849">
        <v>663.0160034179687</v>
      </c>
      <c r="J405" s="849">
        <v>25</v>
      </c>
      <c r="K405" s="850">
        <v>16575.39990234375</v>
      </c>
    </row>
    <row r="406" spans="1:11" ht="14.4" customHeight="1" x14ac:dyDescent="0.3">
      <c r="A406" s="831" t="s">
        <v>568</v>
      </c>
      <c r="B406" s="832" t="s">
        <v>569</v>
      </c>
      <c r="C406" s="835" t="s">
        <v>593</v>
      </c>
      <c r="D406" s="863" t="s">
        <v>594</v>
      </c>
      <c r="E406" s="835" t="s">
        <v>1808</v>
      </c>
      <c r="F406" s="863" t="s">
        <v>1809</v>
      </c>
      <c r="G406" s="835" t="s">
        <v>2210</v>
      </c>
      <c r="H406" s="835" t="s">
        <v>2211</v>
      </c>
      <c r="I406" s="849">
        <v>335.17001342773437</v>
      </c>
      <c r="J406" s="849">
        <v>20</v>
      </c>
      <c r="K406" s="850">
        <v>6703.39990234375</v>
      </c>
    </row>
    <row r="407" spans="1:11" ht="14.4" customHeight="1" x14ac:dyDescent="0.3">
      <c r="A407" s="831" t="s">
        <v>568</v>
      </c>
      <c r="B407" s="832" t="s">
        <v>569</v>
      </c>
      <c r="C407" s="835" t="s">
        <v>593</v>
      </c>
      <c r="D407" s="863" t="s">
        <v>594</v>
      </c>
      <c r="E407" s="835" t="s">
        <v>1808</v>
      </c>
      <c r="F407" s="863" t="s">
        <v>1809</v>
      </c>
      <c r="G407" s="835" t="s">
        <v>2212</v>
      </c>
      <c r="H407" s="835" t="s">
        <v>2213</v>
      </c>
      <c r="I407" s="849">
        <v>251.67999267578125</v>
      </c>
      <c r="J407" s="849">
        <v>6</v>
      </c>
      <c r="K407" s="850">
        <v>1510.0799560546875</v>
      </c>
    </row>
    <row r="408" spans="1:11" ht="14.4" customHeight="1" thickBot="1" x14ac:dyDescent="0.35">
      <c r="A408" s="839" t="s">
        <v>568</v>
      </c>
      <c r="B408" s="840" t="s">
        <v>569</v>
      </c>
      <c r="C408" s="843" t="s">
        <v>593</v>
      </c>
      <c r="D408" s="864" t="s">
        <v>594</v>
      </c>
      <c r="E408" s="843" t="s">
        <v>1808</v>
      </c>
      <c r="F408" s="864" t="s">
        <v>1809</v>
      </c>
      <c r="G408" s="843" t="s">
        <v>2214</v>
      </c>
      <c r="H408" s="843" t="s">
        <v>2215</v>
      </c>
      <c r="I408" s="851">
        <v>5832.2001953125</v>
      </c>
      <c r="J408" s="851">
        <v>3</v>
      </c>
      <c r="K408" s="852">
        <v>17496.6005859375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596" t="s">
        <v>235</v>
      </c>
      <c r="B3" s="597"/>
      <c r="C3" s="598" t="s">
        <v>224</v>
      </c>
      <c r="D3" s="599"/>
      <c r="E3" s="599"/>
      <c r="F3" s="600"/>
      <c r="G3" s="601" t="s">
        <v>225</v>
      </c>
      <c r="H3" s="602"/>
      <c r="I3" s="602"/>
      <c r="J3" s="603"/>
      <c r="K3" s="604" t="s">
        <v>234</v>
      </c>
      <c r="L3" s="605"/>
      <c r="M3" s="605"/>
      <c r="N3" s="605"/>
      <c r="O3" s="606"/>
      <c r="P3" s="602" t="s">
        <v>299</v>
      </c>
      <c r="Q3" s="602"/>
      <c r="R3" s="602"/>
      <c r="S3" s="603"/>
    </row>
    <row r="4" spans="1:19" ht="15" thickBot="1" x14ac:dyDescent="0.35">
      <c r="A4" s="615">
        <v>2018</v>
      </c>
      <c r="B4" s="616"/>
      <c r="C4" s="617" t="s">
        <v>298</v>
      </c>
      <c r="D4" s="619" t="s">
        <v>130</v>
      </c>
      <c r="E4" s="619" t="s">
        <v>95</v>
      </c>
      <c r="F4" s="594" t="s">
        <v>68</v>
      </c>
      <c r="G4" s="609" t="s">
        <v>226</v>
      </c>
      <c r="H4" s="611" t="s">
        <v>230</v>
      </c>
      <c r="I4" s="611" t="s">
        <v>297</v>
      </c>
      <c r="J4" s="613" t="s">
        <v>227</v>
      </c>
      <c r="K4" s="591" t="s">
        <v>296</v>
      </c>
      <c r="L4" s="592"/>
      <c r="M4" s="592"/>
      <c r="N4" s="593"/>
      <c r="O4" s="594" t="s">
        <v>295</v>
      </c>
      <c r="P4" s="583" t="s">
        <v>294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293</v>
      </c>
      <c r="B5" s="590"/>
      <c r="C5" s="618"/>
      <c r="D5" s="620"/>
      <c r="E5" s="620"/>
      <c r="F5" s="595"/>
      <c r="G5" s="610"/>
      <c r="H5" s="612"/>
      <c r="I5" s="612"/>
      <c r="J5" s="614"/>
      <c r="K5" s="497" t="s">
        <v>228</v>
      </c>
      <c r="L5" s="496" t="s">
        <v>229</v>
      </c>
      <c r="M5" s="496" t="s">
        <v>292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607" t="s">
        <v>223</v>
      </c>
      <c r="B6" s="608"/>
      <c r="C6" s="493">
        <f ca="1">SUM(Tabulka[01 uv_sk])/2</f>
        <v>71.231999999999999</v>
      </c>
      <c r="D6" s="491"/>
      <c r="E6" s="491"/>
      <c r="F6" s="490"/>
      <c r="G6" s="492">
        <f ca="1">SUM(Tabulka[05 h_vram])/2</f>
        <v>114385.75</v>
      </c>
      <c r="H6" s="491">
        <f ca="1">SUM(Tabulka[06 h_naduv])/2</f>
        <v>6199.15</v>
      </c>
      <c r="I6" s="491">
        <f ca="1">SUM(Tabulka[07 h_nadzk])/2</f>
        <v>6257.9</v>
      </c>
      <c r="J6" s="490">
        <f ca="1">SUM(Tabulka[08 h_oon])/2</f>
        <v>853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2042921</v>
      </c>
      <c r="N6" s="491">
        <f ca="1">SUM(Tabulka[12 m_oc])/2</f>
        <v>2042921</v>
      </c>
      <c r="O6" s="490">
        <f ca="1">SUM(Tabulka[13 m_sk])/2</f>
        <v>41285083</v>
      </c>
      <c r="P6" s="489">
        <f ca="1">SUM(Tabulka[14_vzsk])/2</f>
        <v>70463.98</v>
      </c>
      <c r="Q6" s="489">
        <f ca="1">SUM(Tabulka[15_vzpl])/2</f>
        <v>86744.235047739989</v>
      </c>
      <c r="R6" s="488">
        <f ca="1">IF(Q6=0,0,P6/Q6)</f>
        <v>0.81231888160890353</v>
      </c>
      <c r="S6" s="487">
        <f ca="1">Q6-P6</f>
        <v>16280.255047739993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10.209272727272726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17468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2804.4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319.39999999999998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780.5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601260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601260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10591128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23249.98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27160.901714406667</v>
      </c>
      <c r="R8" s="471">
        <f ca="1">IF(Tabulka[[#This Row],[15_vzpl]]=0,"",Tabulka[[#This Row],[14_vzsk]]/Tabulka[[#This Row],[15_vzpl]])</f>
        <v>0.85600913564912173</v>
      </c>
      <c r="S8" s="470">
        <f ca="1">IF(Tabulka[[#This Row],[15_vzpl]]-Tabulka[[#This Row],[14_vzsk]]=0,"",Tabulka[[#This Row],[15_vzpl]]-Tabulka[[#This Row],[14_vzsk]])</f>
        <v>3910.9217144066679</v>
      </c>
    </row>
    <row r="9" spans="1:19" x14ac:dyDescent="0.3">
      <c r="A9" s="469">
        <v>99</v>
      </c>
      <c r="B9" s="468" t="s">
        <v>2232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1.8944818181818184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3260.7999999999997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543.4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238.39999999999998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60076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60076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1238098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23249.98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27160.901714406667</v>
      </c>
      <c r="R9" s="471">
        <f ca="1">IF(Tabulka[[#This Row],[15_vzpl]]=0,"",Tabulka[[#This Row],[14_vzsk]]/Tabulka[[#This Row],[15_vzpl]])</f>
        <v>0.85600913564912173</v>
      </c>
      <c r="S9" s="470">
        <f ca="1">IF(Tabulka[[#This Row],[15_vzpl]]-Tabulka[[#This Row],[14_vzsk]]=0,"",Tabulka[[#This Row],[15_vzpl]]-Tabulka[[#This Row],[14_vzsk]])</f>
        <v>3910.9217144066679</v>
      </c>
    </row>
    <row r="10" spans="1:19" x14ac:dyDescent="0.3">
      <c r="A10" s="469">
        <v>101</v>
      </c>
      <c r="B10" s="468" t="s">
        <v>2233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8.3147909090909078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14207.199999999997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2261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596.5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541184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541184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9353030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 t="s">
        <v>2217</v>
      </c>
      <c r="B11" s="468"/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60.022727272727273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95201.75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3382.25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5938.5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1425539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1425539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30344413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47214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59583.333333333328</v>
      </c>
      <c r="R11" s="471">
        <f ca="1">IF(Tabulka[[#This Row],[15_vzpl]]=0,"",Tabulka[[#This Row],[14_vzsk]]/Tabulka[[#This Row],[15_vzpl]])</f>
        <v>0.79240279720279727</v>
      </c>
      <c r="S11" s="470">
        <f ca="1">IF(Tabulka[[#This Row],[15_vzpl]]-Tabulka[[#This Row],[14_vzsk]]=0,"",Tabulka[[#This Row],[15_vzpl]]-Tabulka[[#This Row],[14_vzsk]])</f>
        <v>12369.333333333328</v>
      </c>
    </row>
    <row r="12" spans="1:19" x14ac:dyDescent="0.3">
      <c r="A12" s="469">
        <v>303</v>
      </c>
      <c r="B12" s="468" t="s">
        <v>2234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47214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59583.333333333328</v>
      </c>
      <c r="R12" s="471">
        <f ca="1">IF(Tabulka[[#This Row],[15_vzpl]]=0,"",Tabulka[[#This Row],[14_vzsk]]/Tabulka[[#This Row],[15_vzpl]])</f>
        <v>0.79240279720279727</v>
      </c>
      <c r="S12" s="470">
        <f ca="1">IF(Tabulka[[#This Row],[15_vzpl]]-Tabulka[[#This Row],[14_vzsk]]=0,"",Tabulka[[#This Row],[15_vzpl]]-Tabulka[[#This Row],[14_vzsk]])</f>
        <v>12369.333333333328</v>
      </c>
    </row>
    <row r="13" spans="1:19" x14ac:dyDescent="0.3">
      <c r="A13" s="469">
        <v>304</v>
      </c>
      <c r="B13" s="468" t="s">
        <v>2235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0.18181818181818182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79810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1" t="str">
        <f ca="1">IF(Tabulka[[#This Row],[15_vzpl]]=0,"",Tabulka[[#This Row],[14_vzsk]]/Tabulka[[#This Row],[15_vzpl]])</f>
        <v/>
      </c>
      <c r="S13" s="470" t="str">
        <f ca="1">IF(Tabulka[[#This Row],[15_vzpl]]-Tabulka[[#This Row],[14_vzsk]]=0,"",Tabulka[[#This Row],[15_vzpl]]-Tabulka[[#This Row],[14_vzsk]])</f>
        <v/>
      </c>
    </row>
    <row r="14" spans="1:19" x14ac:dyDescent="0.3">
      <c r="A14" s="469">
        <v>305</v>
      </c>
      <c r="B14" s="468" t="s">
        <v>2236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0.36363636363636365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218284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3">
      <c r="A15" s="469">
        <v>306</v>
      </c>
      <c r="B15" s="468" t="s">
        <v>2237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9.3181818181818183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14430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557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369.75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158434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158434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3628337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307</v>
      </c>
      <c r="B16" s="468" t="s">
        <v>2238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8.5681818181818183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13634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527.5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984.25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312016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312016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5006319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309</v>
      </c>
      <c r="B17" s="468" t="s">
        <v>2239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1.9318181818181819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3172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184.5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22197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22197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948058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310</v>
      </c>
      <c r="B18" s="468" t="s">
        <v>2240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35.659090909090907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56527.5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1628.25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4584.5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869488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869488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19349281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642</v>
      </c>
      <c r="B19" s="468" t="s">
        <v>2241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6502.25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63404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63404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1114324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 t="s">
        <v>2218</v>
      </c>
      <c r="B20" s="468"/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1716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12.5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16122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16122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327092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>
        <v>30</v>
      </c>
      <c r="B21" s="468" t="s">
        <v>2242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1716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12.5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16122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16122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327092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s="469" t="s">
        <v>2222</v>
      </c>
      <c r="B22" s="468"/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72.5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22450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3">
      <c r="A23" s="469">
        <v>0</v>
      </c>
      <c r="B23" s="468" t="s">
        <v>2243</v>
      </c>
      <c r="C2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72.5</v>
      </c>
      <c r="K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22450</v>
      </c>
      <c r="P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471" t="str">
        <f ca="1">IF(Tabulka[[#This Row],[15_vzpl]]=0,"",Tabulka[[#This Row],[14_vzsk]]/Tabulka[[#This Row],[15_vzpl]])</f>
        <v/>
      </c>
      <c r="S23" s="470" t="str">
        <f ca="1">IF(Tabulka[[#This Row],[15_vzpl]]-Tabulka[[#This Row],[14_vzsk]]=0,"",Tabulka[[#This Row],[15_vzpl]]-Tabulka[[#This Row],[14_vzsk]])</f>
        <v/>
      </c>
    </row>
    <row r="24" spans="1:19" x14ac:dyDescent="0.3">
      <c r="A24" t="s">
        <v>301</v>
      </c>
    </row>
    <row r="25" spans="1:19" x14ac:dyDescent="0.3">
      <c r="A25" s="222" t="s">
        <v>201</v>
      </c>
    </row>
    <row r="26" spans="1:19" x14ac:dyDescent="0.3">
      <c r="A26" s="223" t="s">
        <v>271</v>
      </c>
    </row>
    <row r="27" spans="1:19" x14ac:dyDescent="0.3">
      <c r="A27" s="461" t="s">
        <v>270</v>
      </c>
    </row>
    <row r="28" spans="1:19" x14ac:dyDescent="0.3">
      <c r="A28" s="374" t="s">
        <v>233</v>
      </c>
    </row>
    <row r="29" spans="1:19" x14ac:dyDescent="0.3">
      <c r="A29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25" priority="3" operator="lessThan">
      <formula>0</formula>
    </cfRule>
  </conditionalFormatting>
  <conditionalFormatting sqref="R6:R23">
    <cfRule type="cellIs" dxfId="24" priority="4" operator="greaterThan">
      <formula>1</formula>
    </cfRule>
  </conditionalFormatting>
  <conditionalFormatting sqref="A8:S23">
    <cfRule type="expression" dxfId="23" priority="2">
      <formula>$B8=""</formula>
    </cfRule>
  </conditionalFormatting>
  <conditionalFormatting sqref="P8:S23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75974.601908782002</v>
      </c>
      <c r="D4" s="280">
        <f ca="1">IF(ISERROR(VLOOKUP("Náklady celkem",INDIRECT("HI!$A:$G"),5,0)),0,VLOOKUP("Náklady celkem",INDIRECT("HI!$A:$G"),5,0))</f>
        <v>75241.139479999998</v>
      </c>
      <c r="E4" s="281">
        <f ca="1">IF(C4=0,0,D4/C4)</f>
        <v>0.99034595232677058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7039.7194279785153</v>
      </c>
      <c r="D7" s="288">
        <f>IF(ISERROR(HI!E5),"",HI!E5)</f>
        <v>5154.9578900000024</v>
      </c>
      <c r="E7" s="285">
        <f t="shared" ref="E7:E15" si="0">IF(C7=0,0,D7/C7)</f>
        <v>0.73226752042307885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0.70942034025340706</v>
      </c>
      <c r="E8" s="285">
        <f t="shared" si="0"/>
        <v>0.78824482250378558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0.25842235004108466</v>
      </c>
      <c r="E9" s="285">
        <f>IF(C9=0,0,D9/C9)</f>
        <v>0.86140783347028227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0.53981212692516733</v>
      </c>
      <c r="E11" s="285">
        <f t="shared" si="0"/>
        <v>0.89968687820861226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0.98395505951366502</v>
      </c>
      <c r="E12" s="285">
        <f t="shared" si="0"/>
        <v>1.2299438243920813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4281.1958192749025</v>
      </c>
      <c r="D15" s="288">
        <f>IF(ISERROR(HI!E6),"",HI!E6)</f>
        <v>3744.925949999998</v>
      </c>
      <c r="E15" s="285">
        <f t="shared" si="0"/>
        <v>0.87473829931803226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52646.979826568604</v>
      </c>
      <c r="D16" s="284">
        <f ca="1">IF(ISERROR(VLOOKUP("Osobní náklady (Kč) *",INDIRECT("HI!$A:$G"),5,0)),0,VLOOKUP("Osobní náklady (Kč) *",INDIRECT("HI!$A:$G"),5,0))</f>
        <v>56188.185619999997</v>
      </c>
      <c r="E16" s="285">
        <f ca="1">IF(C16=0,0,D16/C16)</f>
        <v>1.0672632277311433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79879.986999999994</v>
      </c>
      <c r="D18" s="303">
        <f ca="1">IF(ISERROR(VLOOKUP("Výnosy celkem",INDIRECT("HI!$A:$G"),5,0)),0,VLOOKUP("Výnosy celkem",INDIRECT("HI!$A:$G"),5,0))</f>
        <v>70256.728000000003</v>
      </c>
      <c r="E18" s="304">
        <f t="shared" ref="E18:E31" ca="1" si="1">IF(C18=0,0,D18/C18)</f>
        <v>0.87952853572697764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361.98700000000002</v>
      </c>
      <c r="D19" s="284">
        <f ca="1">IF(ISERROR(VLOOKUP("Ambulance *",INDIRECT("HI!$A:$G"),5,0)),0,VLOOKUP("Ambulance *",INDIRECT("HI!$A:$G"),5,0))</f>
        <v>410.36799999999999</v>
      </c>
      <c r="E19" s="285">
        <f t="shared" ca="1" si="1"/>
        <v>1.1336539709989584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1.1336539709989586</v>
      </c>
      <c r="E20" s="285">
        <f t="shared" si="1"/>
        <v>1.1336539709989586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1.1336539709989586</v>
      </c>
      <c r="E21" s="285">
        <f t="shared" si="1"/>
        <v>1.1336539709989586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0.87435796282445677</v>
      </c>
      <c r="E23" s="285">
        <f t="shared" si="1"/>
        <v>1.0286564268523022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79518</v>
      </c>
      <c r="D24" s="284">
        <f ca="1">IF(ISERROR(VLOOKUP("Hospitalizace *",INDIRECT("HI!$A:$G"),5,0)),0,VLOOKUP("Hospitalizace *",INDIRECT("HI!$A:$G"),5,0))</f>
        <v>69846.36</v>
      </c>
      <c r="E24" s="285">
        <f ca="1">IF(C24=0,0,D24/C24)</f>
        <v>0.87837168942880861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0.87837168942880861</v>
      </c>
      <c r="E25" s="285">
        <f t="shared" si="1"/>
        <v>0.87837168942880861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1.5749619482496195</v>
      </c>
      <c r="E26" s="285">
        <f t="shared" si="1"/>
        <v>1.5749619482496195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0.87420298523776829</v>
      </c>
      <c r="E28" s="285">
        <f t="shared" ref="E28" si="2">IF(C28=0,0,D28/C28)</f>
        <v>0.87420298523776829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0.97050389184760344</v>
      </c>
      <c r="E29" s="285">
        <f t="shared" si="1"/>
        <v>1.021583044050109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0.92335811648079302</v>
      </c>
      <c r="E30" s="285">
        <f t="shared" si="1"/>
        <v>0.92335811648079302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0.70674337885761718</v>
      </c>
      <c r="D31" s="289">
        <f>IF(ISERROR(VLOOKUP("Celkem:",'ZV Vyžád.'!$A:$M,7,0)),"",VLOOKUP("Celkem:",'ZV Vyžád.'!$A:$M,7,0))</f>
        <v>0.99754405958970005</v>
      </c>
      <c r="E31" s="285">
        <f t="shared" si="1"/>
        <v>1.4114657306052647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60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2231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2018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10.100000000000001</v>
      </c>
      <c r="F4" s="498"/>
      <c r="G4" s="498"/>
      <c r="H4" s="498"/>
      <c r="I4" s="498">
        <v>1805.6</v>
      </c>
      <c r="J4" s="498">
        <v>217</v>
      </c>
      <c r="K4" s="498">
        <v>59</v>
      </c>
      <c r="L4" s="498">
        <v>93.5</v>
      </c>
      <c r="M4" s="498"/>
      <c r="N4" s="498"/>
      <c r="O4" s="498"/>
      <c r="P4" s="498"/>
      <c r="Q4" s="498">
        <v>892383</v>
      </c>
      <c r="R4" s="498">
        <v>6650</v>
      </c>
      <c r="S4" s="498">
        <v>2469.1728831278792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E5">
        <v>1.8</v>
      </c>
      <c r="I5">
        <v>318.39999999999998</v>
      </c>
      <c r="J5">
        <v>34</v>
      </c>
      <c r="K5">
        <v>47</v>
      </c>
      <c r="L5">
        <v>11.5</v>
      </c>
      <c r="Q5">
        <v>101989</v>
      </c>
      <c r="R5">
        <v>6650</v>
      </c>
      <c r="S5">
        <v>2469.1728831278792</v>
      </c>
    </row>
    <row r="6" spans="1:19" x14ac:dyDescent="0.3">
      <c r="A6" s="505" t="s">
        <v>213</v>
      </c>
      <c r="B6" s="504">
        <v>3</v>
      </c>
      <c r="C6">
        <v>1</v>
      </c>
      <c r="D6">
        <v>101</v>
      </c>
      <c r="E6">
        <v>8.3000000000000007</v>
      </c>
      <c r="I6">
        <v>1487.2</v>
      </c>
      <c r="J6">
        <v>183</v>
      </c>
      <c r="K6">
        <v>12</v>
      </c>
      <c r="L6">
        <v>82</v>
      </c>
      <c r="Q6">
        <v>790394</v>
      </c>
    </row>
    <row r="7" spans="1:19" x14ac:dyDescent="0.3">
      <c r="A7" s="503" t="s">
        <v>214</v>
      </c>
      <c r="B7" s="502">
        <v>4</v>
      </c>
      <c r="C7">
        <v>1</v>
      </c>
      <c r="D7" t="s">
        <v>2217</v>
      </c>
      <c r="E7">
        <v>59</v>
      </c>
      <c r="I7">
        <v>9441.5</v>
      </c>
      <c r="J7">
        <v>70.5</v>
      </c>
      <c r="K7">
        <v>45.5</v>
      </c>
      <c r="O7">
        <v>27595</v>
      </c>
      <c r="P7">
        <v>27595</v>
      </c>
      <c r="Q7">
        <v>2371609</v>
      </c>
      <c r="S7">
        <v>5416.666666666667</v>
      </c>
    </row>
    <row r="8" spans="1:19" x14ac:dyDescent="0.3">
      <c r="A8" s="505" t="s">
        <v>215</v>
      </c>
      <c r="B8" s="504">
        <v>5</v>
      </c>
      <c r="C8">
        <v>1</v>
      </c>
      <c r="D8">
        <v>303</v>
      </c>
      <c r="S8">
        <v>5416.666666666667</v>
      </c>
    </row>
    <row r="9" spans="1:19" x14ac:dyDescent="0.3">
      <c r="A9" s="503" t="s">
        <v>216</v>
      </c>
      <c r="B9" s="502">
        <v>6</v>
      </c>
      <c r="C9">
        <v>1</v>
      </c>
      <c r="D9">
        <v>304</v>
      </c>
      <c r="E9">
        <v>1</v>
      </c>
      <c r="I9">
        <v>184</v>
      </c>
      <c r="Q9">
        <v>39860</v>
      </c>
    </row>
    <row r="10" spans="1:19" x14ac:dyDescent="0.3">
      <c r="A10" s="505" t="s">
        <v>217</v>
      </c>
      <c r="B10" s="504">
        <v>7</v>
      </c>
      <c r="C10">
        <v>1</v>
      </c>
      <c r="D10">
        <v>305</v>
      </c>
      <c r="E10">
        <v>2</v>
      </c>
      <c r="I10">
        <v>312</v>
      </c>
      <c r="Q10">
        <v>108635</v>
      </c>
    </row>
    <row r="11" spans="1:19" x14ac:dyDescent="0.3">
      <c r="A11" s="503" t="s">
        <v>218</v>
      </c>
      <c r="B11" s="502">
        <v>8</v>
      </c>
      <c r="C11">
        <v>1</v>
      </c>
      <c r="D11">
        <v>306</v>
      </c>
      <c r="E11">
        <v>8.25</v>
      </c>
      <c r="I11">
        <v>1350</v>
      </c>
      <c r="J11">
        <v>10</v>
      </c>
      <c r="K11">
        <v>28</v>
      </c>
      <c r="O11">
        <v>3115</v>
      </c>
      <c r="P11">
        <v>3115</v>
      </c>
      <c r="Q11">
        <v>271929</v>
      </c>
    </row>
    <row r="12" spans="1:19" x14ac:dyDescent="0.3">
      <c r="A12" s="505" t="s">
        <v>219</v>
      </c>
      <c r="B12" s="504">
        <v>9</v>
      </c>
      <c r="C12">
        <v>1</v>
      </c>
      <c r="D12">
        <v>307</v>
      </c>
      <c r="E12">
        <v>6.75</v>
      </c>
      <c r="I12">
        <v>1116</v>
      </c>
      <c r="O12">
        <v>1869</v>
      </c>
      <c r="P12">
        <v>1869</v>
      </c>
      <c r="Q12">
        <v>294467</v>
      </c>
    </row>
    <row r="13" spans="1:19" x14ac:dyDescent="0.3">
      <c r="A13" s="503" t="s">
        <v>220</v>
      </c>
      <c r="B13" s="502">
        <v>10</v>
      </c>
      <c r="C13">
        <v>1</v>
      </c>
      <c r="D13">
        <v>309</v>
      </c>
      <c r="E13">
        <v>2</v>
      </c>
      <c r="I13">
        <v>340</v>
      </c>
      <c r="J13">
        <v>12.5</v>
      </c>
      <c r="Q13">
        <v>81883</v>
      </c>
    </row>
    <row r="14" spans="1:19" x14ac:dyDescent="0.3">
      <c r="A14" s="505" t="s">
        <v>221</v>
      </c>
      <c r="B14" s="504">
        <v>11</v>
      </c>
      <c r="C14">
        <v>1</v>
      </c>
      <c r="D14">
        <v>310</v>
      </c>
      <c r="E14">
        <v>35</v>
      </c>
      <c r="I14">
        <v>5442</v>
      </c>
      <c r="K14">
        <v>17.5</v>
      </c>
      <c r="O14">
        <v>10111</v>
      </c>
      <c r="P14">
        <v>10111</v>
      </c>
      <c r="Q14">
        <v>1472601</v>
      </c>
    </row>
    <row r="15" spans="1:19" x14ac:dyDescent="0.3">
      <c r="A15" s="503" t="s">
        <v>222</v>
      </c>
      <c r="B15" s="502">
        <v>12</v>
      </c>
      <c r="C15">
        <v>1</v>
      </c>
      <c r="D15">
        <v>642</v>
      </c>
      <c r="E15">
        <v>4</v>
      </c>
      <c r="I15">
        <v>697.5</v>
      </c>
      <c r="J15">
        <v>48</v>
      </c>
      <c r="O15">
        <v>12500</v>
      </c>
      <c r="P15">
        <v>12500</v>
      </c>
      <c r="Q15">
        <v>102234</v>
      </c>
    </row>
    <row r="16" spans="1:19" x14ac:dyDescent="0.3">
      <c r="A16" s="501" t="s">
        <v>210</v>
      </c>
      <c r="B16" s="500">
        <v>2018</v>
      </c>
      <c r="C16">
        <v>1</v>
      </c>
      <c r="D16" t="s">
        <v>2218</v>
      </c>
      <c r="E16">
        <v>1</v>
      </c>
      <c r="I16">
        <v>168</v>
      </c>
      <c r="Q16">
        <v>28077</v>
      </c>
    </row>
    <row r="17" spans="3:19" x14ac:dyDescent="0.3">
      <c r="C17">
        <v>1</v>
      </c>
      <c r="D17">
        <v>30</v>
      </c>
      <c r="E17">
        <v>1</v>
      </c>
      <c r="I17">
        <v>168</v>
      </c>
      <c r="Q17">
        <v>28077</v>
      </c>
    </row>
    <row r="18" spans="3:19" x14ac:dyDescent="0.3">
      <c r="C18" t="s">
        <v>2219</v>
      </c>
      <c r="E18">
        <v>70.099999999999994</v>
      </c>
      <c r="I18">
        <v>11415.1</v>
      </c>
      <c r="J18">
        <v>287.5</v>
      </c>
      <c r="K18">
        <v>104.5</v>
      </c>
      <c r="L18">
        <v>93.5</v>
      </c>
      <c r="O18">
        <v>27595</v>
      </c>
      <c r="P18">
        <v>27595</v>
      </c>
      <c r="Q18">
        <v>3292069</v>
      </c>
      <c r="R18">
        <v>6650</v>
      </c>
      <c r="S18">
        <v>7885.8395497945457</v>
      </c>
    </row>
    <row r="19" spans="3:19" x14ac:dyDescent="0.3">
      <c r="C19">
        <v>2</v>
      </c>
      <c r="D19" t="s">
        <v>272</v>
      </c>
      <c r="E19">
        <v>10.100000000000001</v>
      </c>
      <c r="I19">
        <v>1516</v>
      </c>
      <c r="J19">
        <v>227</v>
      </c>
      <c r="K19">
        <v>47</v>
      </c>
      <c r="L19">
        <v>55</v>
      </c>
      <c r="Q19">
        <v>897511</v>
      </c>
      <c r="R19">
        <v>5000</v>
      </c>
      <c r="S19">
        <v>2469.1728831278792</v>
      </c>
    </row>
    <row r="20" spans="3:19" x14ac:dyDescent="0.3">
      <c r="C20">
        <v>2</v>
      </c>
      <c r="D20">
        <v>99</v>
      </c>
      <c r="E20">
        <v>1.8</v>
      </c>
      <c r="I20">
        <v>288</v>
      </c>
      <c r="J20">
        <v>33</v>
      </c>
      <c r="K20">
        <v>35.5</v>
      </c>
      <c r="L20">
        <v>23</v>
      </c>
      <c r="Q20">
        <v>100298</v>
      </c>
      <c r="R20">
        <v>5000</v>
      </c>
      <c r="S20">
        <v>2469.1728831278792</v>
      </c>
    </row>
    <row r="21" spans="3:19" x14ac:dyDescent="0.3">
      <c r="C21">
        <v>2</v>
      </c>
      <c r="D21">
        <v>101</v>
      </c>
      <c r="E21">
        <v>8.3000000000000007</v>
      </c>
      <c r="I21">
        <v>1228</v>
      </c>
      <c r="J21">
        <v>194</v>
      </c>
      <c r="K21">
        <v>11.5</v>
      </c>
      <c r="L21">
        <v>32</v>
      </c>
      <c r="Q21">
        <v>797213</v>
      </c>
    </row>
    <row r="22" spans="3:19" x14ac:dyDescent="0.3">
      <c r="C22">
        <v>2</v>
      </c>
      <c r="D22" t="s">
        <v>2217</v>
      </c>
      <c r="E22">
        <v>59.75</v>
      </c>
      <c r="I22">
        <v>8864.5</v>
      </c>
      <c r="J22">
        <v>135</v>
      </c>
      <c r="K22">
        <v>381.5</v>
      </c>
      <c r="Q22">
        <v>2361876</v>
      </c>
      <c r="R22">
        <v>2765</v>
      </c>
      <c r="S22">
        <v>5416.666666666667</v>
      </c>
    </row>
    <row r="23" spans="3:19" x14ac:dyDescent="0.3">
      <c r="C23">
        <v>2</v>
      </c>
      <c r="D23">
        <v>303</v>
      </c>
      <c r="R23">
        <v>2765</v>
      </c>
      <c r="S23">
        <v>5416.666666666667</v>
      </c>
    </row>
    <row r="24" spans="3:19" x14ac:dyDescent="0.3">
      <c r="C24">
        <v>2</v>
      </c>
      <c r="D24">
        <v>306</v>
      </c>
      <c r="E24">
        <v>8.25</v>
      </c>
      <c r="I24">
        <v>1266</v>
      </c>
      <c r="J24">
        <v>30</v>
      </c>
      <c r="K24">
        <v>65</v>
      </c>
      <c r="Q24">
        <v>276000</v>
      </c>
    </row>
    <row r="25" spans="3:19" x14ac:dyDescent="0.3">
      <c r="C25">
        <v>2</v>
      </c>
      <c r="D25">
        <v>307</v>
      </c>
      <c r="E25">
        <v>8.75</v>
      </c>
      <c r="I25">
        <v>1232</v>
      </c>
      <c r="J25">
        <v>22.5</v>
      </c>
      <c r="K25">
        <v>55</v>
      </c>
      <c r="Q25">
        <v>407089</v>
      </c>
    </row>
    <row r="26" spans="3:19" x14ac:dyDescent="0.3">
      <c r="C26">
        <v>2</v>
      </c>
      <c r="D26">
        <v>309</v>
      </c>
      <c r="E26">
        <v>2</v>
      </c>
      <c r="I26">
        <v>328</v>
      </c>
      <c r="J26">
        <v>14</v>
      </c>
      <c r="Q26">
        <v>83767</v>
      </c>
    </row>
    <row r="27" spans="3:19" x14ac:dyDescent="0.3">
      <c r="C27">
        <v>2</v>
      </c>
      <c r="D27">
        <v>310</v>
      </c>
      <c r="E27">
        <v>36.75</v>
      </c>
      <c r="I27">
        <v>5418.5</v>
      </c>
      <c r="J27">
        <v>25</v>
      </c>
      <c r="K27">
        <v>261.5</v>
      </c>
      <c r="Q27">
        <v>1497444</v>
      </c>
    </row>
    <row r="28" spans="3:19" x14ac:dyDescent="0.3">
      <c r="C28">
        <v>2</v>
      </c>
      <c r="D28">
        <v>642</v>
      </c>
      <c r="E28">
        <v>4</v>
      </c>
      <c r="I28">
        <v>620</v>
      </c>
      <c r="J28">
        <v>43.5</v>
      </c>
      <c r="Q28">
        <v>97576</v>
      </c>
    </row>
    <row r="29" spans="3:19" x14ac:dyDescent="0.3">
      <c r="C29">
        <v>2</v>
      </c>
      <c r="D29" t="s">
        <v>2218</v>
      </c>
      <c r="E29">
        <v>1</v>
      </c>
      <c r="I29">
        <v>152</v>
      </c>
      <c r="Q29">
        <v>27802</v>
      </c>
    </row>
    <row r="30" spans="3:19" x14ac:dyDescent="0.3">
      <c r="C30">
        <v>2</v>
      </c>
      <c r="D30">
        <v>30</v>
      </c>
      <c r="E30">
        <v>1</v>
      </c>
      <c r="I30">
        <v>152</v>
      </c>
      <c r="Q30">
        <v>27802</v>
      </c>
    </row>
    <row r="31" spans="3:19" x14ac:dyDescent="0.3">
      <c r="C31" t="s">
        <v>2220</v>
      </c>
      <c r="E31">
        <v>70.849999999999994</v>
      </c>
      <c r="I31">
        <v>10532.5</v>
      </c>
      <c r="J31">
        <v>362</v>
      </c>
      <c r="K31">
        <v>428.5</v>
      </c>
      <c r="L31">
        <v>55</v>
      </c>
      <c r="Q31">
        <v>3287189</v>
      </c>
      <c r="R31">
        <v>7765</v>
      </c>
      <c r="S31">
        <v>7885.8395497945457</v>
      </c>
    </row>
    <row r="32" spans="3:19" x14ac:dyDescent="0.3">
      <c r="C32">
        <v>3</v>
      </c>
      <c r="D32" t="s">
        <v>272</v>
      </c>
      <c r="E32">
        <v>10.100000000000001</v>
      </c>
      <c r="I32">
        <v>1731.1999999999998</v>
      </c>
      <c r="J32">
        <v>248</v>
      </c>
      <c r="K32">
        <v>57.7</v>
      </c>
      <c r="L32">
        <v>104</v>
      </c>
      <c r="O32">
        <v>30466</v>
      </c>
      <c r="P32">
        <v>30466</v>
      </c>
      <c r="Q32">
        <v>941534</v>
      </c>
      <c r="S32">
        <v>2469.1728831278792</v>
      </c>
    </row>
    <row r="33" spans="3:19" x14ac:dyDescent="0.3">
      <c r="C33">
        <v>3</v>
      </c>
      <c r="D33">
        <v>99</v>
      </c>
      <c r="E33">
        <v>1.8</v>
      </c>
      <c r="I33">
        <v>310.39999999999998</v>
      </c>
      <c r="J33">
        <v>32</v>
      </c>
      <c r="K33">
        <v>46.2</v>
      </c>
      <c r="L33">
        <v>34.5</v>
      </c>
      <c r="O33">
        <v>7266</v>
      </c>
      <c r="P33">
        <v>7266</v>
      </c>
      <c r="Q33">
        <v>112431</v>
      </c>
      <c r="S33">
        <v>2469.1728831278792</v>
      </c>
    </row>
    <row r="34" spans="3:19" x14ac:dyDescent="0.3">
      <c r="C34">
        <v>3</v>
      </c>
      <c r="D34">
        <v>101</v>
      </c>
      <c r="E34">
        <v>8.3000000000000007</v>
      </c>
      <c r="I34">
        <v>1420.8</v>
      </c>
      <c r="J34">
        <v>216</v>
      </c>
      <c r="K34">
        <v>11.5</v>
      </c>
      <c r="L34">
        <v>69.5</v>
      </c>
      <c r="O34">
        <v>23200</v>
      </c>
      <c r="P34">
        <v>23200</v>
      </c>
      <c r="Q34">
        <v>829103</v>
      </c>
    </row>
    <row r="35" spans="3:19" x14ac:dyDescent="0.3">
      <c r="C35">
        <v>3</v>
      </c>
      <c r="D35" t="s">
        <v>2217</v>
      </c>
      <c r="E35">
        <v>59.5</v>
      </c>
      <c r="I35">
        <v>8275.75</v>
      </c>
      <c r="J35">
        <v>448.25</v>
      </c>
      <c r="K35">
        <v>742.5</v>
      </c>
      <c r="O35">
        <v>19440</v>
      </c>
      <c r="P35">
        <v>19440</v>
      </c>
      <c r="Q35">
        <v>2682840</v>
      </c>
      <c r="R35">
        <v>5559</v>
      </c>
      <c r="S35">
        <v>5416.666666666667</v>
      </c>
    </row>
    <row r="36" spans="3:19" x14ac:dyDescent="0.3">
      <c r="C36">
        <v>3</v>
      </c>
      <c r="D36">
        <v>303</v>
      </c>
      <c r="R36">
        <v>5559</v>
      </c>
      <c r="S36">
        <v>5416.666666666667</v>
      </c>
    </row>
    <row r="37" spans="3:19" x14ac:dyDescent="0.3">
      <c r="C37">
        <v>3</v>
      </c>
      <c r="D37">
        <v>306</v>
      </c>
      <c r="E37">
        <v>8.25</v>
      </c>
      <c r="I37">
        <v>1050</v>
      </c>
      <c r="J37">
        <v>129.5</v>
      </c>
      <c r="K37">
        <v>65</v>
      </c>
      <c r="O37">
        <v>4080</v>
      </c>
      <c r="P37">
        <v>4080</v>
      </c>
      <c r="Q37">
        <v>320058</v>
      </c>
    </row>
    <row r="38" spans="3:19" x14ac:dyDescent="0.3">
      <c r="C38">
        <v>3</v>
      </c>
      <c r="D38">
        <v>307</v>
      </c>
      <c r="E38">
        <v>8.75</v>
      </c>
      <c r="I38">
        <v>1234</v>
      </c>
      <c r="J38">
        <v>48.25</v>
      </c>
      <c r="K38">
        <v>145</v>
      </c>
      <c r="O38">
        <v>3120</v>
      </c>
      <c r="P38">
        <v>3120</v>
      </c>
      <c r="Q38">
        <v>458824</v>
      </c>
    </row>
    <row r="39" spans="3:19" x14ac:dyDescent="0.3">
      <c r="C39">
        <v>3</v>
      </c>
      <c r="D39">
        <v>309</v>
      </c>
      <c r="E39">
        <v>2.25</v>
      </c>
      <c r="I39">
        <v>326</v>
      </c>
      <c r="J39">
        <v>15</v>
      </c>
      <c r="Q39">
        <v>93050</v>
      </c>
    </row>
    <row r="40" spans="3:19" x14ac:dyDescent="0.3">
      <c r="C40">
        <v>3</v>
      </c>
      <c r="D40">
        <v>310</v>
      </c>
      <c r="E40">
        <v>36.25</v>
      </c>
      <c r="I40">
        <v>5069</v>
      </c>
      <c r="J40">
        <v>213.5</v>
      </c>
      <c r="K40">
        <v>532.5</v>
      </c>
      <c r="O40">
        <v>12240</v>
      </c>
      <c r="P40">
        <v>12240</v>
      </c>
      <c r="Q40">
        <v>1720540</v>
      </c>
    </row>
    <row r="41" spans="3:19" x14ac:dyDescent="0.3">
      <c r="C41">
        <v>3</v>
      </c>
      <c r="D41">
        <v>642</v>
      </c>
      <c r="E41">
        <v>4</v>
      </c>
      <c r="I41">
        <v>596.75</v>
      </c>
      <c r="J41">
        <v>42</v>
      </c>
      <c r="Q41">
        <v>90368</v>
      </c>
    </row>
    <row r="42" spans="3:19" x14ac:dyDescent="0.3">
      <c r="C42">
        <v>3</v>
      </c>
      <c r="D42" t="s">
        <v>2218</v>
      </c>
      <c r="E42">
        <v>1</v>
      </c>
      <c r="I42">
        <v>160</v>
      </c>
      <c r="Q42">
        <v>27966</v>
      </c>
    </row>
    <row r="43" spans="3:19" x14ac:dyDescent="0.3">
      <c r="C43">
        <v>3</v>
      </c>
      <c r="D43">
        <v>30</v>
      </c>
      <c r="E43">
        <v>1</v>
      </c>
      <c r="I43">
        <v>160</v>
      </c>
      <c r="Q43">
        <v>27966</v>
      </c>
    </row>
    <row r="44" spans="3:19" x14ac:dyDescent="0.3">
      <c r="C44" t="s">
        <v>2221</v>
      </c>
      <c r="E44">
        <v>70.599999999999994</v>
      </c>
      <c r="I44">
        <v>10166.950000000001</v>
      </c>
      <c r="J44">
        <v>696.25</v>
      </c>
      <c r="K44">
        <v>800.2</v>
      </c>
      <c r="L44">
        <v>104</v>
      </c>
      <c r="O44">
        <v>49906</v>
      </c>
      <c r="P44">
        <v>49906</v>
      </c>
      <c r="Q44">
        <v>3652340</v>
      </c>
      <c r="R44">
        <v>5559</v>
      </c>
      <c r="S44">
        <v>7885.8395497945457</v>
      </c>
    </row>
    <row r="45" spans="3:19" x14ac:dyDescent="0.3">
      <c r="C45">
        <v>4</v>
      </c>
      <c r="D45" t="s">
        <v>272</v>
      </c>
      <c r="E45">
        <v>10.100000000000001</v>
      </c>
      <c r="I45">
        <v>1628.8000000000002</v>
      </c>
      <c r="J45">
        <v>245.5</v>
      </c>
      <c r="K45">
        <v>12</v>
      </c>
      <c r="L45">
        <v>62.5</v>
      </c>
      <c r="Q45">
        <v>882692</v>
      </c>
      <c r="R45">
        <v>3300</v>
      </c>
      <c r="S45">
        <v>2469.1728831278792</v>
      </c>
    </row>
    <row r="46" spans="3:19" x14ac:dyDescent="0.3">
      <c r="C46">
        <v>4</v>
      </c>
      <c r="D46">
        <v>99</v>
      </c>
      <c r="E46">
        <v>1.8</v>
      </c>
      <c r="I46">
        <v>270.39999999999998</v>
      </c>
      <c r="J46">
        <v>32</v>
      </c>
      <c r="K46">
        <v>12</v>
      </c>
      <c r="L46">
        <v>23</v>
      </c>
      <c r="Q46">
        <v>95636</v>
      </c>
      <c r="R46">
        <v>3300</v>
      </c>
      <c r="S46">
        <v>2469.1728831278792</v>
      </c>
    </row>
    <row r="47" spans="3:19" x14ac:dyDescent="0.3">
      <c r="C47">
        <v>4</v>
      </c>
      <c r="D47">
        <v>101</v>
      </c>
      <c r="E47">
        <v>8.3000000000000007</v>
      </c>
      <c r="I47">
        <v>1358.4</v>
      </c>
      <c r="J47">
        <v>213.5</v>
      </c>
      <c r="L47">
        <v>39.5</v>
      </c>
      <c r="Q47">
        <v>787056</v>
      </c>
    </row>
    <row r="48" spans="3:19" x14ac:dyDescent="0.3">
      <c r="C48">
        <v>4</v>
      </c>
      <c r="D48" t="s">
        <v>2217</v>
      </c>
      <c r="E48">
        <v>59.25</v>
      </c>
      <c r="I48">
        <v>8797.25</v>
      </c>
      <c r="J48">
        <v>251.5</v>
      </c>
      <c r="K48">
        <v>426.5</v>
      </c>
      <c r="O48">
        <v>10750</v>
      </c>
      <c r="P48">
        <v>10750</v>
      </c>
      <c r="Q48">
        <v>2571699</v>
      </c>
      <c r="R48">
        <v>6932</v>
      </c>
      <c r="S48">
        <v>5416.666666666667</v>
      </c>
    </row>
    <row r="49" spans="3:19" x14ac:dyDescent="0.3">
      <c r="C49">
        <v>4</v>
      </c>
      <c r="D49">
        <v>303</v>
      </c>
      <c r="R49">
        <v>6932</v>
      </c>
      <c r="S49">
        <v>5416.666666666667</v>
      </c>
    </row>
    <row r="50" spans="3:19" x14ac:dyDescent="0.3">
      <c r="C50">
        <v>4</v>
      </c>
      <c r="D50">
        <v>304</v>
      </c>
      <c r="E50">
        <v>1</v>
      </c>
      <c r="I50">
        <v>160</v>
      </c>
      <c r="Q50">
        <v>39950</v>
      </c>
    </row>
    <row r="51" spans="3:19" x14ac:dyDescent="0.3">
      <c r="C51">
        <v>4</v>
      </c>
      <c r="D51">
        <v>305</v>
      </c>
      <c r="E51">
        <v>2</v>
      </c>
      <c r="I51">
        <v>280</v>
      </c>
      <c r="Q51">
        <v>109649</v>
      </c>
    </row>
    <row r="52" spans="3:19" x14ac:dyDescent="0.3">
      <c r="C52">
        <v>4</v>
      </c>
      <c r="D52">
        <v>306</v>
      </c>
      <c r="E52">
        <v>8.25</v>
      </c>
      <c r="I52">
        <v>1110</v>
      </c>
      <c r="J52">
        <v>55</v>
      </c>
      <c r="K52">
        <v>35</v>
      </c>
      <c r="Q52">
        <v>297234</v>
      </c>
    </row>
    <row r="53" spans="3:19" x14ac:dyDescent="0.3">
      <c r="C53">
        <v>4</v>
      </c>
      <c r="D53">
        <v>307</v>
      </c>
      <c r="E53">
        <v>6.75</v>
      </c>
      <c r="I53">
        <v>1068</v>
      </c>
      <c r="J53">
        <v>35</v>
      </c>
      <c r="K53">
        <v>85</v>
      </c>
      <c r="Q53">
        <v>332557</v>
      </c>
    </row>
    <row r="54" spans="3:19" x14ac:dyDescent="0.3">
      <c r="C54">
        <v>4</v>
      </c>
      <c r="D54">
        <v>309</v>
      </c>
      <c r="E54">
        <v>2</v>
      </c>
      <c r="I54">
        <v>306</v>
      </c>
      <c r="J54">
        <v>30</v>
      </c>
      <c r="Q54">
        <v>97357</v>
      </c>
    </row>
    <row r="55" spans="3:19" x14ac:dyDescent="0.3">
      <c r="C55">
        <v>4</v>
      </c>
      <c r="D55">
        <v>310</v>
      </c>
      <c r="E55">
        <v>35.25</v>
      </c>
      <c r="I55">
        <v>5292</v>
      </c>
      <c r="J55">
        <v>104.25</v>
      </c>
      <c r="K55">
        <v>306.5</v>
      </c>
      <c r="O55">
        <v>10750</v>
      </c>
      <c r="P55">
        <v>10750</v>
      </c>
      <c r="Q55">
        <v>1599032</v>
      </c>
    </row>
    <row r="56" spans="3:19" x14ac:dyDescent="0.3">
      <c r="C56">
        <v>4</v>
      </c>
      <c r="D56">
        <v>642</v>
      </c>
      <c r="E56">
        <v>4</v>
      </c>
      <c r="I56">
        <v>581.25</v>
      </c>
      <c r="J56">
        <v>27.25</v>
      </c>
      <c r="Q56">
        <v>95920</v>
      </c>
    </row>
    <row r="57" spans="3:19" x14ac:dyDescent="0.3">
      <c r="C57">
        <v>4</v>
      </c>
      <c r="D57" t="s">
        <v>2218</v>
      </c>
      <c r="E57">
        <v>1</v>
      </c>
      <c r="I57">
        <v>160</v>
      </c>
      <c r="Q57">
        <v>27907</v>
      </c>
    </row>
    <row r="58" spans="3:19" x14ac:dyDescent="0.3">
      <c r="C58">
        <v>4</v>
      </c>
      <c r="D58">
        <v>30</v>
      </c>
      <c r="E58">
        <v>1</v>
      </c>
      <c r="I58">
        <v>160</v>
      </c>
      <c r="Q58">
        <v>27907</v>
      </c>
    </row>
    <row r="59" spans="3:19" x14ac:dyDescent="0.3">
      <c r="C59">
        <v>4</v>
      </c>
      <c r="D59" t="s">
        <v>2222</v>
      </c>
      <c r="L59">
        <v>11.5</v>
      </c>
      <c r="Q59">
        <v>2990</v>
      </c>
    </row>
    <row r="60" spans="3:19" x14ac:dyDescent="0.3">
      <c r="C60">
        <v>4</v>
      </c>
      <c r="D60">
        <v>0</v>
      </c>
      <c r="L60">
        <v>11.5</v>
      </c>
      <c r="Q60">
        <v>2990</v>
      </c>
    </row>
    <row r="61" spans="3:19" x14ac:dyDescent="0.3">
      <c r="C61" t="s">
        <v>2223</v>
      </c>
      <c r="E61">
        <v>70.349999999999994</v>
      </c>
      <c r="I61">
        <v>10586.05</v>
      </c>
      <c r="J61">
        <v>497</v>
      </c>
      <c r="K61">
        <v>438.5</v>
      </c>
      <c r="L61">
        <v>74</v>
      </c>
      <c r="O61">
        <v>10750</v>
      </c>
      <c r="P61">
        <v>10750</v>
      </c>
      <c r="Q61">
        <v>3485288</v>
      </c>
      <c r="R61">
        <v>10232</v>
      </c>
      <c r="S61">
        <v>7885.8395497945457</v>
      </c>
    </row>
    <row r="62" spans="3:19" x14ac:dyDescent="0.3">
      <c r="C62">
        <v>5</v>
      </c>
      <c r="D62" t="s">
        <v>272</v>
      </c>
      <c r="E62">
        <v>10.151200000000001</v>
      </c>
      <c r="I62">
        <v>1661.6000000000001</v>
      </c>
      <c r="J62">
        <v>243</v>
      </c>
      <c r="K62">
        <v>52.6</v>
      </c>
      <c r="L62">
        <v>74.5</v>
      </c>
      <c r="Q62">
        <v>915519</v>
      </c>
      <c r="R62">
        <v>1000</v>
      </c>
      <c r="S62">
        <v>2469.1728831278792</v>
      </c>
    </row>
    <row r="63" spans="3:19" x14ac:dyDescent="0.3">
      <c r="C63">
        <v>5</v>
      </c>
      <c r="D63">
        <v>99</v>
      </c>
      <c r="E63">
        <v>1.8118000000000001</v>
      </c>
      <c r="I63">
        <v>267.2</v>
      </c>
      <c r="J63">
        <v>34</v>
      </c>
      <c r="K63">
        <v>41.1</v>
      </c>
      <c r="L63">
        <v>11.5</v>
      </c>
      <c r="Q63">
        <v>109354</v>
      </c>
      <c r="R63">
        <v>1000</v>
      </c>
      <c r="S63">
        <v>2469.1728831278792</v>
      </c>
    </row>
    <row r="64" spans="3:19" x14ac:dyDescent="0.3">
      <c r="C64">
        <v>5</v>
      </c>
      <c r="D64">
        <v>101</v>
      </c>
      <c r="E64">
        <v>8.3394000000000013</v>
      </c>
      <c r="I64">
        <v>1394.4</v>
      </c>
      <c r="J64">
        <v>209</v>
      </c>
      <c r="K64">
        <v>11.5</v>
      </c>
      <c r="L64">
        <v>63</v>
      </c>
      <c r="Q64">
        <v>806165</v>
      </c>
    </row>
    <row r="65" spans="3:19" x14ac:dyDescent="0.3">
      <c r="C65">
        <v>5</v>
      </c>
      <c r="D65" t="s">
        <v>2217</v>
      </c>
      <c r="E65">
        <v>59</v>
      </c>
      <c r="I65">
        <v>9109.25</v>
      </c>
      <c r="J65">
        <v>152.25</v>
      </c>
      <c r="K65">
        <v>451.75</v>
      </c>
      <c r="O65">
        <v>10122</v>
      </c>
      <c r="P65">
        <v>10122</v>
      </c>
      <c r="Q65">
        <v>2613434</v>
      </c>
      <c r="R65">
        <v>6260</v>
      </c>
      <c r="S65">
        <v>5416.666666666667</v>
      </c>
    </row>
    <row r="66" spans="3:19" x14ac:dyDescent="0.3">
      <c r="C66">
        <v>5</v>
      </c>
      <c r="D66">
        <v>303</v>
      </c>
      <c r="R66">
        <v>6260</v>
      </c>
      <c r="S66">
        <v>5416.666666666667</v>
      </c>
    </row>
    <row r="67" spans="3:19" x14ac:dyDescent="0.3">
      <c r="C67">
        <v>5</v>
      </c>
      <c r="D67">
        <v>306</v>
      </c>
      <c r="E67">
        <v>9.25</v>
      </c>
      <c r="I67">
        <v>1440</v>
      </c>
      <c r="J67">
        <v>17.5</v>
      </c>
      <c r="K67">
        <v>41.75</v>
      </c>
      <c r="O67">
        <v>410</v>
      </c>
      <c r="P67">
        <v>410</v>
      </c>
      <c r="Q67">
        <v>334719</v>
      </c>
    </row>
    <row r="68" spans="3:19" x14ac:dyDescent="0.3">
      <c r="C68">
        <v>5</v>
      </c>
      <c r="D68">
        <v>307</v>
      </c>
      <c r="E68">
        <v>8.75</v>
      </c>
      <c r="I68">
        <v>1340</v>
      </c>
      <c r="J68">
        <v>22</v>
      </c>
      <c r="K68">
        <v>100</v>
      </c>
      <c r="O68">
        <v>1470</v>
      </c>
      <c r="P68">
        <v>1470</v>
      </c>
      <c r="Q68">
        <v>443880</v>
      </c>
    </row>
    <row r="69" spans="3:19" x14ac:dyDescent="0.3">
      <c r="C69">
        <v>5</v>
      </c>
      <c r="D69">
        <v>309</v>
      </c>
      <c r="E69">
        <v>2</v>
      </c>
      <c r="I69">
        <v>316</v>
      </c>
      <c r="J69">
        <v>17</v>
      </c>
      <c r="Q69">
        <v>87577</v>
      </c>
    </row>
    <row r="70" spans="3:19" x14ac:dyDescent="0.3">
      <c r="C70">
        <v>5</v>
      </c>
      <c r="D70">
        <v>310</v>
      </c>
      <c r="E70">
        <v>35</v>
      </c>
      <c r="I70">
        <v>5308</v>
      </c>
      <c r="J70">
        <v>61.5</v>
      </c>
      <c r="K70">
        <v>310</v>
      </c>
      <c r="O70">
        <v>8242</v>
      </c>
      <c r="P70">
        <v>8242</v>
      </c>
      <c r="Q70">
        <v>1649302</v>
      </c>
    </row>
    <row r="71" spans="3:19" x14ac:dyDescent="0.3">
      <c r="C71">
        <v>5</v>
      </c>
      <c r="D71">
        <v>642</v>
      </c>
      <c r="E71">
        <v>4</v>
      </c>
      <c r="I71">
        <v>705.25</v>
      </c>
      <c r="J71">
        <v>34.25</v>
      </c>
      <c r="Q71">
        <v>97956</v>
      </c>
    </row>
    <row r="72" spans="3:19" x14ac:dyDescent="0.3">
      <c r="C72">
        <v>5</v>
      </c>
      <c r="D72" t="s">
        <v>2218</v>
      </c>
      <c r="E72">
        <v>1</v>
      </c>
      <c r="I72">
        <v>184</v>
      </c>
      <c r="Q72">
        <v>27890</v>
      </c>
    </row>
    <row r="73" spans="3:19" x14ac:dyDescent="0.3">
      <c r="C73">
        <v>5</v>
      </c>
      <c r="D73">
        <v>30</v>
      </c>
      <c r="E73">
        <v>1</v>
      </c>
      <c r="I73">
        <v>184</v>
      </c>
      <c r="Q73">
        <v>27890</v>
      </c>
    </row>
    <row r="74" spans="3:19" x14ac:dyDescent="0.3">
      <c r="C74">
        <v>5</v>
      </c>
      <c r="D74" t="s">
        <v>2222</v>
      </c>
      <c r="L74">
        <v>11.5</v>
      </c>
      <c r="Q74">
        <v>2990</v>
      </c>
    </row>
    <row r="75" spans="3:19" x14ac:dyDescent="0.3">
      <c r="C75">
        <v>5</v>
      </c>
      <c r="D75">
        <v>0</v>
      </c>
      <c r="L75">
        <v>11.5</v>
      </c>
      <c r="Q75">
        <v>2990</v>
      </c>
    </row>
    <row r="76" spans="3:19" x14ac:dyDescent="0.3">
      <c r="C76" t="s">
        <v>2224</v>
      </c>
      <c r="E76">
        <v>70.151200000000003</v>
      </c>
      <c r="I76">
        <v>10954.85</v>
      </c>
      <c r="J76">
        <v>395.25</v>
      </c>
      <c r="K76">
        <v>504.35</v>
      </c>
      <c r="L76">
        <v>86</v>
      </c>
      <c r="O76">
        <v>10122</v>
      </c>
      <c r="P76">
        <v>10122</v>
      </c>
      <c r="Q76">
        <v>3559833</v>
      </c>
      <c r="R76">
        <v>7260</v>
      </c>
      <c r="S76">
        <v>7885.8395497945457</v>
      </c>
    </row>
    <row r="77" spans="3:19" x14ac:dyDescent="0.3">
      <c r="C77">
        <v>6</v>
      </c>
      <c r="D77" t="s">
        <v>272</v>
      </c>
      <c r="E77">
        <v>10.127500000000001</v>
      </c>
      <c r="I77">
        <v>1580.8000000000002</v>
      </c>
      <c r="J77">
        <v>252.9</v>
      </c>
      <c r="K77">
        <v>56.6</v>
      </c>
      <c r="L77">
        <v>79.5</v>
      </c>
      <c r="Q77">
        <v>900161</v>
      </c>
      <c r="S77">
        <v>2469.1728831278792</v>
      </c>
    </row>
    <row r="78" spans="3:19" x14ac:dyDescent="0.3">
      <c r="C78">
        <v>6</v>
      </c>
      <c r="D78">
        <v>99</v>
      </c>
      <c r="E78">
        <v>1.8274999999999999</v>
      </c>
      <c r="I78">
        <v>302.39999999999998</v>
      </c>
      <c r="J78">
        <v>36.4</v>
      </c>
      <c r="K78">
        <v>56.6</v>
      </c>
      <c r="L78">
        <v>11.5</v>
      </c>
      <c r="Q78">
        <v>106039</v>
      </c>
      <c r="S78">
        <v>2469.1728831278792</v>
      </c>
    </row>
    <row r="79" spans="3:19" x14ac:dyDescent="0.3">
      <c r="C79">
        <v>6</v>
      </c>
      <c r="D79">
        <v>101</v>
      </c>
      <c r="E79">
        <v>8.3000000000000007</v>
      </c>
      <c r="I79">
        <v>1278.4000000000001</v>
      </c>
      <c r="J79">
        <v>216.5</v>
      </c>
      <c r="L79">
        <v>68</v>
      </c>
      <c r="Q79">
        <v>794122</v>
      </c>
    </row>
    <row r="80" spans="3:19" x14ac:dyDescent="0.3">
      <c r="C80">
        <v>6</v>
      </c>
      <c r="D80" t="s">
        <v>2217</v>
      </c>
      <c r="E80">
        <v>61</v>
      </c>
      <c r="I80">
        <v>8113.5</v>
      </c>
      <c r="J80">
        <v>503</v>
      </c>
      <c r="K80">
        <v>639</v>
      </c>
      <c r="O80">
        <v>750</v>
      </c>
      <c r="P80">
        <v>750</v>
      </c>
      <c r="Q80">
        <v>2746495</v>
      </c>
      <c r="R80">
        <v>500</v>
      </c>
      <c r="S80">
        <v>5416.666666666667</v>
      </c>
    </row>
    <row r="81" spans="3:19" x14ac:dyDescent="0.3">
      <c r="C81">
        <v>6</v>
      </c>
      <c r="D81">
        <v>303</v>
      </c>
      <c r="R81">
        <v>500</v>
      </c>
      <c r="S81">
        <v>5416.666666666667</v>
      </c>
    </row>
    <row r="82" spans="3:19" x14ac:dyDescent="0.3">
      <c r="C82">
        <v>6</v>
      </c>
      <c r="D82">
        <v>306</v>
      </c>
      <c r="E82">
        <v>9.5</v>
      </c>
      <c r="I82">
        <v>1296</v>
      </c>
      <c r="J82">
        <v>47.5</v>
      </c>
      <c r="K82">
        <v>40</v>
      </c>
      <c r="Q82">
        <v>307382</v>
      </c>
    </row>
    <row r="83" spans="3:19" x14ac:dyDescent="0.3">
      <c r="C83">
        <v>6</v>
      </c>
      <c r="D83">
        <v>307</v>
      </c>
      <c r="E83">
        <v>8.75</v>
      </c>
      <c r="I83">
        <v>1108</v>
      </c>
      <c r="J83">
        <v>60</v>
      </c>
      <c r="K83">
        <v>80</v>
      </c>
      <c r="Q83">
        <v>432130</v>
      </c>
    </row>
    <row r="84" spans="3:19" x14ac:dyDescent="0.3">
      <c r="C84">
        <v>6</v>
      </c>
      <c r="D84">
        <v>309</v>
      </c>
      <c r="E84">
        <v>3</v>
      </c>
      <c r="I84">
        <v>372</v>
      </c>
      <c r="J84">
        <v>22</v>
      </c>
      <c r="Q84">
        <v>128254</v>
      </c>
    </row>
    <row r="85" spans="3:19" x14ac:dyDescent="0.3">
      <c r="C85">
        <v>6</v>
      </c>
      <c r="D85">
        <v>310</v>
      </c>
      <c r="E85">
        <v>35.75</v>
      </c>
      <c r="I85">
        <v>4764</v>
      </c>
      <c r="J85">
        <v>327.25</v>
      </c>
      <c r="K85">
        <v>519</v>
      </c>
      <c r="O85">
        <v>750</v>
      </c>
      <c r="P85">
        <v>750</v>
      </c>
      <c r="Q85">
        <v>1779844</v>
      </c>
    </row>
    <row r="86" spans="3:19" x14ac:dyDescent="0.3">
      <c r="C86">
        <v>6</v>
      </c>
      <c r="D86">
        <v>642</v>
      </c>
      <c r="E86">
        <v>4</v>
      </c>
      <c r="I86">
        <v>573.5</v>
      </c>
      <c r="J86">
        <v>46.25</v>
      </c>
      <c r="Q86">
        <v>98885</v>
      </c>
    </row>
    <row r="87" spans="3:19" x14ac:dyDescent="0.3">
      <c r="C87">
        <v>6</v>
      </c>
      <c r="D87" t="s">
        <v>2218</v>
      </c>
      <c r="E87">
        <v>1</v>
      </c>
      <c r="I87">
        <v>160</v>
      </c>
      <c r="Q87">
        <v>27907</v>
      </c>
    </row>
    <row r="88" spans="3:19" x14ac:dyDescent="0.3">
      <c r="C88">
        <v>6</v>
      </c>
      <c r="D88">
        <v>30</v>
      </c>
      <c r="E88">
        <v>1</v>
      </c>
      <c r="I88">
        <v>160</v>
      </c>
      <c r="Q88">
        <v>27907</v>
      </c>
    </row>
    <row r="89" spans="3:19" x14ac:dyDescent="0.3">
      <c r="C89" t="s">
        <v>2225</v>
      </c>
      <c r="E89">
        <v>72.127499999999998</v>
      </c>
      <c r="I89">
        <v>9854.2999999999993</v>
      </c>
      <c r="J89">
        <v>755.9</v>
      </c>
      <c r="K89">
        <v>695.6</v>
      </c>
      <c r="L89">
        <v>79.5</v>
      </c>
      <c r="O89">
        <v>750</v>
      </c>
      <c r="P89">
        <v>750</v>
      </c>
      <c r="Q89">
        <v>3674563</v>
      </c>
      <c r="R89">
        <v>500</v>
      </c>
      <c r="S89">
        <v>7885.8395497945457</v>
      </c>
    </row>
    <row r="90" spans="3:19" x14ac:dyDescent="0.3">
      <c r="C90">
        <v>7</v>
      </c>
      <c r="D90" t="s">
        <v>272</v>
      </c>
      <c r="E90">
        <v>10.3</v>
      </c>
      <c r="I90">
        <v>1232</v>
      </c>
      <c r="J90">
        <v>296</v>
      </c>
      <c r="L90">
        <v>63.5</v>
      </c>
      <c r="O90">
        <v>430424</v>
      </c>
      <c r="P90">
        <v>430424</v>
      </c>
      <c r="Q90">
        <v>1374343</v>
      </c>
      <c r="R90">
        <v>1200</v>
      </c>
      <c r="S90">
        <v>2469.1728831278792</v>
      </c>
    </row>
    <row r="91" spans="3:19" x14ac:dyDescent="0.3">
      <c r="C91">
        <v>7</v>
      </c>
      <c r="D91">
        <v>99</v>
      </c>
      <c r="E91">
        <v>2</v>
      </c>
      <c r="I91">
        <v>296</v>
      </c>
      <c r="J91">
        <v>68</v>
      </c>
      <c r="O91">
        <v>27092</v>
      </c>
      <c r="P91">
        <v>27092</v>
      </c>
      <c r="Q91">
        <v>142301</v>
      </c>
      <c r="R91">
        <v>1200</v>
      </c>
      <c r="S91">
        <v>2469.1728831278792</v>
      </c>
    </row>
    <row r="92" spans="3:19" x14ac:dyDescent="0.3">
      <c r="C92">
        <v>7</v>
      </c>
      <c r="D92">
        <v>101</v>
      </c>
      <c r="E92">
        <v>8.3000000000000007</v>
      </c>
      <c r="I92">
        <v>936</v>
      </c>
      <c r="J92">
        <v>228</v>
      </c>
      <c r="L92">
        <v>63.5</v>
      </c>
      <c r="O92">
        <v>403332</v>
      </c>
      <c r="P92">
        <v>403332</v>
      </c>
      <c r="Q92">
        <v>1232042</v>
      </c>
    </row>
    <row r="93" spans="3:19" x14ac:dyDescent="0.3">
      <c r="C93">
        <v>7</v>
      </c>
      <c r="D93" t="s">
        <v>2217</v>
      </c>
      <c r="E93">
        <v>60</v>
      </c>
      <c r="I93">
        <v>8047</v>
      </c>
      <c r="J93">
        <v>247</v>
      </c>
      <c r="K93">
        <v>728.5</v>
      </c>
      <c r="O93">
        <v>659339</v>
      </c>
      <c r="P93">
        <v>659339</v>
      </c>
      <c r="Q93">
        <v>3415844</v>
      </c>
      <c r="R93">
        <v>3599</v>
      </c>
      <c r="S93">
        <v>5416.666666666667</v>
      </c>
    </row>
    <row r="94" spans="3:19" x14ac:dyDescent="0.3">
      <c r="C94">
        <v>7</v>
      </c>
      <c r="D94">
        <v>303</v>
      </c>
      <c r="R94">
        <v>3599</v>
      </c>
      <c r="S94">
        <v>5416.666666666667</v>
      </c>
    </row>
    <row r="95" spans="3:19" x14ac:dyDescent="0.3">
      <c r="C95">
        <v>7</v>
      </c>
      <c r="D95">
        <v>306</v>
      </c>
      <c r="E95">
        <v>9.5</v>
      </c>
      <c r="I95">
        <v>1260</v>
      </c>
      <c r="K95">
        <v>20</v>
      </c>
      <c r="O95">
        <v>69598</v>
      </c>
      <c r="P95">
        <v>69598</v>
      </c>
      <c r="Q95">
        <v>375008</v>
      </c>
    </row>
    <row r="96" spans="3:19" x14ac:dyDescent="0.3">
      <c r="C96">
        <v>7</v>
      </c>
      <c r="D96">
        <v>307</v>
      </c>
      <c r="E96">
        <v>8.75</v>
      </c>
      <c r="I96">
        <v>1324</v>
      </c>
      <c r="J96">
        <v>49</v>
      </c>
      <c r="K96">
        <v>140</v>
      </c>
      <c r="O96">
        <v>152741</v>
      </c>
      <c r="P96">
        <v>152741</v>
      </c>
      <c r="Q96">
        <v>599223</v>
      </c>
    </row>
    <row r="97" spans="3:19" x14ac:dyDescent="0.3">
      <c r="C97">
        <v>7</v>
      </c>
      <c r="D97">
        <v>309</v>
      </c>
      <c r="E97">
        <v>2</v>
      </c>
      <c r="I97">
        <v>284</v>
      </c>
      <c r="J97">
        <v>14</v>
      </c>
      <c r="O97">
        <v>10348</v>
      </c>
      <c r="P97">
        <v>10348</v>
      </c>
      <c r="Q97">
        <v>106908</v>
      </c>
    </row>
    <row r="98" spans="3:19" x14ac:dyDescent="0.3">
      <c r="C98">
        <v>7</v>
      </c>
      <c r="D98">
        <v>310</v>
      </c>
      <c r="E98">
        <v>35.75</v>
      </c>
      <c r="I98">
        <v>4652</v>
      </c>
      <c r="J98">
        <v>129.5</v>
      </c>
      <c r="K98">
        <v>568.5</v>
      </c>
      <c r="O98">
        <v>403200</v>
      </c>
      <c r="P98">
        <v>403200</v>
      </c>
      <c r="Q98">
        <v>2208510</v>
      </c>
    </row>
    <row r="99" spans="3:19" x14ac:dyDescent="0.3">
      <c r="C99">
        <v>7</v>
      </c>
      <c r="D99">
        <v>642</v>
      </c>
      <c r="E99">
        <v>4</v>
      </c>
      <c r="I99">
        <v>527</v>
      </c>
      <c r="J99">
        <v>54.5</v>
      </c>
      <c r="O99">
        <v>23452</v>
      </c>
      <c r="P99">
        <v>23452</v>
      </c>
      <c r="Q99">
        <v>126195</v>
      </c>
    </row>
    <row r="100" spans="3:19" x14ac:dyDescent="0.3">
      <c r="C100">
        <v>7</v>
      </c>
      <c r="D100" t="s">
        <v>2218</v>
      </c>
      <c r="E100">
        <v>1</v>
      </c>
      <c r="I100">
        <v>112</v>
      </c>
      <c r="O100">
        <v>8061</v>
      </c>
      <c r="P100">
        <v>8061</v>
      </c>
      <c r="Q100">
        <v>36098</v>
      </c>
    </row>
    <row r="101" spans="3:19" x14ac:dyDescent="0.3">
      <c r="C101">
        <v>7</v>
      </c>
      <c r="D101">
        <v>30</v>
      </c>
      <c r="E101">
        <v>1</v>
      </c>
      <c r="I101">
        <v>112</v>
      </c>
      <c r="O101">
        <v>8061</v>
      </c>
      <c r="P101">
        <v>8061</v>
      </c>
      <c r="Q101">
        <v>36098</v>
      </c>
    </row>
    <row r="102" spans="3:19" x14ac:dyDescent="0.3">
      <c r="C102" t="s">
        <v>2226</v>
      </c>
      <c r="E102">
        <v>71.3</v>
      </c>
      <c r="I102">
        <v>9391</v>
      </c>
      <c r="J102">
        <v>543</v>
      </c>
      <c r="K102">
        <v>728.5</v>
      </c>
      <c r="L102">
        <v>63.5</v>
      </c>
      <c r="O102">
        <v>1097824</v>
      </c>
      <c r="P102">
        <v>1097824</v>
      </c>
      <c r="Q102">
        <v>4826285</v>
      </c>
      <c r="R102">
        <v>4799</v>
      </c>
      <c r="S102">
        <v>7885.8395497945457</v>
      </c>
    </row>
    <row r="103" spans="3:19" x14ac:dyDescent="0.3">
      <c r="C103">
        <v>8</v>
      </c>
      <c r="D103" t="s">
        <v>272</v>
      </c>
      <c r="E103">
        <v>10.3</v>
      </c>
      <c r="I103">
        <v>1396</v>
      </c>
      <c r="J103">
        <v>276</v>
      </c>
      <c r="L103">
        <v>62.5</v>
      </c>
      <c r="O103">
        <v>750</v>
      </c>
      <c r="P103">
        <v>750</v>
      </c>
      <c r="Q103">
        <v>901589</v>
      </c>
      <c r="R103">
        <v>999.98</v>
      </c>
      <c r="S103">
        <v>2469.1728831278792</v>
      </c>
    </row>
    <row r="104" spans="3:19" x14ac:dyDescent="0.3">
      <c r="C104">
        <v>8</v>
      </c>
      <c r="D104">
        <v>99</v>
      </c>
      <c r="E104">
        <v>2</v>
      </c>
      <c r="I104">
        <v>272</v>
      </c>
      <c r="J104">
        <v>68</v>
      </c>
      <c r="L104">
        <v>23</v>
      </c>
      <c r="O104">
        <v>750</v>
      </c>
      <c r="P104">
        <v>750</v>
      </c>
      <c r="Q104">
        <v>109042</v>
      </c>
      <c r="R104">
        <v>999.98</v>
      </c>
      <c r="S104">
        <v>2469.1728831278792</v>
      </c>
    </row>
    <row r="105" spans="3:19" x14ac:dyDescent="0.3">
      <c r="C105">
        <v>8</v>
      </c>
      <c r="D105">
        <v>101</v>
      </c>
      <c r="E105">
        <v>8.3000000000000007</v>
      </c>
      <c r="I105">
        <v>1124</v>
      </c>
      <c r="J105">
        <v>208</v>
      </c>
      <c r="L105">
        <v>39.5</v>
      </c>
      <c r="Q105">
        <v>792547</v>
      </c>
    </row>
    <row r="106" spans="3:19" x14ac:dyDescent="0.3">
      <c r="C106">
        <v>8</v>
      </c>
      <c r="D106" t="s">
        <v>2217</v>
      </c>
      <c r="E106">
        <v>60</v>
      </c>
      <c r="I106">
        <v>8020.75</v>
      </c>
      <c r="J106">
        <v>405.25</v>
      </c>
      <c r="K106">
        <v>950</v>
      </c>
      <c r="O106">
        <v>7500</v>
      </c>
      <c r="P106">
        <v>7500</v>
      </c>
      <c r="Q106">
        <v>2728496</v>
      </c>
      <c r="S106">
        <v>5416.666666666667</v>
      </c>
    </row>
    <row r="107" spans="3:19" x14ac:dyDescent="0.3">
      <c r="C107">
        <v>8</v>
      </c>
      <c r="D107">
        <v>303</v>
      </c>
      <c r="S107">
        <v>5416.666666666667</v>
      </c>
    </row>
    <row r="108" spans="3:19" x14ac:dyDescent="0.3">
      <c r="C108">
        <v>8</v>
      </c>
      <c r="D108">
        <v>306</v>
      </c>
      <c r="E108">
        <v>9.5</v>
      </c>
      <c r="I108">
        <v>1140</v>
      </c>
      <c r="J108">
        <v>65</v>
      </c>
      <c r="K108">
        <v>40</v>
      </c>
      <c r="Q108">
        <v>306139</v>
      </c>
    </row>
    <row r="109" spans="3:19" x14ac:dyDescent="0.3">
      <c r="C109">
        <v>8</v>
      </c>
      <c r="D109">
        <v>307</v>
      </c>
      <c r="E109">
        <v>8.75</v>
      </c>
      <c r="I109">
        <v>1176</v>
      </c>
      <c r="J109">
        <v>44.5</v>
      </c>
      <c r="K109">
        <v>155.5</v>
      </c>
      <c r="Q109">
        <v>449246</v>
      </c>
    </row>
    <row r="110" spans="3:19" x14ac:dyDescent="0.3">
      <c r="C110">
        <v>8</v>
      </c>
      <c r="D110">
        <v>309</v>
      </c>
      <c r="E110">
        <v>2</v>
      </c>
      <c r="I110">
        <v>312</v>
      </c>
      <c r="J110">
        <v>16</v>
      </c>
      <c r="Q110">
        <v>84126</v>
      </c>
    </row>
    <row r="111" spans="3:19" x14ac:dyDescent="0.3">
      <c r="C111">
        <v>8</v>
      </c>
      <c r="D111">
        <v>310</v>
      </c>
      <c r="E111">
        <v>35.75</v>
      </c>
      <c r="I111">
        <v>4858</v>
      </c>
      <c r="J111">
        <v>232.25</v>
      </c>
      <c r="K111">
        <v>754.5</v>
      </c>
      <c r="O111">
        <v>7500</v>
      </c>
      <c r="P111">
        <v>7500</v>
      </c>
      <c r="Q111">
        <v>1788648</v>
      </c>
    </row>
    <row r="112" spans="3:19" x14ac:dyDescent="0.3">
      <c r="C112">
        <v>8</v>
      </c>
      <c r="D112">
        <v>642</v>
      </c>
      <c r="E112">
        <v>4</v>
      </c>
      <c r="I112">
        <v>534.75</v>
      </c>
      <c r="J112">
        <v>47.5</v>
      </c>
      <c r="Q112">
        <v>100337</v>
      </c>
    </row>
    <row r="113" spans="3:19" x14ac:dyDescent="0.3">
      <c r="C113">
        <v>8</v>
      </c>
      <c r="D113" t="s">
        <v>2218</v>
      </c>
      <c r="E113">
        <v>1</v>
      </c>
      <c r="I113">
        <v>144</v>
      </c>
      <c r="Q113">
        <v>28257</v>
      </c>
    </row>
    <row r="114" spans="3:19" x14ac:dyDescent="0.3">
      <c r="C114">
        <v>8</v>
      </c>
      <c r="D114">
        <v>30</v>
      </c>
      <c r="E114">
        <v>1</v>
      </c>
      <c r="I114">
        <v>144</v>
      </c>
      <c r="Q114">
        <v>28257</v>
      </c>
    </row>
    <row r="115" spans="3:19" x14ac:dyDescent="0.3">
      <c r="C115" t="s">
        <v>2227</v>
      </c>
      <c r="E115">
        <v>71.3</v>
      </c>
      <c r="I115">
        <v>9560.75</v>
      </c>
      <c r="J115">
        <v>681.25</v>
      </c>
      <c r="K115">
        <v>950</v>
      </c>
      <c r="L115">
        <v>62.5</v>
      </c>
      <c r="O115">
        <v>8250</v>
      </c>
      <c r="P115">
        <v>8250</v>
      </c>
      <c r="Q115">
        <v>3658342</v>
      </c>
      <c r="R115">
        <v>999.98</v>
      </c>
      <c r="S115">
        <v>7885.8395497945457</v>
      </c>
    </row>
    <row r="116" spans="3:19" x14ac:dyDescent="0.3">
      <c r="C116">
        <v>9</v>
      </c>
      <c r="D116" t="s">
        <v>272</v>
      </c>
      <c r="E116">
        <v>10.347</v>
      </c>
      <c r="I116">
        <v>1446.4</v>
      </c>
      <c r="J116">
        <v>284</v>
      </c>
      <c r="K116">
        <v>11.5</v>
      </c>
      <c r="L116">
        <v>80</v>
      </c>
      <c r="Q116">
        <v>920974</v>
      </c>
      <c r="R116">
        <v>4800</v>
      </c>
      <c r="S116">
        <v>2469.1728831278792</v>
      </c>
    </row>
    <row r="117" spans="3:19" x14ac:dyDescent="0.3">
      <c r="C117">
        <v>9</v>
      </c>
      <c r="D117">
        <v>99</v>
      </c>
      <c r="E117">
        <v>2</v>
      </c>
      <c r="I117">
        <v>240</v>
      </c>
      <c r="J117">
        <v>68</v>
      </c>
      <c r="L117">
        <v>11.5</v>
      </c>
      <c r="Q117">
        <v>109854</v>
      </c>
      <c r="R117">
        <v>4800</v>
      </c>
      <c r="S117">
        <v>2469.1728831278792</v>
      </c>
    </row>
    <row r="118" spans="3:19" x14ac:dyDescent="0.3">
      <c r="C118">
        <v>9</v>
      </c>
      <c r="D118">
        <v>101</v>
      </c>
      <c r="E118">
        <v>8.3469999999999995</v>
      </c>
      <c r="I118">
        <v>1206.4000000000001</v>
      </c>
      <c r="J118">
        <v>216</v>
      </c>
      <c r="K118">
        <v>11.5</v>
      </c>
      <c r="L118">
        <v>68.5</v>
      </c>
      <c r="Q118">
        <v>811120</v>
      </c>
    </row>
    <row r="119" spans="3:19" x14ac:dyDescent="0.3">
      <c r="C119">
        <v>9</v>
      </c>
      <c r="D119" t="s">
        <v>2217</v>
      </c>
      <c r="E119">
        <v>61.75</v>
      </c>
      <c r="I119">
        <v>7965.25</v>
      </c>
      <c r="J119">
        <v>647.25</v>
      </c>
      <c r="K119">
        <v>727.25</v>
      </c>
      <c r="O119">
        <v>7500</v>
      </c>
      <c r="P119">
        <v>7500</v>
      </c>
      <c r="Q119">
        <v>2910995</v>
      </c>
      <c r="R119">
        <v>9100</v>
      </c>
      <c r="S119">
        <v>5416.666666666667</v>
      </c>
    </row>
    <row r="120" spans="3:19" x14ac:dyDescent="0.3">
      <c r="C120">
        <v>9</v>
      </c>
      <c r="D120">
        <v>303</v>
      </c>
      <c r="R120">
        <v>9100</v>
      </c>
      <c r="S120">
        <v>5416.666666666667</v>
      </c>
    </row>
    <row r="121" spans="3:19" x14ac:dyDescent="0.3">
      <c r="C121">
        <v>9</v>
      </c>
      <c r="D121">
        <v>306</v>
      </c>
      <c r="E121">
        <v>11.25</v>
      </c>
      <c r="I121">
        <v>1420.5</v>
      </c>
      <c r="J121">
        <v>77.5</v>
      </c>
      <c r="K121">
        <v>35</v>
      </c>
      <c r="Q121">
        <v>367211</v>
      </c>
    </row>
    <row r="122" spans="3:19" x14ac:dyDescent="0.3">
      <c r="C122">
        <v>9</v>
      </c>
      <c r="D122">
        <v>307</v>
      </c>
      <c r="E122">
        <v>8.75</v>
      </c>
      <c r="I122">
        <v>1160</v>
      </c>
      <c r="J122">
        <v>133.5</v>
      </c>
      <c r="K122">
        <v>96.75</v>
      </c>
      <c r="Q122">
        <v>473173</v>
      </c>
    </row>
    <row r="123" spans="3:19" x14ac:dyDescent="0.3">
      <c r="C123">
        <v>9</v>
      </c>
      <c r="D123">
        <v>309</v>
      </c>
      <c r="E123">
        <v>2</v>
      </c>
      <c r="I123">
        <v>228</v>
      </c>
      <c r="J123">
        <v>30</v>
      </c>
      <c r="Q123">
        <v>92409</v>
      </c>
    </row>
    <row r="124" spans="3:19" x14ac:dyDescent="0.3">
      <c r="C124">
        <v>9</v>
      </c>
      <c r="D124">
        <v>310</v>
      </c>
      <c r="E124">
        <v>35.75</v>
      </c>
      <c r="I124">
        <v>4684</v>
      </c>
      <c r="J124">
        <v>354.5</v>
      </c>
      <c r="K124">
        <v>595.5</v>
      </c>
      <c r="O124">
        <v>7500</v>
      </c>
      <c r="P124">
        <v>7500</v>
      </c>
      <c r="Q124">
        <v>1878478</v>
      </c>
    </row>
    <row r="125" spans="3:19" x14ac:dyDescent="0.3">
      <c r="C125">
        <v>9</v>
      </c>
      <c r="D125">
        <v>642</v>
      </c>
      <c r="E125">
        <v>4</v>
      </c>
      <c r="I125">
        <v>472.75</v>
      </c>
      <c r="J125">
        <v>51.75</v>
      </c>
      <c r="Q125">
        <v>99724</v>
      </c>
    </row>
    <row r="126" spans="3:19" x14ac:dyDescent="0.3">
      <c r="C126">
        <v>9</v>
      </c>
      <c r="D126" t="s">
        <v>2218</v>
      </c>
      <c r="E126">
        <v>1</v>
      </c>
      <c r="I126">
        <v>128</v>
      </c>
      <c r="J126">
        <v>12.5</v>
      </c>
      <c r="Q126">
        <v>31142</v>
      </c>
    </row>
    <row r="127" spans="3:19" x14ac:dyDescent="0.3">
      <c r="C127">
        <v>9</v>
      </c>
      <c r="D127">
        <v>30</v>
      </c>
      <c r="E127">
        <v>1</v>
      </c>
      <c r="I127">
        <v>128</v>
      </c>
      <c r="J127">
        <v>12.5</v>
      </c>
      <c r="Q127">
        <v>31142</v>
      </c>
    </row>
    <row r="128" spans="3:19" x14ac:dyDescent="0.3">
      <c r="C128">
        <v>9</v>
      </c>
      <c r="D128" t="s">
        <v>2222</v>
      </c>
      <c r="L128">
        <v>11.5</v>
      </c>
      <c r="Q128">
        <v>2990</v>
      </c>
    </row>
    <row r="129" spans="3:19" x14ac:dyDescent="0.3">
      <c r="C129">
        <v>9</v>
      </c>
      <c r="D129">
        <v>0</v>
      </c>
      <c r="L129">
        <v>11.5</v>
      </c>
      <c r="Q129">
        <v>2990</v>
      </c>
    </row>
    <row r="130" spans="3:19" x14ac:dyDescent="0.3">
      <c r="C130" t="s">
        <v>2228</v>
      </c>
      <c r="E130">
        <v>73.097000000000008</v>
      </c>
      <c r="I130">
        <v>9539.65</v>
      </c>
      <c r="J130">
        <v>943.75</v>
      </c>
      <c r="K130">
        <v>738.75</v>
      </c>
      <c r="L130">
        <v>91.5</v>
      </c>
      <c r="O130">
        <v>7500</v>
      </c>
      <c r="P130">
        <v>7500</v>
      </c>
      <c r="Q130">
        <v>3866101</v>
      </c>
      <c r="R130">
        <v>13900</v>
      </c>
      <c r="S130">
        <v>7885.8395497945457</v>
      </c>
    </row>
    <row r="131" spans="3:19" x14ac:dyDescent="0.3">
      <c r="C131">
        <v>10</v>
      </c>
      <c r="D131" t="s">
        <v>272</v>
      </c>
      <c r="E131">
        <v>10.340399999999999</v>
      </c>
      <c r="I131">
        <v>1796.8</v>
      </c>
      <c r="J131">
        <v>258</v>
      </c>
      <c r="K131">
        <v>11.5</v>
      </c>
      <c r="L131">
        <v>39</v>
      </c>
      <c r="Q131">
        <v>914524</v>
      </c>
      <c r="S131">
        <v>2469.1728831278792</v>
      </c>
    </row>
    <row r="132" spans="3:19" x14ac:dyDescent="0.3">
      <c r="C132">
        <v>10</v>
      </c>
      <c r="D132">
        <v>99</v>
      </c>
      <c r="E132">
        <v>2</v>
      </c>
      <c r="I132">
        <v>360</v>
      </c>
      <c r="J132">
        <v>60</v>
      </c>
      <c r="L132">
        <v>11.5</v>
      </c>
      <c r="Q132">
        <v>109099</v>
      </c>
      <c r="S132">
        <v>2469.1728831278792</v>
      </c>
    </row>
    <row r="133" spans="3:19" x14ac:dyDescent="0.3">
      <c r="C133">
        <v>10</v>
      </c>
      <c r="D133">
        <v>101</v>
      </c>
      <c r="E133">
        <v>8.3403999999999989</v>
      </c>
      <c r="I133">
        <v>1436.8</v>
      </c>
      <c r="J133">
        <v>198</v>
      </c>
      <c r="K133">
        <v>11.5</v>
      </c>
      <c r="L133">
        <v>27.5</v>
      </c>
      <c r="Q133">
        <v>805425</v>
      </c>
    </row>
    <row r="134" spans="3:19" x14ac:dyDescent="0.3">
      <c r="C134">
        <v>10</v>
      </c>
      <c r="D134" t="s">
        <v>2217</v>
      </c>
      <c r="E134">
        <v>60.5</v>
      </c>
      <c r="I134">
        <v>9607</v>
      </c>
      <c r="J134">
        <v>201.75</v>
      </c>
      <c r="K134">
        <v>407</v>
      </c>
      <c r="O134">
        <v>1500</v>
      </c>
      <c r="P134">
        <v>1500</v>
      </c>
      <c r="Q134">
        <v>2594594</v>
      </c>
      <c r="R134">
        <v>8399</v>
      </c>
      <c r="S134">
        <v>5416.666666666667</v>
      </c>
    </row>
    <row r="135" spans="3:19" x14ac:dyDescent="0.3">
      <c r="C135">
        <v>10</v>
      </c>
      <c r="D135">
        <v>303</v>
      </c>
      <c r="R135">
        <v>8399</v>
      </c>
      <c r="S135">
        <v>5416.666666666667</v>
      </c>
    </row>
    <row r="136" spans="3:19" x14ac:dyDescent="0.3">
      <c r="C136">
        <v>10</v>
      </c>
      <c r="D136">
        <v>306</v>
      </c>
      <c r="E136">
        <v>10.25</v>
      </c>
      <c r="I136">
        <v>1561.5</v>
      </c>
      <c r="J136">
        <v>45</v>
      </c>
      <c r="Q136">
        <v>340323</v>
      </c>
    </row>
    <row r="137" spans="3:19" x14ac:dyDescent="0.3">
      <c r="C137">
        <v>10</v>
      </c>
      <c r="D137">
        <v>307</v>
      </c>
      <c r="E137">
        <v>9.75</v>
      </c>
      <c r="I137">
        <v>1628</v>
      </c>
      <c r="J137">
        <v>45</v>
      </c>
      <c r="K137">
        <v>80</v>
      </c>
      <c r="Q137">
        <v>478979</v>
      </c>
    </row>
    <row r="138" spans="3:19" x14ac:dyDescent="0.3">
      <c r="C138">
        <v>10</v>
      </c>
      <c r="D138">
        <v>309</v>
      </c>
      <c r="E138">
        <v>1</v>
      </c>
      <c r="I138">
        <v>184</v>
      </c>
      <c r="Q138">
        <v>38372</v>
      </c>
    </row>
    <row r="139" spans="3:19" x14ac:dyDescent="0.3">
      <c r="C139">
        <v>10</v>
      </c>
      <c r="D139">
        <v>310</v>
      </c>
      <c r="E139">
        <v>35.5</v>
      </c>
      <c r="I139">
        <v>5660</v>
      </c>
      <c r="J139">
        <v>69</v>
      </c>
      <c r="K139">
        <v>327</v>
      </c>
      <c r="O139">
        <v>1500</v>
      </c>
      <c r="P139">
        <v>1500</v>
      </c>
      <c r="Q139">
        <v>1651360</v>
      </c>
    </row>
    <row r="140" spans="3:19" x14ac:dyDescent="0.3">
      <c r="C140">
        <v>10</v>
      </c>
      <c r="D140">
        <v>642</v>
      </c>
      <c r="E140">
        <v>4</v>
      </c>
      <c r="I140">
        <v>573.5</v>
      </c>
      <c r="J140">
        <v>42.75</v>
      </c>
      <c r="Q140">
        <v>85560</v>
      </c>
    </row>
    <row r="141" spans="3:19" x14ac:dyDescent="0.3">
      <c r="C141">
        <v>10</v>
      </c>
      <c r="D141" t="s">
        <v>2218</v>
      </c>
      <c r="E141">
        <v>1</v>
      </c>
      <c r="I141">
        <v>180</v>
      </c>
      <c r="Q141">
        <v>27977</v>
      </c>
    </row>
    <row r="142" spans="3:19" x14ac:dyDescent="0.3">
      <c r="C142">
        <v>10</v>
      </c>
      <c r="D142">
        <v>30</v>
      </c>
      <c r="E142">
        <v>1</v>
      </c>
      <c r="I142">
        <v>180</v>
      </c>
      <c r="Q142">
        <v>27977</v>
      </c>
    </row>
    <row r="143" spans="3:19" x14ac:dyDescent="0.3">
      <c r="C143">
        <v>10</v>
      </c>
      <c r="D143" t="s">
        <v>2222</v>
      </c>
      <c r="L143">
        <v>11.5</v>
      </c>
      <c r="Q143">
        <v>2990</v>
      </c>
    </row>
    <row r="144" spans="3:19" x14ac:dyDescent="0.3">
      <c r="C144">
        <v>10</v>
      </c>
      <c r="D144">
        <v>0</v>
      </c>
      <c r="L144">
        <v>11.5</v>
      </c>
      <c r="Q144">
        <v>2990</v>
      </c>
    </row>
    <row r="145" spans="3:19" x14ac:dyDescent="0.3">
      <c r="C145" t="s">
        <v>2229</v>
      </c>
      <c r="E145">
        <v>71.840400000000002</v>
      </c>
      <c r="I145">
        <v>11583.8</v>
      </c>
      <c r="J145">
        <v>459.75</v>
      </c>
      <c r="K145">
        <v>418.5</v>
      </c>
      <c r="L145">
        <v>50.5</v>
      </c>
      <c r="O145">
        <v>1500</v>
      </c>
      <c r="P145">
        <v>1500</v>
      </c>
      <c r="Q145">
        <v>3540085</v>
      </c>
      <c r="R145">
        <v>8399</v>
      </c>
      <c r="S145">
        <v>7885.8395497945457</v>
      </c>
    </row>
    <row r="146" spans="3:19" x14ac:dyDescent="0.3">
      <c r="C146">
        <v>11</v>
      </c>
      <c r="D146" t="s">
        <v>272</v>
      </c>
      <c r="E146">
        <v>10.335900000000001</v>
      </c>
      <c r="I146">
        <v>1672.8</v>
      </c>
      <c r="J146">
        <v>257</v>
      </c>
      <c r="K146">
        <v>11.5</v>
      </c>
      <c r="L146">
        <v>66.5</v>
      </c>
      <c r="O146">
        <v>139620</v>
      </c>
      <c r="P146">
        <v>139620</v>
      </c>
      <c r="Q146">
        <v>1049898</v>
      </c>
      <c r="R146">
        <v>300</v>
      </c>
      <c r="S146">
        <v>2469.1728831278792</v>
      </c>
    </row>
    <row r="147" spans="3:19" x14ac:dyDescent="0.3">
      <c r="C147">
        <v>11</v>
      </c>
      <c r="D147">
        <v>99</v>
      </c>
      <c r="E147">
        <v>2</v>
      </c>
      <c r="I147">
        <v>336</v>
      </c>
      <c r="J147">
        <v>78</v>
      </c>
      <c r="L147">
        <v>23</v>
      </c>
      <c r="O147">
        <v>24968</v>
      </c>
      <c r="P147">
        <v>24968</v>
      </c>
      <c r="Q147">
        <v>142055</v>
      </c>
      <c r="R147">
        <v>300</v>
      </c>
      <c r="S147">
        <v>2469.1728831278792</v>
      </c>
    </row>
    <row r="148" spans="3:19" x14ac:dyDescent="0.3">
      <c r="C148">
        <v>11</v>
      </c>
      <c r="D148">
        <v>101</v>
      </c>
      <c r="E148">
        <v>8.3359000000000005</v>
      </c>
      <c r="I148">
        <v>1336.8</v>
      </c>
      <c r="J148">
        <v>179</v>
      </c>
      <c r="K148">
        <v>11.5</v>
      </c>
      <c r="L148">
        <v>43.5</v>
      </c>
      <c r="O148">
        <v>114652</v>
      </c>
      <c r="P148">
        <v>114652</v>
      </c>
      <c r="Q148">
        <v>907843</v>
      </c>
    </row>
    <row r="149" spans="3:19" x14ac:dyDescent="0.3">
      <c r="C149">
        <v>11</v>
      </c>
      <c r="D149" t="s">
        <v>2217</v>
      </c>
      <c r="E149">
        <v>60.5</v>
      </c>
      <c r="I149">
        <v>8960</v>
      </c>
      <c r="J149">
        <v>320.5</v>
      </c>
      <c r="K149">
        <v>439</v>
      </c>
      <c r="O149">
        <v>681043</v>
      </c>
      <c r="P149">
        <v>681043</v>
      </c>
      <c r="Q149">
        <v>3346531</v>
      </c>
      <c r="R149">
        <v>4100</v>
      </c>
      <c r="S149">
        <v>5416.666666666667</v>
      </c>
    </row>
    <row r="150" spans="3:19" x14ac:dyDescent="0.3">
      <c r="C150">
        <v>11</v>
      </c>
      <c r="D150">
        <v>303</v>
      </c>
      <c r="R150">
        <v>4100</v>
      </c>
      <c r="S150">
        <v>5416.666666666667</v>
      </c>
    </row>
    <row r="151" spans="3:19" x14ac:dyDescent="0.3">
      <c r="C151">
        <v>11</v>
      </c>
      <c r="D151">
        <v>306</v>
      </c>
      <c r="E151">
        <v>10.25</v>
      </c>
      <c r="I151">
        <v>1536</v>
      </c>
      <c r="J151">
        <v>80</v>
      </c>
      <c r="O151">
        <v>81231</v>
      </c>
      <c r="P151">
        <v>81231</v>
      </c>
      <c r="Q151">
        <v>432334</v>
      </c>
    </row>
    <row r="152" spans="3:19" x14ac:dyDescent="0.3">
      <c r="C152">
        <v>11</v>
      </c>
      <c r="D152">
        <v>307</v>
      </c>
      <c r="E152">
        <v>9.75</v>
      </c>
      <c r="I152">
        <v>1248</v>
      </c>
      <c r="J152">
        <v>67.75</v>
      </c>
      <c r="K152">
        <v>47</v>
      </c>
      <c r="O152">
        <v>152816</v>
      </c>
      <c r="P152">
        <v>152816</v>
      </c>
      <c r="Q152">
        <v>636751</v>
      </c>
    </row>
    <row r="153" spans="3:19" x14ac:dyDescent="0.3">
      <c r="C153">
        <v>11</v>
      </c>
      <c r="D153">
        <v>309</v>
      </c>
      <c r="E153">
        <v>1</v>
      </c>
      <c r="I153">
        <v>176</v>
      </c>
      <c r="J153">
        <v>14</v>
      </c>
      <c r="O153">
        <v>11849</v>
      </c>
      <c r="P153">
        <v>11849</v>
      </c>
      <c r="Q153">
        <v>54355</v>
      </c>
    </row>
    <row r="154" spans="3:19" x14ac:dyDescent="0.3">
      <c r="C154">
        <v>11</v>
      </c>
      <c r="D154">
        <v>310</v>
      </c>
      <c r="E154">
        <v>35.5</v>
      </c>
      <c r="I154">
        <v>5380</v>
      </c>
      <c r="J154">
        <v>111.5</v>
      </c>
      <c r="K154">
        <v>392</v>
      </c>
      <c r="O154">
        <v>407695</v>
      </c>
      <c r="P154">
        <v>407695</v>
      </c>
      <c r="Q154">
        <v>2103522</v>
      </c>
    </row>
    <row r="155" spans="3:19" x14ac:dyDescent="0.3">
      <c r="C155">
        <v>11</v>
      </c>
      <c r="D155">
        <v>642</v>
      </c>
      <c r="E155">
        <v>4</v>
      </c>
      <c r="I155">
        <v>620</v>
      </c>
      <c r="J155">
        <v>47.25</v>
      </c>
      <c r="O155">
        <v>27452</v>
      </c>
      <c r="P155">
        <v>27452</v>
      </c>
      <c r="Q155">
        <v>119569</v>
      </c>
    </row>
    <row r="156" spans="3:19" x14ac:dyDescent="0.3">
      <c r="C156">
        <v>11</v>
      </c>
      <c r="D156" t="s">
        <v>2218</v>
      </c>
      <c r="E156">
        <v>1</v>
      </c>
      <c r="I156">
        <v>168</v>
      </c>
      <c r="O156">
        <v>8061</v>
      </c>
      <c r="P156">
        <v>8061</v>
      </c>
      <c r="Q156">
        <v>36069</v>
      </c>
    </row>
    <row r="157" spans="3:19" x14ac:dyDescent="0.3">
      <c r="C157">
        <v>11</v>
      </c>
      <c r="D157">
        <v>30</v>
      </c>
      <c r="E157">
        <v>1</v>
      </c>
      <c r="I157">
        <v>168</v>
      </c>
      <c r="O157">
        <v>8061</v>
      </c>
      <c r="P157">
        <v>8061</v>
      </c>
      <c r="Q157">
        <v>36069</v>
      </c>
    </row>
    <row r="158" spans="3:19" x14ac:dyDescent="0.3">
      <c r="C158">
        <v>11</v>
      </c>
      <c r="D158" t="s">
        <v>2222</v>
      </c>
      <c r="L158">
        <v>26.5</v>
      </c>
      <c r="Q158">
        <v>10490</v>
      </c>
    </row>
    <row r="159" spans="3:19" x14ac:dyDescent="0.3">
      <c r="C159">
        <v>11</v>
      </c>
      <c r="D159">
        <v>0</v>
      </c>
      <c r="L159">
        <v>26.5</v>
      </c>
      <c r="Q159">
        <v>10490</v>
      </c>
    </row>
    <row r="160" spans="3:19" x14ac:dyDescent="0.3">
      <c r="C160" t="s">
        <v>2230</v>
      </c>
      <c r="E160">
        <v>71.835900000000009</v>
      </c>
      <c r="I160">
        <v>10800.8</v>
      </c>
      <c r="J160">
        <v>577.5</v>
      </c>
      <c r="K160">
        <v>450.5</v>
      </c>
      <c r="L160">
        <v>93</v>
      </c>
      <c r="O160">
        <v>828724</v>
      </c>
      <c r="P160">
        <v>828724</v>
      </c>
      <c r="Q160">
        <v>4442988</v>
      </c>
      <c r="R160">
        <v>4400</v>
      </c>
      <c r="S160">
        <v>7885.8395497945457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2248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340573</v>
      </c>
      <c r="C3" s="344">
        <f t="shared" ref="C3:Z3" si="0">SUBTOTAL(9,C6:C1048576)</f>
        <v>5</v>
      </c>
      <c r="D3" s="344"/>
      <c r="E3" s="344">
        <f>SUBTOTAL(9,E6:E1048576)/4</f>
        <v>361987</v>
      </c>
      <c r="F3" s="344"/>
      <c r="G3" s="344">
        <f t="shared" si="0"/>
        <v>5</v>
      </c>
      <c r="H3" s="344">
        <f>SUBTOTAL(9,H6:H1048576)/4</f>
        <v>410368</v>
      </c>
      <c r="I3" s="347">
        <f>IF(B3&lt;&gt;0,H3/B3,"")</f>
        <v>1.2049340376365714</v>
      </c>
      <c r="J3" s="345">
        <f>IF(E3&lt;&gt;0,H3/E3,"")</f>
        <v>1.1336539709989586</v>
      </c>
      <c r="K3" s="346">
        <f t="shared" si="0"/>
        <v>1.1350493878126144E-9</v>
      </c>
      <c r="L3" s="346"/>
      <c r="M3" s="344">
        <f t="shared" si="0"/>
        <v>5.7750925135295297E-14</v>
      </c>
      <c r="N3" s="344">
        <f t="shared" si="0"/>
        <v>39308.439999999682</v>
      </c>
      <c r="O3" s="344"/>
      <c r="P3" s="344">
        <f t="shared" si="0"/>
        <v>2</v>
      </c>
      <c r="Q3" s="344">
        <f t="shared" si="0"/>
        <v>236059.43999999936</v>
      </c>
      <c r="R3" s="347">
        <f>IF(K3&lt;&gt;0,Q3/K3,"")</f>
        <v>207972835838373.66</v>
      </c>
      <c r="S3" s="347">
        <f>IF(N3&lt;&gt;0,Q3/N3,"")</f>
        <v>6.0053118363384881</v>
      </c>
      <c r="T3" s="343">
        <f t="shared" si="0"/>
        <v>6801029.3999999994</v>
      </c>
      <c r="U3" s="346"/>
      <c r="V3" s="344">
        <f t="shared" si="0"/>
        <v>1.9049859254752615</v>
      </c>
      <c r="W3" s="344">
        <f t="shared" si="0"/>
        <v>7140241.0999999996</v>
      </c>
      <c r="X3" s="344"/>
      <c r="Y3" s="344">
        <f t="shared" si="0"/>
        <v>2</v>
      </c>
      <c r="Z3" s="344">
        <f t="shared" si="0"/>
        <v>6018400.4400000013</v>
      </c>
      <c r="AA3" s="347">
        <f>IF(T3&lt;&gt;0,Z3/T3,"")</f>
        <v>0.88492492621778729</v>
      </c>
      <c r="AB3" s="345">
        <f>IF(W3&lt;&gt;0,Z3/W3,"")</f>
        <v>0.84288476477355945</v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2017</v>
      </c>
      <c r="F5" s="867"/>
      <c r="G5" s="867"/>
      <c r="H5" s="867">
        <v>2018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2017</v>
      </c>
      <c r="O5" s="867"/>
      <c r="P5" s="867"/>
      <c r="Q5" s="867">
        <v>2018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2017</v>
      </c>
      <c r="X5" s="867"/>
      <c r="Y5" s="867"/>
      <c r="Z5" s="867">
        <v>2018</v>
      </c>
      <c r="AA5" s="868" t="s">
        <v>257</v>
      </c>
      <c r="AB5" s="869" t="s">
        <v>2</v>
      </c>
    </row>
    <row r="6" spans="1:28" ht="14.4" customHeight="1" x14ac:dyDescent="0.3">
      <c r="A6" s="870" t="s">
        <v>2244</v>
      </c>
      <c r="B6" s="871">
        <v>340573</v>
      </c>
      <c r="C6" s="872">
        <v>1</v>
      </c>
      <c r="D6" s="872">
        <v>0.94084317945119578</v>
      </c>
      <c r="E6" s="871">
        <v>361987</v>
      </c>
      <c r="F6" s="872">
        <v>1.0628763877347882</v>
      </c>
      <c r="G6" s="872">
        <v>1</v>
      </c>
      <c r="H6" s="871">
        <v>410368</v>
      </c>
      <c r="I6" s="872">
        <v>1.2049340376365714</v>
      </c>
      <c r="J6" s="872">
        <v>1.1336539709989586</v>
      </c>
      <c r="K6" s="871">
        <v>5.6752469390630722E-10</v>
      </c>
      <c r="L6" s="872">
        <v>1</v>
      </c>
      <c r="M6" s="872">
        <v>2.8875462567647649E-14</v>
      </c>
      <c r="N6" s="871">
        <v>19654.219999999841</v>
      </c>
      <c r="O6" s="872">
        <v>34631479847543.973</v>
      </c>
      <c r="P6" s="872">
        <v>1</v>
      </c>
      <c r="Q6" s="871">
        <v>118029.71999999968</v>
      </c>
      <c r="R6" s="872">
        <v>207972835838373.66</v>
      </c>
      <c r="S6" s="872">
        <v>6.0053118363384881</v>
      </c>
      <c r="T6" s="871">
        <v>3400514.6999999997</v>
      </c>
      <c r="U6" s="872">
        <v>1</v>
      </c>
      <c r="V6" s="872">
        <v>0.95249296273763073</v>
      </c>
      <c r="W6" s="871">
        <v>3570120.55</v>
      </c>
      <c r="X6" s="872">
        <v>1.0498765231039877</v>
      </c>
      <c r="Y6" s="872">
        <v>1</v>
      </c>
      <c r="Z6" s="871">
        <v>3009200.2200000007</v>
      </c>
      <c r="AA6" s="872">
        <v>0.88492492621778729</v>
      </c>
      <c r="AB6" s="873">
        <v>0.84288476477355945</v>
      </c>
    </row>
    <row r="7" spans="1:28" ht="14.4" customHeight="1" x14ac:dyDescent="0.3">
      <c r="A7" s="880" t="s">
        <v>2245</v>
      </c>
      <c r="B7" s="874">
        <v>0</v>
      </c>
      <c r="C7" s="875"/>
      <c r="D7" s="875"/>
      <c r="E7" s="874"/>
      <c r="F7" s="875"/>
      <c r="G7" s="875"/>
      <c r="H7" s="874"/>
      <c r="I7" s="875"/>
      <c r="J7" s="875"/>
      <c r="K7" s="874"/>
      <c r="L7" s="875"/>
      <c r="M7" s="875"/>
      <c r="N7" s="874"/>
      <c r="O7" s="875"/>
      <c r="P7" s="875"/>
      <c r="Q7" s="874"/>
      <c r="R7" s="875"/>
      <c r="S7" s="875"/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x14ac:dyDescent="0.3">
      <c r="A8" s="880" t="s">
        <v>2246</v>
      </c>
      <c r="B8" s="874">
        <v>340573</v>
      </c>
      <c r="C8" s="875">
        <v>1</v>
      </c>
      <c r="D8" s="875">
        <v>0.94084317945119578</v>
      </c>
      <c r="E8" s="874">
        <v>361987</v>
      </c>
      <c r="F8" s="875">
        <v>1.0628763877347882</v>
      </c>
      <c r="G8" s="875">
        <v>1</v>
      </c>
      <c r="H8" s="874">
        <v>410183</v>
      </c>
      <c r="I8" s="875">
        <v>1.2043908354449706</v>
      </c>
      <c r="J8" s="875">
        <v>1.1331429029219282</v>
      </c>
      <c r="K8" s="874">
        <v>5.6752469390630722E-10</v>
      </c>
      <c r="L8" s="875">
        <v>1</v>
      </c>
      <c r="M8" s="875">
        <v>2.8875462567647649E-14</v>
      </c>
      <c r="N8" s="874">
        <v>19654.219999999841</v>
      </c>
      <c r="O8" s="875">
        <v>34631479847543.973</v>
      </c>
      <c r="P8" s="875">
        <v>1</v>
      </c>
      <c r="Q8" s="874">
        <v>118029.71999999968</v>
      </c>
      <c r="R8" s="875">
        <v>207972835838373.66</v>
      </c>
      <c r="S8" s="875">
        <v>6.0053118363384881</v>
      </c>
      <c r="T8" s="874">
        <v>3400514.6999999997</v>
      </c>
      <c r="U8" s="875">
        <v>1</v>
      </c>
      <c r="V8" s="875">
        <v>0.95249296273763073</v>
      </c>
      <c r="W8" s="874">
        <v>3570120.55</v>
      </c>
      <c r="X8" s="875">
        <v>1.0498765231039877</v>
      </c>
      <c r="Y8" s="875">
        <v>1</v>
      </c>
      <c r="Z8" s="874">
        <v>3009200.2200000007</v>
      </c>
      <c r="AA8" s="875">
        <v>0.88492492621778729</v>
      </c>
      <c r="AB8" s="876">
        <v>0.84288476477355945</v>
      </c>
    </row>
    <row r="9" spans="1:28" ht="14.4" customHeight="1" thickBot="1" x14ac:dyDescent="0.35">
      <c r="A9" s="881" t="s">
        <v>2247</v>
      </c>
      <c r="B9" s="877"/>
      <c r="C9" s="878"/>
      <c r="D9" s="878"/>
      <c r="E9" s="877"/>
      <c r="F9" s="878"/>
      <c r="G9" s="878"/>
      <c r="H9" s="877">
        <v>185</v>
      </c>
      <c r="I9" s="878"/>
      <c r="J9" s="878"/>
      <c r="K9" s="877"/>
      <c r="L9" s="878"/>
      <c r="M9" s="878"/>
      <c r="N9" s="877"/>
      <c r="O9" s="878"/>
      <c r="P9" s="878"/>
      <c r="Q9" s="877"/>
      <c r="R9" s="878"/>
      <c r="S9" s="878"/>
      <c r="T9" s="877"/>
      <c r="U9" s="878"/>
      <c r="V9" s="878"/>
      <c r="W9" s="877"/>
      <c r="X9" s="878"/>
      <c r="Y9" s="878"/>
      <c r="Z9" s="877"/>
      <c r="AA9" s="878"/>
      <c r="AB9" s="879"/>
    </row>
    <row r="10" spans="1:28" ht="14.4" customHeight="1" thickBot="1" x14ac:dyDescent="0.35"/>
    <row r="11" spans="1:28" ht="14.4" customHeight="1" x14ac:dyDescent="0.3">
      <c r="A11" s="870" t="s">
        <v>590</v>
      </c>
      <c r="B11" s="871">
        <v>340573</v>
      </c>
      <c r="C11" s="872">
        <v>1</v>
      </c>
      <c r="D11" s="872">
        <v>0.94084317945119578</v>
      </c>
      <c r="E11" s="871">
        <v>361987</v>
      </c>
      <c r="F11" s="872">
        <v>1.0628763877347882</v>
      </c>
      <c r="G11" s="872">
        <v>1</v>
      </c>
      <c r="H11" s="871">
        <v>410368</v>
      </c>
      <c r="I11" s="872">
        <v>1.2049340376365714</v>
      </c>
      <c r="J11" s="873">
        <v>1.1336539709989586</v>
      </c>
    </row>
    <row r="12" spans="1:28" ht="14.4" customHeight="1" x14ac:dyDescent="0.3">
      <c r="A12" s="880" t="s">
        <v>2249</v>
      </c>
      <c r="B12" s="874">
        <v>9201</v>
      </c>
      <c r="C12" s="875">
        <v>1</v>
      </c>
      <c r="D12" s="875">
        <v>1.3706241620735886</v>
      </c>
      <c r="E12" s="874">
        <v>6713</v>
      </c>
      <c r="F12" s="875">
        <v>0.7295946092815998</v>
      </c>
      <c r="G12" s="875">
        <v>1</v>
      </c>
      <c r="H12" s="874">
        <v>9069</v>
      </c>
      <c r="I12" s="875">
        <v>0.98565373328985983</v>
      </c>
      <c r="J12" s="876">
        <v>1.3509608222851184</v>
      </c>
    </row>
    <row r="13" spans="1:28" ht="14.4" customHeight="1" x14ac:dyDescent="0.3">
      <c r="A13" s="880" t="s">
        <v>2250</v>
      </c>
      <c r="B13" s="874">
        <v>331372</v>
      </c>
      <c r="C13" s="875">
        <v>1</v>
      </c>
      <c r="D13" s="875">
        <v>0.93272234951051869</v>
      </c>
      <c r="E13" s="874">
        <v>355274</v>
      </c>
      <c r="F13" s="875">
        <v>1.0721304153640019</v>
      </c>
      <c r="G13" s="875">
        <v>1</v>
      </c>
      <c r="H13" s="874">
        <v>401299</v>
      </c>
      <c r="I13" s="875">
        <v>1.2110226573156453</v>
      </c>
      <c r="J13" s="876">
        <v>1.1295478982419203</v>
      </c>
    </row>
    <row r="14" spans="1:28" ht="14.4" customHeight="1" x14ac:dyDescent="0.3">
      <c r="A14" s="882" t="s">
        <v>596</v>
      </c>
      <c r="B14" s="883">
        <v>0</v>
      </c>
      <c r="C14" s="884"/>
      <c r="D14" s="884"/>
      <c r="E14" s="883"/>
      <c r="F14" s="884"/>
      <c r="G14" s="884"/>
      <c r="H14" s="883"/>
      <c r="I14" s="884"/>
      <c r="J14" s="885"/>
    </row>
    <row r="15" spans="1:28" ht="14.4" customHeight="1" thickBot="1" x14ac:dyDescent="0.35">
      <c r="A15" s="881" t="s">
        <v>2249</v>
      </c>
      <c r="B15" s="877">
        <v>0</v>
      </c>
      <c r="C15" s="878"/>
      <c r="D15" s="878"/>
      <c r="E15" s="877"/>
      <c r="F15" s="878"/>
      <c r="G15" s="878"/>
      <c r="H15" s="877"/>
      <c r="I15" s="878"/>
      <c r="J15" s="879"/>
    </row>
    <row r="16" spans="1:28" ht="14.4" customHeight="1" x14ac:dyDescent="0.3">
      <c r="A16" s="804" t="s">
        <v>301</v>
      </c>
    </row>
    <row r="17" spans="1:1" ht="14.4" customHeight="1" x14ac:dyDescent="0.3">
      <c r="A17" s="805" t="s">
        <v>1108</v>
      </c>
    </row>
    <row r="18" spans="1:1" ht="14.4" customHeight="1" x14ac:dyDescent="0.3">
      <c r="A18" s="804" t="s">
        <v>2251</v>
      </c>
    </row>
    <row r="19" spans="1:1" ht="14.4" customHeight="1" x14ac:dyDescent="0.3">
      <c r="A19" s="804" t="s">
        <v>2252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2260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2434</v>
      </c>
      <c r="C3" s="404">
        <f t="shared" si="0"/>
        <v>2770</v>
      </c>
      <c r="D3" s="438">
        <f t="shared" si="0"/>
        <v>2979</v>
      </c>
      <c r="E3" s="346">
        <f t="shared" si="0"/>
        <v>340573</v>
      </c>
      <c r="F3" s="344">
        <f t="shared" si="0"/>
        <v>361987</v>
      </c>
      <c r="G3" s="405">
        <f t="shared" si="0"/>
        <v>410368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2017</v>
      </c>
      <c r="D5" s="886">
        <v>2018</v>
      </c>
      <c r="E5" s="866">
        <v>2015</v>
      </c>
      <c r="F5" s="867">
        <v>2017</v>
      </c>
      <c r="G5" s="886">
        <v>2018</v>
      </c>
    </row>
    <row r="6" spans="1:7" ht="14.4" customHeight="1" x14ac:dyDescent="0.3">
      <c r="A6" s="856" t="s">
        <v>2253</v>
      </c>
      <c r="B6" s="225"/>
      <c r="C6" s="225"/>
      <c r="D6" s="225">
        <v>1</v>
      </c>
      <c r="E6" s="887"/>
      <c r="F6" s="887"/>
      <c r="G6" s="888">
        <v>37</v>
      </c>
    </row>
    <row r="7" spans="1:7" ht="14.4" customHeight="1" x14ac:dyDescent="0.3">
      <c r="A7" s="857" t="s">
        <v>2249</v>
      </c>
      <c r="B7" s="849">
        <v>80</v>
      </c>
      <c r="C7" s="849">
        <v>62</v>
      </c>
      <c r="D7" s="849">
        <v>80</v>
      </c>
      <c r="E7" s="889">
        <v>9201</v>
      </c>
      <c r="F7" s="889">
        <v>6713</v>
      </c>
      <c r="G7" s="890">
        <v>9069</v>
      </c>
    </row>
    <row r="8" spans="1:7" ht="14.4" customHeight="1" x14ac:dyDescent="0.3">
      <c r="A8" s="857" t="s">
        <v>1110</v>
      </c>
      <c r="B8" s="849">
        <v>196</v>
      </c>
      <c r="C8" s="849">
        <v>282</v>
      </c>
      <c r="D8" s="849">
        <v>41</v>
      </c>
      <c r="E8" s="889">
        <v>17006</v>
      </c>
      <c r="F8" s="889">
        <v>22430</v>
      </c>
      <c r="G8" s="890">
        <v>4552</v>
      </c>
    </row>
    <row r="9" spans="1:7" ht="14.4" customHeight="1" x14ac:dyDescent="0.3">
      <c r="A9" s="857" t="s">
        <v>2254</v>
      </c>
      <c r="B9" s="849">
        <v>1</v>
      </c>
      <c r="C9" s="849"/>
      <c r="D9" s="849"/>
      <c r="E9" s="889">
        <v>37</v>
      </c>
      <c r="F9" s="889"/>
      <c r="G9" s="890"/>
    </row>
    <row r="10" spans="1:7" ht="14.4" customHeight="1" x14ac:dyDescent="0.3">
      <c r="A10" s="857" t="s">
        <v>1111</v>
      </c>
      <c r="B10" s="849"/>
      <c r="C10" s="849"/>
      <c r="D10" s="849">
        <v>3</v>
      </c>
      <c r="E10" s="889"/>
      <c r="F10" s="889"/>
      <c r="G10" s="890">
        <v>649</v>
      </c>
    </row>
    <row r="11" spans="1:7" ht="14.4" customHeight="1" x14ac:dyDescent="0.3">
      <c r="A11" s="857" t="s">
        <v>2255</v>
      </c>
      <c r="B11" s="849">
        <v>161</v>
      </c>
      <c r="C11" s="849"/>
      <c r="D11" s="849"/>
      <c r="E11" s="889">
        <v>13317</v>
      </c>
      <c r="F11" s="889"/>
      <c r="G11" s="890"/>
    </row>
    <row r="12" spans="1:7" ht="14.4" customHeight="1" x14ac:dyDescent="0.3">
      <c r="A12" s="857" t="s">
        <v>2256</v>
      </c>
      <c r="B12" s="849"/>
      <c r="C12" s="849"/>
      <c r="D12" s="849">
        <v>2</v>
      </c>
      <c r="E12" s="889"/>
      <c r="F12" s="889"/>
      <c r="G12" s="890">
        <v>471</v>
      </c>
    </row>
    <row r="13" spans="1:7" ht="14.4" customHeight="1" x14ac:dyDescent="0.3">
      <c r="A13" s="857" t="s">
        <v>1112</v>
      </c>
      <c r="B13" s="849">
        <v>462</v>
      </c>
      <c r="C13" s="849">
        <v>575</v>
      </c>
      <c r="D13" s="849">
        <v>771</v>
      </c>
      <c r="E13" s="889">
        <v>97094</v>
      </c>
      <c r="F13" s="889">
        <v>126306</v>
      </c>
      <c r="G13" s="890">
        <v>151509</v>
      </c>
    </row>
    <row r="14" spans="1:7" ht="14.4" customHeight="1" x14ac:dyDescent="0.3">
      <c r="A14" s="857" t="s">
        <v>1113</v>
      </c>
      <c r="B14" s="849">
        <v>59</v>
      </c>
      <c r="C14" s="849">
        <v>4</v>
      </c>
      <c r="D14" s="849">
        <v>111</v>
      </c>
      <c r="E14" s="889">
        <v>4926</v>
      </c>
      <c r="F14" s="889">
        <v>536</v>
      </c>
      <c r="G14" s="890">
        <v>10659</v>
      </c>
    </row>
    <row r="15" spans="1:7" ht="14.4" customHeight="1" x14ac:dyDescent="0.3">
      <c r="A15" s="857" t="s">
        <v>1115</v>
      </c>
      <c r="B15" s="849"/>
      <c r="C15" s="849"/>
      <c r="D15" s="849">
        <v>19</v>
      </c>
      <c r="E15" s="889"/>
      <c r="F15" s="889"/>
      <c r="G15" s="890">
        <v>5532</v>
      </c>
    </row>
    <row r="16" spans="1:7" ht="14.4" customHeight="1" x14ac:dyDescent="0.3">
      <c r="A16" s="857" t="s">
        <v>1116</v>
      </c>
      <c r="B16" s="849">
        <v>980</v>
      </c>
      <c r="C16" s="849">
        <v>1262</v>
      </c>
      <c r="D16" s="849">
        <v>1289</v>
      </c>
      <c r="E16" s="889">
        <v>110263</v>
      </c>
      <c r="F16" s="889">
        <v>123419</v>
      </c>
      <c r="G16" s="890">
        <v>129642</v>
      </c>
    </row>
    <row r="17" spans="1:7" ht="14.4" customHeight="1" x14ac:dyDescent="0.3">
      <c r="A17" s="857" t="s">
        <v>2257</v>
      </c>
      <c r="B17" s="849">
        <v>1</v>
      </c>
      <c r="C17" s="849"/>
      <c r="D17" s="849"/>
      <c r="E17" s="889">
        <v>74</v>
      </c>
      <c r="F17" s="889"/>
      <c r="G17" s="890"/>
    </row>
    <row r="18" spans="1:7" ht="14.4" customHeight="1" x14ac:dyDescent="0.3">
      <c r="A18" s="857" t="s">
        <v>2258</v>
      </c>
      <c r="B18" s="849">
        <v>5</v>
      </c>
      <c r="C18" s="849"/>
      <c r="D18" s="849"/>
      <c r="E18" s="889">
        <v>1298</v>
      </c>
      <c r="F18" s="889"/>
      <c r="G18" s="890"/>
    </row>
    <row r="19" spans="1:7" ht="14.4" customHeight="1" x14ac:dyDescent="0.3">
      <c r="A19" s="857" t="s">
        <v>2259</v>
      </c>
      <c r="B19" s="849">
        <v>1</v>
      </c>
      <c r="C19" s="849"/>
      <c r="D19" s="849"/>
      <c r="E19" s="889">
        <v>177</v>
      </c>
      <c r="F19" s="889"/>
      <c r="G19" s="890"/>
    </row>
    <row r="20" spans="1:7" ht="14.4" customHeight="1" x14ac:dyDescent="0.3">
      <c r="A20" s="857" t="s">
        <v>1117</v>
      </c>
      <c r="B20" s="849">
        <v>11</v>
      </c>
      <c r="C20" s="849">
        <v>14</v>
      </c>
      <c r="D20" s="849">
        <v>40</v>
      </c>
      <c r="E20" s="889">
        <v>1151</v>
      </c>
      <c r="F20" s="889">
        <v>4627</v>
      </c>
      <c r="G20" s="890">
        <v>9129</v>
      </c>
    </row>
    <row r="21" spans="1:7" ht="14.4" customHeight="1" x14ac:dyDescent="0.3">
      <c r="A21" s="857" t="s">
        <v>1118</v>
      </c>
      <c r="B21" s="849">
        <v>63</v>
      </c>
      <c r="C21" s="849">
        <v>37</v>
      </c>
      <c r="D21" s="849">
        <v>25</v>
      </c>
      <c r="E21" s="889">
        <v>24859</v>
      </c>
      <c r="F21" s="889">
        <v>13791</v>
      </c>
      <c r="G21" s="890">
        <v>10929</v>
      </c>
    </row>
    <row r="22" spans="1:7" ht="14.4" customHeight="1" x14ac:dyDescent="0.3">
      <c r="A22" s="857" t="s">
        <v>1119</v>
      </c>
      <c r="B22" s="849">
        <v>65</v>
      </c>
      <c r="C22" s="849">
        <v>97</v>
      </c>
      <c r="D22" s="849">
        <v>123</v>
      </c>
      <c r="E22" s="889">
        <v>10467</v>
      </c>
      <c r="F22" s="889">
        <v>11365</v>
      </c>
      <c r="G22" s="890">
        <v>21076</v>
      </c>
    </row>
    <row r="23" spans="1:7" ht="14.4" customHeight="1" thickBot="1" x14ac:dyDescent="0.35">
      <c r="A23" s="893" t="s">
        <v>1120</v>
      </c>
      <c r="B23" s="851">
        <v>349</v>
      </c>
      <c r="C23" s="851">
        <v>437</v>
      </c>
      <c r="D23" s="851">
        <v>474</v>
      </c>
      <c r="E23" s="891">
        <v>50703</v>
      </c>
      <c r="F23" s="891">
        <v>52800</v>
      </c>
      <c r="G23" s="892">
        <v>57114</v>
      </c>
    </row>
    <row r="24" spans="1:7" ht="14.4" customHeight="1" x14ac:dyDescent="0.3">
      <c r="A24" s="804" t="s">
        <v>301</v>
      </c>
    </row>
    <row r="25" spans="1:7" ht="14.4" customHeight="1" x14ac:dyDescent="0.3">
      <c r="A25" s="805" t="s">
        <v>1108</v>
      </c>
    </row>
    <row r="26" spans="1:7" ht="14.4" customHeight="1" x14ac:dyDescent="0.3">
      <c r="A26" s="804" t="s">
        <v>2251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2309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2647</v>
      </c>
      <c r="H3" s="208">
        <f t="shared" si="0"/>
        <v>3741087.6999999997</v>
      </c>
      <c r="I3" s="78"/>
      <c r="J3" s="78"/>
      <c r="K3" s="208">
        <f t="shared" si="0"/>
        <v>2983</v>
      </c>
      <c r="L3" s="208">
        <f t="shared" si="0"/>
        <v>3951761.7699999996</v>
      </c>
      <c r="M3" s="78"/>
      <c r="N3" s="78"/>
      <c r="O3" s="208">
        <f t="shared" si="0"/>
        <v>3173.1</v>
      </c>
      <c r="P3" s="208">
        <f t="shared" si="0"/>
        <v>3537597.9400000004</v>
      </c>
      <c r="Q3" s="79">
        <f>IF(L3=0,0,P3/L3)</f>
        <v>0.89519514229219355</v>
      </c>
      <c r="R3" s="209">
        <f>IF(O3=0,0,P3/O3)</f>
        <v>1114.8712426333871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2017</v>
      </c>
      <c r="L4" s="635"/>
      <c r="M4" s="206"/>
      <c r="N4" s="206"/>
      <c r="O4" s="634">
        <v>2018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/>
      <c r="B6" s="825" t="s">
        <v>2261</v>
      </c>
      <c r="C6" s="825" t="s">
        <v>590</v>
      </c>
      <c r="D6" s="825" t="s">
        <v>670</v>
      </c>
      <c r="E6" s="825" t="s">
        <v>2262</v>
      </c>
      <c r="F6" s="825" t="s">
        <v>2263</v>
      </c>
      <c r="G6" s="225"/>
      <c r="H6" s="225"/>
      <c r="I6" s="825"/>
      <c r="J6" s="825"/>
      <c r="K6" s="225"/>
      <c r="L6" s="225"/>
      <c r="M6" s="825"/>
      <c r="N6" s="825"/>
      <c r="O6" s="225">
        <v>5</v>
      </c>
      <c r="P6" s="225">
        <v>185</v>
      </c>
      <c r="Q6" s="830"/>
      <c r="R6" s="848">
        <v>37</v>
      </c>
    </row>
    <row r="7" spans="1:18" ht="14.4" customHeight="1" x14ac:dyDescent="0.3">
      <c r="A7" s="831" t="s">
        <v>2264</v>
      </c>
      <c r="B7" s="832" t="s">
        <v>2265</v>
      </c>
      <c r="C7" s="832" t="s">
        <v>590</v>
      </c>
      <c r="D7" s="832" t="s">
        <v>670</v>
      </c>
      <c r="E7" s="832" t="s">
        <v>2266</v>
      </c>
      <c r="F7" s="832" t="s">
        <v>2267</v>
      </c>
      <c r="G7" s="849">
        <v>0</v>
      </c>
      <c r="H7" s="849">
        <v>0</v>
      </c>
      <c r="I7" s="832"/>
      <c r="J7" s="832"/>
      <c r="K7" s="849"/>
      <c r="L7" s="849"/>
      <c r="M7" s="832"/>
      <c r="N7" s="832"/>
      <c r="O7" s="849"/>
      <c r="P7" s="849"/>
      <c r="Q7" s="837"/>
      <c r="R7" s="850"/>
    </row>
    <row r="8" spans="1:18" ht="14.4" customHeight="1" x14ac:dyDescent="0.3">
      <c r="A8" s="831" t="s">
        <v>2264</v>
      </c>
      <c r="B8" s="832" t="s">
        <v>2265</v>
      </c>
      <c r="C8" s="832" t="s">
        <v>590</v>
      </c>
      <c r="D8" s="832" t="s">
        <v>670</v>
      </c>
      <c r="E8" s="832" t="s">
        <v>2268</v>
      </c>
      <c r="F8" s="832" t="s">
        <v>2269</v>
      </c>
      <c r="G8" s="849">
        <v>0</v>
      </c>
      <c r="H8" s="849">
        <v>0</v>
      </c>
      <c r="I8" s="832"/>
      <c r="J8" s="832"/>
      <c r="K8" s="849"/>
      <c r="L8" s="849"/>
      <c r="M8" s="832"/>
      <c r="N8" s="832"/>
      <c r="O8" s="849"/>
      <c r="P8" s="849"/>
      <c r="Q8" s="837"/>
      <c r="R8" s="850"/>
    </row>
    <row r="9" spans="1:18" ht="14.4" customHeight="1" x14ac:dyDescent="0.3">
      <c r="A9" s="831" t="s">
        <v>2264</v>
      </c>
      <c r="B9" s="832" t="s">
        <v>2270</v>
      </c>
      <c r="C9" s="832" t="s">
        <v>2271</v>
      </c>
      <c r="D9" s="832" t="s">
        <v>2272</v>
      </c>
      <c r="E9" s="832" t="s">
        <v>2273</v>
      </c>
      <c r="F9" s="832" t="s">
        <v>2274</v>
      </c>
      <c r="G9" s="849">
        <v>0</v>
      </c>
      <c r="H9" s="849">
        <v>-2.9103830456733704E-11</v>
      </c>
      <c r="I9" s="832"/>
      <c r="J9" s="832"/>
      <c r="K9" s="849"/>
      <c r="L9" s="849"/>
      <c r="M9" s="832"/>
      <c r="N9" s="832"/>
      <c r="O9" s="849"/>
      <c r="P9" s="849"/>
      <c r="Q9" s="837"/>
      <c r="R9" s="850"/>
    </row>
    <row r="10" spans="1:18" ht="14.4" customHeight="1" x14ac:dyDescent="0.3">
      <c r="A10" s="831" t="s">
        <v>2264</v>
      </c>
      <c r="B10" s="832" t="s">
        <v>2270</v>
      </c>
      <c r="C10" s="832" t="s">
        <v>2271</v>
      </c>
      <c r="D10" s="832" t="s">
        <v>2272</v>
      </c>
      <c r="E10" s="832" t="s">
        <v>2275</v>
      </c>
      <c r="F10" s="832" t="s">
        <v>2274</v>
      </c>
      <c r="G10" s="849">
        <v>0</v>
      </c>
      <c r="H10" s="849">
        <v>0</v>
      </c>
      <c r="I10" s="832"/>
      <c r="J10" s="832"/>
      <c r="K10" s="849"/>
      <c r="L10" s="849"/>
      <c r="M10" s="832"/>
      <c r="N10" s="832"/>
      <c r="O10" s="849"/>
      <c r="P10" s="849"/>
      <c r="Q10" s="837"/>
      <c r="R10" s="850"/>
    </row>
    <row r="11" spans="1:18" ht="14.4" customHeight="1" x14ac:dyDescent="0.3">
      <c r="A11" s="831" t="s">
        <v>2264</v>
      </c>
      <c r="B11" s="832" t="s">
        <v>2270</v>
      </c>
      <c r="C11" s="832" t="s">
        <v>2271</v>
      </c>
      <c r="D11" s="832" t="s">
        <v>2272</v>
      </c>
      <c r="E11" s="832" t="s">
        <v>2276</v>
      </c>
      <c r="F11" s="832" t="s">
        <v>2274</v>
      </c>
      <c r="G11" s="849">
        <v>0</v>
      </c>
      <c r="H11" s="849">
        <v>-2.3283064365386963E-10</v>
      </c>
      <c r="I11" s="832">
        <v>0.5</v>
      </c>
      <c r="J11" s="832"/>
      <c r="K11" s="849">
        <v>0</v>
      </c>
      <c r="L11" s="849">
        <v>-4.6566128730773926E-10</v>
      </c>
      <c r="M11" s="832">
        <v>1</v>
      </c>
      <c r="N11" s="832"/>
      <c r="O11" s="849">
        <v>0</v>
      </c>
      <c r="P11" s="849">
        <v>4.6566128730773926E-10</v>
      </c>
      <c r="Q11" s="837">
        <v>-1</v>
      </c>
      <c r="R11" s="850"/>
    </row>
    <row r="12" spans="1:18" ht="14.4" customHeight="1" x14ac:dyDescent="0.3">
      <c r="A12" s="831" t="s">
        <v>2264</v>
      </c>
      <c r="B12" s="832" t="s">
        <v>2270</v>
      </c>
      <c r="C12" s="832" t="s">
        <v>2271</v>
      </c>
      <c r="D12" s="832" t="s">
        <v>2272</v>
      </c>
      <c r="E12" s="832" t="s">
        <v>2277</v>
      </c>
      <c r="F12" s="832" t="s">
        <v>2274</v>
      </c>
      <c r="G12" s="849">
        <v>0</v>
      </c>
      <c r="H12" s="849">
        <v>2.5465851649641991E-11</v>
      </c>
      <c r="I12" s="832">
        <v>0.29166666666666669</v>
      </c>
      <c r="J12" s="832"/>
      <c r="K12" s="849">
        <v>0</v>
      </c>
      <c r="L12" s="849">
        <v>8.7311491370201111E-11</v>
      </c>
      <c r="M12" s="832">
        <v>1</v>
      </c>
      <c r="N12" s="832"/>
      <c r="O12" s="849">
        <v>0</v>
      </c>
      <c r="P12" s="849">
        <v>-1.4551915228366852E-11</v>
      </c>
      <c r="Q12" s="837">
        <v>-0.16666666666666666</v>
      </c>
      <c r="R12" s="850"/>
    </row>
    <row r="13" spans="1:18" ht="14.4" customHeight="1" x14ac:dyDescent="0.3">
      <c r="A13" s="831" t="s">
        <v>2264</v>
      </c>
      <c r="B13" s="832" t="s">
        <v>2270</v>
      </c>
      <c r="C13" s="832" t="s">
        <v>590</v>
      </c>
      <c r="D13" s="832" t="s">
        <v>2272</v>
      </c>
      <c r="E13" s="832" t="s">
        <v>2273</v>
      </c>
      <c r="F13" s="832"/>
      <c r="G13" s="849">
        <v>16</v>
      </c>
      <c r="H13" s="849">
        <v>157233.91999999998</v>
      </c>
      <c r="I13" s="832"/>
      <c r="J13" s="832">
        <v>9827.119999999999</v>
      </c>
      <c r="K13" s="849"/>
      <c r="L13" s="849"/>
      <c r="M13" s="832"/>
      <c r="N13" s="832"/>
      <c r="O13" s="849"/>
      <c r="P13" s="849"/>
      <c r="Q13" s="837"/>
      <c r="R13" s="850"/>
    </row>
    <row r="14" spans="1:18" ht="14.4" customHeight="1" x14ac:dyDescent="0.3">
      <c r="A14" s="831" t="s">
        <v>2264</v>
      </c>
      <c r="B14" s="832" t="s">
        <v>2270</v>
      </c>
      <c r="C14" s="832" t="s">
        <v>590</v>
      </c>
      <c r="D14" s="832" t="s">
        <v>2272</v>
      </c>
      <c r="E14" s="832" t="s">
        <v>2275</v>
      </c>
      <c r="F14" s="832"/>
      <c r="G14" s="849">
        <v>18</v>
      </c>
      <c r="H14" s="849">
        <v>353776.5</v>
      </c>
      <c r="I14" s="832"/>
      <c r="J14" s="832">
        <v>19654.25</v>
      </c>
      <c r="K14" s="849"/>
      <c r="L14" s="849"/>
      <c r="M14" s="832"/>
      <c r="N14" s="832"/>
      <c r="O14" s="849"/>
      <c r="P14" s="849"/>
      <c r="Q14" s="837"/>
      <c r="R14" s="850"/>
    </row>
    <row r="15" spans="1:18" ht="14.4" customHeight="1" x14ac:dyDescent="0.3">
      <c r="A15" s="831" t="s">
        <v>2264</v>
      </c>
      <c r="B15" s="832" t="s">
        <v>2270</v>
      </c>
      <c r="C15" s="832" t="s">
        <v>590</v>
      </c>
      <c r="D15" s="832" t="s">
        <v>2272</v>
      </c>
      <c r="E15" s="832" t="s">
        <v>2276</v>
      </c>
      <c r="F15" s="832" t="s">
        <v>2278</v>
      </c>
      <c r="G15" s="849">
        <v>116</v>
      </c>
      <c r="H15" s="849">
        <v>2270395.9</v>
      </c>
      <c r="I15" s="832">
        <v>0.76212461162045886</v>
      </c>
      <c r="J15" s="832">
        <v>19572.37844827586</v>
      </c>
      <c r="K15" s="849">
        <v>151</v>
      </c>
      <c r="L15" s="849">
        <v>2979035.0100000002</v>
      </c>
      <c r="M15" s="832">
        <v>1</v>
      </c>
      <c r="N15" s="832">
        <v>19728.708675496691</v>
      </c>
      <c r="O15" s="849">
        <v>124.1</v>
      </c>
      <c r="P15" s="849">
        <v>2439332.2399999998</v>
      </c>
      <c r="Q15" s="837">
        <v>0.81883302203957631</v>
      </c>
      <c r="R15" s="850">
        <v>19656.182433521353</v>
      </c>
    </row>
    <row r="16" spans="1:18" ht="14.4" customHeight="1" x14ac:dyDescent="0.3">
      <c r="A16" s="831" t="s">
        <v>2264</v>
      </c>
      <c r="B16" s="832" t="s">
        <v>2270</v>
      </c>
      <c r="C16" s="832" t="s">
        <v>590</v>
      </c>
      <c r="D16" s="832" t="s">
        <v>2272</v>
      </c>
      <c r="E16" s="832" t="s">
        <v>2277</v>
      </c>
      <c r="F16" s="832" t="s">
        <v>2278</v>
      </c>
      <c r="G16" s="849">
        <v>63</v>
      </c>
      <c r="H16" s="849">
        <v>619108.38</v>
      </c>
      <c r="I16" s="832">
        <v>1.0137024319490844</v>
      </c>
      <c r="J16" s="832">
        <v>9827.1171428571433</v>
      </c>
      <c r="K16" s="849">
        <v>62</v>
      </c>
      <c r="L16" s="849">
        <v>610739.75999999989</v>
      </c>
      <c r="M16" s="832">
        <v>1</v>
      </c>
      <c r="N16" s="832">
        <v>9850.6412903225792</v>
      </c>
      <c r="O16" s="849">
        <v>70</v>
      </c>
      <c r="P16" s="849">
        <v>687897.7</v>
      </c>
      <c r="Q16" s="837">
        <v>1.1263352168196812</v>
      </c>
      <c r="R16" s="850">
        <v>9827.1099999999988</v>
      </c>
    </row>
    <row r="17" spans="1:18" ht="14.4" customHeight="1" x14ac:dyDescent="0.3">
      <c r="A17" s="831" t="s">
        <v>2264</v>
      </c>
      <c r="B17" s="832" t="s">
        <v>2270</v>
      </c>
      <c r="C17" s="832" t="s">
        <v>590</v>
      </c>
      <c r="D17" s="832" t="s">
        <v>670</v>
      </c>
      <c r="E17" s="832" t="s">
        <v>2279</v>
      </c>
      <c r="F17" s="832" t="s">
        <v>2280</v>
      </c>
      <c r="G17" s="849">
        <v>5</v>
      </c>
      <c r="H17" s="849">
        <v>150</v>
      </c>
      <c r="I17" s="832">
        <v>1.6666666666666667</v>
      </c>
      <c r="J17" s="832">
        <v>30</v>
      </c>
      <c r="K17" s="849">
        <v>3</v>
      </c>
      <c r="L17" s="849">
        <v>90</v>
      </c>
      <c r="M17" s="832">
        <v>1</v>
      </c>
      <c r="N17" s="832">
        <v>30</v>
      </c>
      <c r="O17" s="849">
        <v>3</v>
      </c>
      <c r="P17" s="849">
        <v>90</v>
      </c>
      <c r="Q17" s="837">
        <v>1</v>
      </c>
      <c r="R17" s="850">
        <v>30</v>
      </c>
    </row>
    <row r="18" spans="1:18" ht="14.4" customHeight="1" x14ac:dyDescent="0.3">
      <c r="A18" s="831" t="s">
        <v>2264</v>
      </c>
      <c r="B18" s="832" t="s">
        <v>2270</v>
      </c>
      <c r="C18" s="832" t="s">
        <v>590</v>
      </c>
      <c r="D18" s="832" t="s">
        <v>670</v>
      </c>
      <c r="E18" s="832" t="s">
        <v>2279</v>
      </c>
      <c r="F18" s="832" t="s">
        <v>2281</v>
      </c>
      <c r="G18" s="849">
        <v>2</v>
      </c>
      <c r="H18" s="849">
        <v>60</v>
      </c>
      <c r="I18" s="832">
        <v>1</v>
      </c>
      <c r="J18" s="832">
        <v>30</v>
      </c>
      <c r="K18" s="849">
        <v>2</v>
      </c>
      <c r="L18" s="849">
        <v>60</v>
      </c>
      <c r="M18" s="832">
        <v>1</v>
      </c>
      <c r="N18" s="832">
        <v>30</v>
      </c>
      <c r="O18" s="849">
        <v>4</v>
      </c>
      <c r="P18" s="849">
        <v>120</v>
      </c>
      <c r="Q18" s="837">
        <v>2</v>
      </c>
      <c r="R18" s="850">
        <v>30</v>
      </c>
    </row>
    <row r="19" spans="1:18" ht="14.4" customHeight="1" x14ac:dyDescent="0.3">
      <c r="A19" s="831" t="s">
        <v>2264</v>
      </c>
      <c r="B19" s="832" t="s">
        <v>2270</v>
      </c>
      <c r="C19" s="832" t="s">
        <v>590</v>
      </c>
      <c r="D19" s="832" t="s">
        <v>670</v>
      </c>
      <c r="E19" s="832" t="s">
        <v>2282</v>
      </c>
      <c r="F19" s="832" t="s">
        <v>2283</v>
      </c>
      <c r="G19" s="849">
        <v>25</v>
      </c>
      <c r="H19" s="849">
        <v>1650</v>
      </c>
      <c r="I19" s="832">
        <v>8.3333333333333339</v>
      </c>
      <c r="J19" s="832">
        <v>66</v>
      </c>
      <c r="K19" s="849">
        <v>3</v>
      </c>
      <c r="L19" s="849">
        <v>198</v>
      </c>
      <c r="M19" s="832">
        <v>1</v>
      </c>
      <c r="N19" s="832">
        <v>66</v>
      </c>
      <c r="O19" s="849">
        <v>20</v>
      </c>
      <c r="P19" s="849">
        <v>1320</v>
      </c>
      <c r="Q19" s="837">
        <v>6.666666666666667</v>
      </c>
      <c r="R19" s="850">
        <v>66</v>
      </c>
    </row>
    <row r="20" spans="1:18" ht="14.4" customHeight="1" x14ac:dyDescent="0.3">
      <c r="A20" s="831" t="s">
        <v>2264</v>
      </c>
      <c r="B20" s="832" t="s">
        <v>2270</v>
      </c>
      <c r="C20" s="832" t="s">
        <v>590</v>
      </c>
      <c r="D20" s="832" t="s">
        <v>670</v>
      </c>
      <c r="E20" s="832" t="s">
        <v>2282</v>
      </c>
      <c r="F20" s="832" t="s">
        <v>2284</v>
      </c>
      <c r="G20" s="849">
        <v>19</v>
      </c>
      <c r="H20" s="849">
        <v>1254</v>
      </c>
      <c r="I20" s="832">
        <v>2.7142857142857144</v>
      </c>
      <c r="J20" s="832">
        <v>66</v>
      </c>
      <c r="K20" s="849">
        <v>7</v>
      </c>
      <c r="L20" s="849">
        <v>462</v>
      </c>
      <c r="M20" s="832">
        <v>1</v>
      </c>
      <c r="N20" s="832">
        <v>66</v>
      </c>
      <c r="O20" s="849">
        <v>10</v>
      </c>
      <c r="P20" s="849">
        <v>660</v>
      </c>
      <c r="Q20" s="837">
        <v>1.4285714285714286</v>
      </c>
      <c r="R20" s="850">
        <v>66</v>
      </c>
    </row>
    <row r="21" spans="1:18" ht="14.4" customHeight="1" x14ac:dyDescent="0.3">
      <c r="A21" s="831" t="s">
        <v>2264</v>
      </c>
      <c r="B21" s="832" t="s">
        <v>2270</v>
      </c>
      <c r="C21" s="832" t="s">
        <v>590</v>
      </c>
      <c r="D21" s="832" t="s">
        <v>670</v>
      </c>
      <c r="E21" s="832" t="s">
        <v>2262</v>
      </c>
      <c r="F21" s="832" t="s">
        <v>2285</v>
      </c>
      <c r="G21" s="849">
        <v>397</v>
      </c>
      <c r="H21" s="849">
        <v>14689</v>
      </c>
      <c r="I21" s="832">
        <v>0.85745140388768903</v>
      </c>
      <c r="J21" s="832">
        <v>37</v>
      </c>
      <c r="K21" s="849">
        <v>463</v>
      </c>
      <c r="L21" s="849">
        <v>17131</v>
      </c>
      <c r="M21" s="832">
        <v>1</v>
      </c>
      <c r="N21" s="832">
        <v>37</v>
      </c>
      <c r="O21" s="849">
        <v>522</v>
      </c>
      <c r="P21" s="849">
        <v>19314</v>
      </c>
      <c r="Q21" s="837">
        <v>1.1274298056155507</v>
      </c>
      <c r="R21" s="850">
        <v>37</v>
      </c>
    </row>
    <row r="22" spans="1:18" ht="14.4" customHeight="1" x14ac:dyDescent="0.3">
      <c r="A22" s="831" t="s">
        <v>2264</v>
      </c>
      <c r="B22" s="832" t="s">
        <v>2270</v>
      </c>
      <c r="C22" s="832" t="s">
        <v>590</v>
      </c>
      <c r="D22" s="832" t="s">
        <v>670</v>
      </c>
      <c r="E22" s="832" t="s">
        <v>2262</v>
      </c>
      <c r="F22" s="832" t="s">
        <v>2263</v>
      </c>
      <c r="G22" s="849">
        <v>75</v>
      </c>
      <c r="H22" s="849">
        <v>2775</v>
      </c>
      <c r="I22" s="832">
        <v>0.9375</v>
      </c>
      <c r="J22" s="832">
        <v>37</v>
      </c>
      <c r="K22" s="849">
        <v>80</v>
      </c>
      <c r="L22" s="849">
        <v>2960</v>
      </c>
      <c r="M22" s="832">
        <v>1</v>
      </c>
      <c r="N22" s="832">
        <v>37</v>
      </c>
      <c r="O22" s="849">
        <v>110</v>
      </c>
      <c r="P22" s="849">
        <v>4070</v>
      </c>
      <c r="Q22" s="837">
        <v>1.375</v>
      </c>
      <c r="R22" s="850">
        <v>37</v>
      </c>
    </row>
    <row r="23" spans="1:18" ht="14.4" customHeight="1" x14ac:dyDescent="0.3">
      <c r="A23" s="831" t="s">
        <v>2264</v>
      </c>
      <c r="B23" s="832" t="s">
        <v>2270</v>
      </c>
      <c r="C23" s="832" t="s">
        <v>590</v>
      </c>
      <c r="D23" s="832" t="s">
        <v>670</v>
      </c>
      <c r="E23" s="832" t="s">
        <v>2286</v>
      </c>
      <c r="F23" s="832" t="s">
        <v>2287</v>
      </c>
      <c r="G23" s="849">
        <v>514</v>
      </c>
      <c r="H23" s="849">
        <v>90978</v>
      </c>
      <c r="I23" s="832">
        <v>0.85382059800664456</v>
      </c>
      <c r="J23" s="832">
        <v>177</v>
      </c>
      <c r="K23" s="849">
        <v>602</v>
      </c>
      <c r="L23" s="849">
        <v>106554</v>
      </c>
      <c r="M23" s="832">
        <v>1</v>
      </c>
      <c r="N23" s="832">
        <v>177</v>
      </c>
      <c r="O23" s="849">
        <v>592</v>
      </c>
      <c r="P23" s="849">
        <v>105376</v>
      </c>
      <c r="Q23" s="837">
        <v>0.98894457270491953</v>
      </c>
      <c r="R23" s="850">
        <v>178</v>
      </c>
    </row>
    <row r="24" spans="1:18" ht="14.4" customHeight="1" x14ac:dyDescent="0.3">
      <c r="A24" s="831" t="s">
        <v>2264</v>
      </c>
      <c r="B24" s="832" t="s">
        <v>2270</v>
      </c>
      <c r="C24" s="832" t="s">
        <v>590</v>
      </c>
      <c r="D24" s="832" t="s">
        <v>670</v>
      </c>
      <c r="E24" s="832" t="s">
        <v>2286</v>
      </c>
      <c r="F24" s="832" t="s">
        <v>2288</v>
      </c>
      <c r="G24" s="849">
        <v>28</v>
      </c>
      <c r="H24" s="849">
        <v>4956</v>
      </c>
      <c r="I24" s="832">
        <v>1.2727272727272727</v>
      </c>
      <c r="J24" s="832">
        <v>177</v>
      </c>
      <c r="K24" s="849">
        <v>22</v>
      </c>
      <c r="L24" s="849">
        <v>3894</v>
      </c>
      <c r="M24" s="832">
        <v>1</v>
      </c>
      <c r="N24" s="832">
        <v>177</v>
      </c>
      <c r="O24" s="849">
        <v>32</v>
      </c>
      <c r="P24" s="849">
        <v>5696</v>
      </c>
      <c r="Q24" s="837">
        <v>1.46276322547509</v>
      </c>
      <c r="R24" s="850">
        <v>178</v>
      </c>
    </row>
    <row r="25" spans="1:18" ht="14.4" customHeight="1" x14ac:dyDescent="0.3">
      <c r="A25" s="831" t="s">
        <v>2264</v>
      </c>
      <c r="B25" s="832" t="s">
        <v>2270</v>
      </c>
      <c r="C25" s="832" t="s">
        <v>590</v>
      </c>
      <c r="D25" s="832" t="s">
        <v>670</v>
      </c>
      <c r="E25" s="832" t="s">
        <v>2289</v>
      </c>
      <c r="F25" s="832" t="s">
        <v>2290</v>
      </c>
      <c r="G25" s="849"/>
      <c r="H25" s="849"/>
      <c r="I25" s="832"/>
      <c r="J25" s="832"/>
      <c r="K25" s="849"/>
      <c r="L25" s="849"/>
      <c r="M25" s="832"/>
      <c r="N25" s="832"/>
      <c r="O25" s="849">
        <v>1</v>
      </c>
      <c r="P25" s="849">
        <v>225</v>
      </c>
      <c r="Q25" s="837"/>
      <c r="R25" s="850">
        <v>225</v>
      </c>
    </row>
    <row r="26" spans="1:18" ht="14.4" customHeight="1" x14ac:dyDescent="0.3">
      <c r="A26" s="831" t="s">
        <v>2264</v>
      </c>
      <c r="B26" s="832" t="s">
        <v>2270</v>
      </c>
      <c r="C26" s="832" t="s">
        <v>590</v>
      </c>
      <c r="D26" s="832" t="s">
        <v>670</v>
      </c>
      <c r="E26" s="832" t="s">
        <v>2291</v>
      </c>
      <c r="F26" s="832" t="s">
        <v>2292</v>
      </c>
      <c r="G26" s="849">
        <v>153</v>
      </c>
      <c r="H26" s="849">
        <v>0</v>
      </c>
      <c r="I26" s="832"/>
      <c r="J26" s="832">
        <v>0</v>
      </c>
      <c r="K26" s="849">
        <v>167</v>
      </c>
      <c r="L26" s="849">
        <v>0</v>
      </c>
      <c r="M26" s="832"/>
      <c r="N26" s="832">
        <v>0</v>
      </c>
      <c r="O26" s="849">
        <v>132</v>
      </c>
      <c r="P26" s="849">
        <v>0</v>
      </c>
      <c r="Q26" s="837"/>
      <c r="R26" s="850">
        <v>0</v>
      </c>
    </row>
    <row r="27" spans="1:18" ht="14.4" customHeight="1" x14ac:dyDescent="0.3">
      <c r="A27" s="831" t="s">
        <v>2264</v>
      </c>
      <c r="B27" s="832" t="s">
        <v>2270</v>
      </c>
      <c r="C27" s="832" t="s">
        <v>590</v>
      </c>
      <c r="D27" s="832" t="s">
        <v>670</v>
      </c>
      <c r="E27" s="832" t="s">
        <v>2293</v>
      </c>
      <c r="F27" s="832" t="s">
        <v>2294</v>
      </c>
      <c r="G27" s="849">
        <v>32</v>
      </c>
      <c r="H27" s="849">
        <v>3712</v>
      </c>
      <c r="I27" s="832">
        <v>3.2</v>
      </c>
      <c r="J27" s="832">
        <v>116</v>
      </c>
      <c r="K27" s="849">
        <v>10</v>
      </c>
      <c r="L27" s="849">
        <v>1160</v>
      </c>
      <c r="M27" s="832">
        <v>1</v>
      </c>
      <c r="N27" s="832">
        <v>116</v>
      </c>
      <c r="O27" s="849">
        <v>29</v>
      </c>
      <c r="P27" s="849">
        <v>3353</v>
      </c>
      <c r="Q27" s="837">
        <v>2.8905172413793103</v>
      </c>
      <c r="R27" s="850">
        <v>115.62068965517241</v>
      </c>
    </row>
    <row r="28" spans="1:18" ht="14.4" customHeight="1" x14ac:dyDescent="0.3">
      <c r="A28" s="831" t="s">
        <v>2264</v>
      </c>
      <c r="B28" s="832" t="s">
        <v>2270</v>
      </c>
      <c r="C28" s="832" t="s">
        <v>590</v>
      </c>
      <c r="D28" s="832" t="s">
        <v>670</v>
      </c>
      <c r="E28" s="832" t="s">
        <v>2293</v>
      </c>
      <c r="F28" s="832" t="s">
        <v>2295</v>
      </c>
      <c r="G28" s="849">
        <v>817</v>
      </c>
      <c r="H28" s="849">
        <v>94772</v>
      </c>
      <c r="I28" s="832">
        <v>0.89387308533916854</v>
      </c>
      <c r="J28" s="832">
        <v>116</v>
      </c>
      <c r="K28" s="849">
        <v>914</v>
      </c>
      <c r="L28" s="849">
        <v>106024</v>
      </c>
      <c r="M28" s="832">
        <v>1</v>
      </c>
      <c r="N28" s="832">
        <v>116</v>
      </c>
      <c r="O28" s="849">
        <v>969</v>
      </c>
      <c r="P28" s="849">
        <v>112160</v>
      </c>
      <c r="Q28" s="837">
        <v>1.0578736889760809</v>
      </c>
      <c r="R28" s="850">
        <v>115.74819401444789</v>
      </c>
    </row>
    <row r="29" spans="1:18" ht="14.4" customHeight="1" x14ac:dyDescent="0.3">
      <c r="A29" s="831" t="s">
        <v>2264</v>
      </c>
      <c r="B29" s="832" t="s">
        <v>2270</v>
      </c>
      <c r="C29" s="832" t="s">
        <v>590</v>
      </c>
      <c r="D29" s="832" t="s">
        <v>670</v>
      </c>
      <c r="E29" s="832" t="s">
        <v>2296</v>
      </c>
      <c r="F29" s="832" t="s">
        <v>2297</v>
      </c>
      <c r="G29" s="849">
        <v>30</v>
      </c>
      <c r="H29" s="849">
        <v>960</v>
      </c>
      <c r="I29" s="832">
        <v>30</v>
      </c>
      <c r="J29" s="832">
        <v>32</v>
      </c>
      <c r="K29" s="849">
        <v>1</v>
      </c>
      <c r="L29" s="849">
        <v>32</v>
      </c>
      <c r="M29" s="832">
        <v>1</v>
      </c>
      <c r="N29" s="832">
        <v>32</v>
      </c>
      <c r="O29" s="849">
        <v>8</v>
      </c>
      <c r="P29" s="849">
        <v>256</v>
      </c>
      <c r="Q29" s="837">
        <v>8</v>
      </c>
      <c r="R29" s="850">
        <v>32</v>
      </c>
    </row>
    <row r="30" spans="1:18" ht="14.4" customHeight="1" x14ac:dyDescent="0.3">
      <c r="A30" s="831" t="s">
        <v>2264</v>
      </c>
      <c r="B30" s="832" t="s">
        <v>2270</v>
      </c>
      <c r="C30" s="832" t="s">
        <v>590</v>
      </c>
      <c r="D30" s="832" t="s">
        <v>670</v>
      </c>
      <c r="E30" s="832" t="s">
        <v>2296</v>
      </c>
      <c r="F30" s="832" t="s">
        <v>2298</v>
      </c>
      <c r="G30" s="849"/>
      <c r="H30" s="849"/>
      <c r="I30" s="832"/>
      <c r="J30" s="832"/>
      <c r="K30" s="849">
        <v>165</v>
      </c>
      <c r="L30" s="849">
        <v>5280</v>
      </c>
      <c r="M30" s="832">
        <v>1</v>
      </c>
      <c r="N30" s="832">
        <v>32</v>
      </c>
      <c r="O30" s="849">
        <v>126</v>
      </c>
      <c r="P30" s="849">
        <v>4032</v>
      </c>
      <c r="Q30" s="837">
        <v>0.76363636363636367</v>
      </c>
      <c r="R30" s="850">
        <v>32</v>
      </c>
    </row>
    <row r="31" spans="1:18" ht="14.4" customHeight="1" x14ac:dyDescent="0.3">
      <c r="A31" s="831" t="s">
        <v>2264</v>
      </c>
      <c r="B31" s="832" t="s">
        <v>2270</v>
      </c>
      <c r="C31" s="832" t="s">
        <v>590</v>
      </c>
      <c r="D31" s="832" t="s">
        <v>670</v>
      </c>
      <c r="E31" s="832" t="s">
        <v>2266</v>
      </c>
      <c r="F31" s="832" t="s">
        <v>2267</v>
      </c>
      <c r="G31" s="849">
        <v>13</v>
      </c>
      <c r="H31" s="849">
        <v>4602</v>
      </c>
      <c r="I31" s="832">
        <v>0.61730382293762576</v>
      </c>
      <c r="J31" s="832">
        <v>354</v>
      </c>
      <c r="K31" s="849">
        <v>21</v>
      </c>
      <c r="L31" s="849">
        <v>7455</v>
      </c>
      <c r="M31" s="832">
        <v>1</v>
      </c>
      <c r="N31" s="832">
        <v>355</v>
      </c>
      <c r="O31" s="849">
        <v>16</v>
      </c>
      <c r="P31" s="849">
        <v>5680</v>
      </c>
      <c r="Q31" s="837">
        <v>0.76190476190476186</v>
      </c>
      <c r="R31" s="850">
        <v>355</v>
      </c>
    </row>
    <row r="32" spans="1:18" ht="14.4" customHeight="1" x14ac:dyDescent="0.3">
      <c r="A32" s="831" t="s">
        <v>2264</v>
      </c>
      <c r="B32" s="832" t="s">
        <v>2270</v>
      </c>
      <c r="C32" s="832" t="s">
        <v>590</v>
      </c>
      <c r="D32" s="832" t="s">
        <v>670</v>
      </c>
      <c r="E32" s="832" t="s">
        <v>2266</v>
      </c>
      <c r="F32" s="832" t="s">
        <v>2299</v>
      </c>
      <c r="G32" s="849">
        <v>249</v>
      </c>
      <c r="H32" s="849">
        <v>88146</v>
      </c>
      <c r="I32" s="832">
        <v>0.9513355998057309</v>
      </c>
      <c r="J32" s="832">
        <v>354</v>
      </c>
      <c r="K32" s="849">
        <v>261</v>
      </c>
      <c r="L32" s="849">
        <v>92655</v>
      </c>
      <c r="M32" s="832">
        <v>1</v>
      </c>
      <c r="N32" s="832">
        <v>355</v>
      </c>
      <c r="O32" s="849">
        <v>318</v>
      </c>
      <c r="P32" s="849">
        <v>112890</v>
      </c>
      <c r="Q32" s="837">
        <v>1.2183908045977012</v>
      </c>
      <c r="R32" s="850">
        <v>355</v>
      </c>
    </row>
    <row r="33" spans="1:18" ht="14.4" customHeight="1" x14ac:dyDescent="0.3">
      <c r="A33" s="831" t="s">
        <v>2264</v>
      </c>
      <c r="B33" s="832" t="s">
        <v>2270</v>
      </c>
      <c r="C33" s="832" t="s">
        <v>590</v>
      </c>
      <c r="D33" s="832" t="s">
        <v>670</v>
      </c>
      <c r="E33" s="832" t="s">
        <v>2300</v>
      </c>
      <c r="F33" s="832" t="s">
        <v>2301</v>
      </c>
      <c r="G33" s="849">
        <v>32</v>
      </c>
      <c r="H33" s="849">
        <v>2368</v>
      </c>
      <c r="I33" s="832">
        <v>1.28</v>
      </c>
      <c r="J33" s="832">
        <v>74</v>
      </c>
      <c r="K33" s="849">
        <v>25</v>
      </c>
      <c r="L33" s="849">
        <v>1850</v>
      </c>
      <c r="M33" s="832">
        <v>1</v>
      </c>
      <c r="N33" s="832">
        <v>74</v>
      </c>
      <c r="O33" s="849">
        <v>35</v>
      </c>
      <c r="P33" s="849">
        <v>2590</v>
      </c>
      <c r="Q33" s="837">
        <v>1.4</v>
      </c>
      <c r="R33" s="850">
        <v>74</v>
      </c>
    </row>
    <row r="34" spans="1:18" ht="14.4" customHeight="1" x14ac:dyDescent="0.3">
      <c r="A34" s="831" t="s">
        <v>2264</v>
      </c>
      <c r="B34" s="832" t="s">
        <v>2270</v>
      </c>
      <c r="C34" s="832" t="s">
        <v>590</v>
      </c>
      <c r="D34" s="832" t="s">
        <v>670</v>
      </c>
      <c r="E34" s="832" t="s">
        <v>2302</v>
      </c>
      <c r="F34" s="832" t="s">
        <v>2303</v>
      </c>
      <c r="G34" s="849">
        <v>20</v>
      </c>
      <c r="H34" s="849">
        <v>14020</v>
      </c>
      <c r="I34" s="832">
        <v>5</v>
      </c>
      <c r="J34" s="832">
        <v>701</v>
      </c>
      <c r="K34" s="849">
        <v>4</v>
      </c>
      <c r="L34" s="849">
        <v>2804</v>
      </c>
      <c r="M34" s="832">
        <v>1</v>
      </c>
      <c r="N34" s="832">
        <v>701</v>
      </c>
      <c r="O34" s="849">
        <v>2</v>
      </c>
      <c r="P34" s="849">
        <v>1404</v>
      </c>
      <c r="Q34" s="837">
        <v>0.50071326676176886</v>
      </c>
      <c r="R34" s="850">
        <v>702</v>
      </c>
    </row>
    <row r="35" spans="1:18" ht="14.4" customHeight="1" x14ac:dyDescent="0.3">
      <c r="A35" s="831" t="s">
        <v>2264</v>
      </c>
      <c r="B35" s="832" t="s">
        <v>2270</v>
      </c>
      <c r="C35" s="832" t="s">
        <v>590</v>
      </c>
      <c r="D35" s="832" t="s">
        <v>670</v>
      </c>
      <c r="E35" s="832" t="s">
        <v>2302</v>
      </c>
      <c r="F35" s="832" t="s">
        <v>2304</v>
      </c>
      <c r="G35" s="849">
        <v>22</v>
      </c>
      <c r="H35" s="849">
        <v>15422</v>
      </c>
      <c r="I35" s="832">
        <v>1.1578947368421053</v>
      </c>
      <c r="J35" s="832">
        <v>701</v>
      </c>
      <c r="K35" s="849">
        <v>19</v>
      </c>
      <c r="L35" s="849">
        <v>13319</v>
      </c>
      <c r="M35" s="832">
        <v>1</v>
      </c>
      <c r="N35" s="832">
        <v>701</v>
      </c>
      <c r="O35" s="849">
        <v>44</v>
      </c>
      <c r="P35" s="849">
        <v>30888</v>
      </c>
      <c r="Q35" s="837">
        <v>2.3190930250018771</v>
      </c>
      <c r="R35" s="850">
        <v>702</v>
      </c>
    </row>
    <row r="36" spans="1:18" ht="14.4" customHeight="1" x14ac:dyDescent="0.3">
      <c r="A36" s="831" t="s">
        <v>2264</v>
      </c>
      <c r="B36" s="832" t="s">
        <v>2270</v>
      </c>
      <c r="C36" s="832" t="s">
        <v>590</v>
      </c>
      <c r="D36" s="832" t="s">
        <v>670</v>
      </c>
      <c r="E36" s="832" t="s">
        <v>2305</v>
      </c>
      <c r="F36" s="832" t="s">
        <v>2306</v>
      </c>
      <c r="G36" s="849">
        <v>1</v>
      </c>
      <c r="H36" s="849">
        <v>59</v>
      </c>
      <c r="I36" s="832">
        <v>1</v>
      </c>
      <c r="J36" s="832">
        <v>59</v>
      </c>
      <c r="K36" s="849">
        <v>1</v>
      </c>
      <c r="L36" s="849">
        <v>59</v>
      </c>
      <c r="M36" s="832">
        <v>1</v>
      </c>
      <c r="N36" s="832">
        <v>59</v>
      </c>
      <c r="O36" s="849">
        <v>1</v>
      </c>
      <c r="P36" s="849">
        <v>59</v>
      </c>
      <c r="Q36" s="837">
        <v>1</v>
      </c>
      <c r="R36" s="850">
        <v>59</v>
      </c>
    </row>
    <row r="37" spans="1:18" ht="14.4" customHeight="1" x14ac:dyDescent="0.3">
      <c r="A37" s="831" t="s">
        <v>2264</v>
      </c>
      <c r="B37" s="832" t="s">
        <v>2270</v>
      </c>
      <c r="C37" s="832" t="s">
        <v>596</v>
      </c>
      <c r="D37" s="832" t="s">
        <v>2272</v>
      </c>
      <c r="E37" s="832" t="s">
        <v>2277</v>
      </c>
      <c r="F37" s="832" t="s">
        <v>2278</v>
      </c>
      <c r="G37" s="849">
        <v>0</v>
      </c>
      <c r="H37" s="849">
        <v>0</v>
      </c>
      <c r="I37" s="832"/>
      <c r="J37" s="832"/>
      <c r="K37" s="849"/>
      <c r="L37" s="849"/>
      <c r="M37" s="832"/>
      <c r="N37" s="832"/>
      <c r="O37" s="849"/>
      <c r="P37" s="849"/>
      <c r="Q37" s="837"/>
      <c r="R37" s="850"/>
    </row>
    <row r="38" spans="1:18" ht="14.4" customHeight="1" x14ac:dyDescent="0.3">
      <c r="A38" s="831" t="s">
        <v>2264</v>
      </c>
      <c r="B38" s="832" t="s">
        <v>2270</v>
      </c>
      <c r="C38" s="832" t="s">
        <v>596</v>
      </c>
      <c r="D38" s="832" t="s">
        <v>670</v>
      </c>
      <c r="E38" s="832" t="s">
        <v>2291</v>
      </c>
      <c r="F38" s="832" t="s">
        <v>2292</v>
      </c>
      <c r="G38" s="849">
        <v>0</v>
      </c>
      <c r="H38" s="849">
        <v>0</v>
      </c>
      <c r="I38" s="832"/>
      <c r="J38" s="832"/>
      <c r="K38" s="849"/>
      <c r="L38" s="849"/>
      <c r="M38" s="832"/>
      <c r="N38" s="832"/>
      <c r="O38" s="849"/>
      <c r="P38" s="849"/>
      <c r="Q38" s="837"/>
      <c r="R38" s="850"/>
    </row>
    <row r="39" spans="1:18" ht="14.4" customHeight="1" thickBot="1" x14ac:dyDescent="0.35">
      <c r="A39" s="839" t="s">
        <v>2264</v>
      </c>
      <c r="B39" s="840" t="s">
        <v>2270</v>
      </c>
      <c r="C39" s="840" t="s">
        <v>596</v>
      </c>
      <c r="D39" s="840" t="s">
        <v>670</v>
      </c>
      <c r="E39" s="840" t="s">
        <v>2307</v>
      </c>
      <c r="F39" s="840" t="s">
        <v>2308</v>
      </c>
      <c r="G39" s="851">
        <v>0</v>
      </c>
      <c r="H39" s="851">
        <v>0</v>
      </c>
      <c r="I39" s="840"/>
      <c r="J39" s="840"/>
      <c r="K39" s="851"/>
      <c r="L39" s="851"/>
      <c r="M39" s="840"/>
      <c r="N39" s="840"/>
      <c r="O39" s="851"/>
      <c r="P39" s="851"/>
      <c r="Q39" s="845"/>
      <c r="R39" s="852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6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2310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2647</v>
      </c>
      <c r="I3" s="208">
        <f t="shared" si="0"/>
        <v>3741087.6999999997</v>
      </c>
      <c r="J3" s="78"/>
      <c r="K3" s="78"/>
      <c r="L3" s="208">
        <f t="shared" si="0"/>
        <v>2983</v>
      </c>
      <c r="M3" s="208">
        <f t="shared" si="0"/>
        <v>3951761.7699999996</v>
      </c>
      <c r="N3" s="78"/>
      <c r="O3" s="78"/>
      <c r="P3" s="208">
        <f t="shared" si="0"/>
        <v>3173.1</v>
      </c>
      <c r="Q3" s="208">
        <f t="shared" si="0"/>
        <v>3537597.9400000004</v>
      </c>
      <c r="R3" s="79">
        <f>IF(M3=0,0,Q3/M3)</f>
        <v>0.89519514229219355</v>
      </c>
      <c r="S3" s="209">
        <f>IF(P3=0,0,Q3/P3)</f>
        <v>1114.8712426333871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2017</v>
      </c>
      <c r="M4" s="635"/>
      <c r="N4" s="206"/>
      <c r="O4" s="206"/>
      <c r="P4" s="634">
        <v>2018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/>
      <c r="B6" s="825" t="s">
        <v>2261</v>
      </c>
      <c r="C6" s="825" t="s">
        <v>590</v>
      </c>
      <c r="D6" s="825" t="s">
        <v>1116</v>
      </c>
      <c r="E6" s="825" t="s">
        <v>670</v>
      </c>
      <c r="F6" s="825" t="s">
        <v>2262</v>
      </c>
      <c r="G6" s="825" t="s">
        <v>2263</v>
      </c>
      <c r="H6" s="225"/>
      <c r="I6" s="225"/>
      <c r="J6" s="825"/>
      <c r="K6" s="825"/>
      <c r="L6" s="225"/>
      <c r="M6" s="225"/>
      <c r="N6" s="825"/>
      <c r="O6" s="825"/>
      <c r="P6" s="225">
        <v>5</v>
      </c>
      <c r="Q6" s="225">
        <v>185</v>
      </c>
      <c r="R6" s="830"/>
      <c r="S6" s="848">
        <v>37</v>
      </c>
    </row>
    <row r="7" spans="1:19" ht="14.4" customHeight="1" x14ac:dyDescent="0.3">
      <c r="A7" s="831" t="s">
        <v>2264</v>
      </c>
      <c r="B7" s="832" t="s">
        <v>2265</v>
      </c>
      <c r="C7" s="832" t="s">
        <v>590</v>
      </c>
      <c r="D7" s="832" t="s">
        <v>1112</v>
      </c>
      <c r="E7" s="832" t="s">
        <v>670</v>
      </c>
      <c r="F7" s="832" t="s">
        <v>2266</v>
      </c>
      <c r="G7" s="832" t="s">
        <v>2267</v>
      </c>
      <c r="H7" s="849">
        <v>0</v>
      </c>
      <c r="I7" s="849">
        <v>0</v>
      </c>
      <c r="J7" s="832"/>
      <c r="K7" s="832"/>
      <c r="L7" s="849"/>
      <c r="M7" s="849"/>
      <c r="N7" s="832"/>
      <c r="O7" s="832"/>
      <c r="P7" s="849"/>
      <c r="Q7" s="849"/>
      <c r="R7" s="837"/>
      <c r="S7" s="850"/>
    </row>
    <row r="8" spans="1:19" ht="14.4" customHeight="1" x14ac:dyDescent="0.3">
      <c r="A8" s="831" t="s">
        <v>2264</v>
      </c>
      <c r="B8" s="832" t="s">
        <v>2265</v>
      </c>
      <c r="C8" s="832" t="s">
        <v>590</v>
      </c>
      <c r="D8" s="832" t="s">
        <v>1112</v>
      </c>
      <c r="E8" s="832" t="s">
        <v>670</v>
      </c>
      <c r="F8" s="832" t="s">
        <v>2268</v>
      </c>
      <c r="G8" s="832" t="s">
        <v>2269</v>
      </c>
      <c r="H8" s="849">
        <v>0</v>
      </c>
      <c r="I8" s="849">
        <v>0</v>
      </c>
      <c r="J8" s="832"/>
      <c r="K8" s="832"/>
      <c r="L8" s="849"/>
      <c r="M8" s="849"/>
      <c r="N8" s="832"/>
      <c r="O8" s="832"/>
      <c r="P8" s="849"/>
      <c r="Q8" s="849"/>
      <c r="R8" s="837"/>
      <c r="S8" s="850"/>
    </row>
    <row r="9" spans="1:19" ht="14.4" customHeight="1" x14ac:dyDescent="0.3">
      <c r="A9" s="831" t="s">
        <v>2264</v>
      </c>
      <c r="B9" s="832" t="s">
        <v>2270</v>
      </c>
      <c r="C9" s="832" t="s">
        <v>2271</v>
      </c>
      <c r="D9" s="832" t="s">
        <v>2249</v>
      </c>
      <c r="E9" s="832" t="s">
        <v>2272</v>
      </c>
      <c r="F9" s="832" t="s">
        <v>2273</v>
      </c>
      <c r="G9" s="832" t="s">
        <v>2274</v>
      </c>
      <c r="H9" s="849">
        <v>0</v>
      </c>
      <c r="I9" s="849">
        <v>-2.9103830456733704E-11</v>
      </c>
      <c r="J9" s="832"/>
      <c r="K9" s="832"/>
      <c r="L9" s="849"/>
      <c r="M9" s="849"/>
      <c r="N9" s="832"/>
      <c r="O9" s="832"/>
      <c r="P9" s="849"/>
      <c r="Q9" s="849"/>
      <c r="R9" s="837"/>
      <c r="S9" s="850"/>
    </row>
    <row r="10" spans="1:19" ht="14.4" customHeight="1" x14ac:dyDescent="0.3">
      <c r="A10" s="831" t="s">
        <v>2264</v>
      </c>
      <c r="B10" s="832" t="s">
        <v>2270</v>
      </c>
      <c r="C10" s="832" t="s">
        <v>2271</v>
      </c>
      <c r="D10" s="832" t="s">
        <v>2249</v>
      </c>
      <c r="E10" s="832" t="s">
        <v>2272</v>
      </c>
      <c r="F10" s="832" t="s">
        <v>2275</v>
      </c>
      <c r="G10" s="832" t="s">
        <v>2274</v>
      </c>
      <c r="H10" s="849">
        <v>0</v>
      </c>
      <c r="I10" s="849">
        <v>0</v>
      </c>
      <c r="J10" s="832"/>
      <c r="K10" s="832"/>
      <c r="L10" s="849"/>
      <c r="M10" s="849"/>
      <c r="N10" s="832"/>
      <c r="O10" s="832"/>
      <c r="P10" s="849"/>
      <c r="Q10" s="849"/>
      <c r="R10" s="837"/>
      <c r="S10" s="850"/>
    </row>
    <row r="11" spans="1:19" ht="14.4" customHeight="1" x14ac:dyDescent="0.3">
      <c r="A11" s="831" t="s">
        <v>2264</v>
      </c>
      <c r="B11" s="832" t="s">
        <v>2270</v>
      </c>
      <c r="C11" s="832" t="s">
        <v>2271</v>
      </c>
      <c r="D11" s="832" t="s">
        <v>2249</v>
      </c>
      <c r="E11" s="832" t="s">
        <v>2272</v>
      </c>
      <c r="F11" s="832" t="s">
        <v>2276</v>
      </c>
      <c r="G11" s="832" t="s">
        <v>2274</v>
      </c>
      <c r="H11" s="849">
        <v>0</v>
      </c>
      <c r="I11" s="849">
        <v>-2.3283064365386963E-10</v>
      </c>
      <c r="J11" s="832">
        <v>0.5</v>
      </c>
      <c r="K11" s="832"/>
      <c r="L11" s="849">
        <v>0</v>
      </c>
      <c r="M11" s="849">
        <v>-4.6566128730773926E-10</v>
      </c>
      <c r="N11" s="832">
        <v>1</v>
      </c>
      <c r="O11" s="832"/>
      <c r="P11" s="849">
        <v>0</v>
      </c>
      <c r="Q11" s="849">
        <v>4.6566128730773926E-10</v>
      </c>
      <c r="R11" s="837">
        <v>-1</v>
      </c>
      <c r="S11" s="850"/>
    </row>
    <row r="12" spans="1:19" ht="14.4" customHeight="1" x14ac:dyDescent="0.3">
      <c r="A12" s="831" t="s">
        <v>2264</v>
      </c>
      <c r="B12" s="832" t="s">
        <v>2270</v>
      </c>
      <c r="C12" s="832" t="s">
        <v>2271</v>
      </c>
      <c r="D12" s="832" t="s">
        <v>2249</v>
      </c>
      <c r="E12" s="832" t="s">
        <v>2272</v>
      </c>
      <c r="F12" s="832" t="s">
        <v>2277</v>
      </c>
      <c r="G12" s="832" t="s">
        <v>2274</v>
      </c>
      <c r="H12" s="849">
        <v>0</v>
      </c>
      <c r="I12" s="849">
        <v>2.5465851649641991E-11</v>
      </c>
      <c r="J12" s="832">
        <v>0.29166666666666669</v>
      </c>
      <c r="K12" s="832"/>
      <c r="L12" s="849">
        <v>0</v>
      </c>
      <c r="M12" s="849">
        <v>8.7311491370201111E-11</v>
      </c>
      <c r="N12" s="832">
        <v>1</v>
      </c>
      <c r="O12" s="832"/>
      <c r="P12" s="849">
        <v>0</v>
      </c>
      <c r="Q12" s="849">
        <v>-1.4551915228366852E-11</v>
      </c>
      <c r="R12" s="837">
        <v>-0.16666666666666666</v>
      </c>
      <c r="S12" s="850"/>
    </row>
    <row r="13" spans="1:19" ht="14.4" customHeight="1" x14ac:dyDescent="0.3">
      <c r="A13" s="831" t="s">
        <v>2264</v>
      </c>
      <c r="B13" s="832" t="s">
        <v>2270</v>
      </c>
      <c r="C13" s="832" t="s">
        <v>590</v>
      </c>
      <c r="D13" s="832" t="s">
        <v>2249</v>
      </c>
      <c r="E13" s="832" t="s">
        <v>2272</v>
      </c>
      <c r="F13" s="832" t="s">
        <v>2277</v>
      </c>
      <c r="G13" s="832" t="s">
        <v>2278</v>
      </c>
      <c r="H13" s="849"/>
      <c r="I13" s="849"/>
      <c r="J13" s="832"/>
      <c r="K13" s="832"/>
      <c r="L13" s="849">
        <v>1</v>
      </c>
      <c r="M13" s="849">
        <v>9827.11</v>
      </c>
      <c r="N13" s="832">
        <v>1</v>
      </c>
      <c r="O13" s="832">
        <v>9827.11</v>
      </c>
      <c r="P13" s="849"/>
      <c r="Q13" s="849"/>
      <c r="R13" s="837"/>
      <c r="S13" s="850"/>
    </row>
    <row r="14" spans="1:19" ht="14.4" customHeight="1" x14ac:dyDescent="0.3">
      <c r="A14" s="831" t="s">
        <v>2264</v>
      </c>
      <c r="B14" s="832" t="s">
        <v>2270</v>
      </c>
      <c r="C14" s="832" t="s">
        <v>590</v>
      </c>
      <c r="D14" s="832" t="s">
        <v>2249</v>
      </c>
      <c r="E14" s="832" t="s">
        <v>670</v>
      </c>
      <c r="F14" s="832" t="s">
        <v>2262</v>
      </c>
      <c r="G14" s="832" t="s">
        <v>2285</v>
      </c>
      <c r="H14" s="849">
        <v>1</v>
      </c>
      <c r="I14" s="849">
        <v>37</v>
      </c>
      <c r="J14" s="832"/>
      <c r="K14" s="832">
        <v>37</v>
      </c>
      <c r="L14" s="849"/>
      <c r="M14" s="849"/>
      <c r="N14" s="832"/>
      <c r="O14" s="832"/>
      <c r="P14" s="849"/>
      <c r="Q14" s="849"/>
      <c r="R14" s="837"/>
      <c r="S14" s="850"/>
    </row>
    <row r="15" spans="1:19" ht="14.4" customHeight="1" x14ac:dyDescent="0.3">
      <c r="A15" s="831" t="s">
        <v>2264</v>
      </c>
      <c r="B15" s="832" t="s">
        <v>2270</v>
      </c>
      <c r="C15" s="832" t="s">
        <v>590</v>
      </c>
      <c r="D15" s="832" t="s">
        <v>2249</v>
      </c>
      <c r="E15" s="832" t="s">
        <v>670</v>
      </c>
      <c r="F15" s="832" t="s">
        <v>2262</v>
      </c>
      <c r="G15" s="832" t="s">
        <v>2263</v>
      </c>
      <c r="H15" s="849"/>
      <c r="I15" s="849"/>
      <c r="J15" s="832"/>
      <c r="K15" s="832"/>
      <c r="L15" s="849">
        <v>1</v>
      </c>
      <c r="M15" s="849">
        <v>37</v>
      </c>
      <c r="N15" s="832">
        <v>1</v>
      </c>
      <c r="O15" s="832">
        <v>37</v>
      </c>
      <c r="P15" s="849">
        <v>1</v>
      </c>
      <c r="Q15" s="849">
        <v>37</v>
      </c>
      <c r="R15" s="837">
        <v>1</v>
      </c>
      <c r="S15" s="850">
        <v>37</v>
      </c>
    </row>
    <row r="16" spans="1:19" ht="14.4" customHeight="1" x14ac:dyDescent="0.3">
      <c r="A16" s="831" t="s">
        <v>2264</v>
      </c>
      <c r="B16" s="832" t="s">
        <v>2270</v>
      </c>
      <c r="C16" s="832" t="s">
        <v>590</v>
      </c>
      <c r="D16" s="832" t="s">
        <v>2249</v>
      </c>
      <c r="E16" s="832" t="s">
        <v>670</v>
      </c>
      <c r="F16" s="832" t="s">
        <v>2291</v>
      </c>
      <c r="G16" s="832" t="s">
        <v>2292</v>
      </c>
      <c r="H16" s="849"/>
      <c r="I16" s="849"/>
      <c r="J16" s="832"/>
      <c r="K16" s="832"/>
      <c r="L16" s="849">
        <v>2</v>
      </c>
      <c r="M16" s="849">
        <v>0</v>
      </c>
      <c r="N16" s="832"/>
      <c r="O16" s="832">
        <v>0</v>
      </c>
      <c r="P16" s="849">
        <v>1</v>
      </c>
      <c r="Q16" s="849">
        <v>0</v>
      </c>
      <c r="R16" s="837"/>
      <c r="S16" s="850">
        <v>0</v>
      </c>
    </row>
    <row r="17" spans="1:19" ht="14.4" customHeight="1" x14ac:dyDescent="0.3">
      <c r="A17" s="831" t="s">
        <v>2264</v>
      </c>
      <c r="B17" s="832" t="s">
        <v>2270</v>
      </c>
      <c r="C17" s="832" t="s">
        <v>590</v>
      </c>
      <c r="D17" s="832" t="s">
        <v>2249</v>
      </c>
      <c r="E17" s="832" t="s">
        <v>670</v>
      </c>
      <c r="F17" s="832" t="s">
        <v>2293</v>
      </c>
      <c r="G17" s="832" t="s">
        <v>2294</v>
      </c>
      <c r="H17" s="849">
        <v>7</v>
      </c>
      <c r="I17" s="849">
        <v>812</v>
      </c>
      <c r="J17" s="832">
        <v>7</v>
      </c>
      <c r="K17" s="832">
        <v>116</v>
      </c>
      <c r="L17" s="849">
        <v>1</v>
      </c>
      <c r="M17" s="849">
        <v>116</v>
      </c>
      <c r="N17" s="832">
        <v>1</v>
      </c>
      <c r="O17" s="832">
        <v>116</v>
      </c>
      <c r="P17" s="849">
        <v>2</v>
      </c>
      <c r="Q17" s="849">
        <v>230</v>
      </c>
      <c r="R17" s="837">
        <v>1.9827586206896552</v>
      </c>
      <c r="S17" s="850">
        <v>115</v>
      </c>
    </row>
    <row r="18" spans="1:19" ht="14.4" customHeight="1" x14ac:dyDescent="0.3">
      <c r="A18" s="831" t="s">
        <v>2264</v>
      </c>
      <c r="B18" s="832" t="s">
        <v>2270</v>
      </c>
      <c r="C18" s="832" t="s">
        <v>590</v>
      </c>
      <c r="D18" s="832" t="s">
        <v>2249</v>
      </c>
      <c r="E18" s="832" t="s">
        <v>670</v>
      </c>
      <c r="F18" s="832" t="s">
        <v>2293</v>
      </c>
      <c r="G18" s="832" t="s">
        <v>2295</v>
      </c>
      <c r="H18" s="849">
        <v>72</v>
      </c>
      <c r="I18" s="849">
        <v>8352</v>
      </c>
      <c r="J18" s="832">
        <v>1.2857142857142858</v>
      </c>
      <c r="K18" s="832">
        <v>116</v>
      </c>
      <c r="L18" s="849">
        <v>56</v>
      </c>
      <c r="M18" s="849">
        <v>6496</v>
      </c>
      <c r="N18" s="832">
        <v>1</v>
      </c>
      <c r="O18" s="832">
        <v>116</v>
      </c>
      <c r="P18" s="849">
        <v>76</v>
      </c>
      <c r="Q18" s="849">
        <v>8802</v>
      </c>
      <c r="R18" s="837">
        <v>1.3549876847290641</v>
      </c>
      <c r="S18" s="850">
        <v>115.81578947368421</v>
      </c>
    </row>
    <row r="19" spans="1:19" ht="14.4" customHeight="1" x14ac:dyDescent="0.3">
      <c r="A19" s="831" t="s">
        <v>2264</v>
      </c>
      <c r="B19" s="832" t="s">
        <v>2270</v>
      </c>
      <c r="C19" s="832" t="s">
        <v>590</v>
      </c>
      <c r="D19" s="832" t="s">
        <v>2249</v>
      </c>
      <c r="E19" s="832" t="s">
        <v>670</v>
      </c>
      <c r="F19" s="832" t="s">
        <v>2296</v>
      </c>
      <c r="G19" s="832" t="s">
        <v>2297</v>
      </c>
      <c r="H19" s="849"/>
      <c r="I19" s="849"/>
      <c r="J19" s="832"/>
      <c r="K19" s="832"/>
      <c r="L19" s="849">
        <v>1</v>
      </c>
      <c r="M19" s="849">
        <v>32</v>
      </c>
      <c r="N19" s="832">
        <v>1</v>
      </c>
      <c r="O19" s="832">
        <v>32</v>
      </c>
      <c r="P19" s="849"/>
      <c r="Q19" s="849"/>
      <c r="R19" s="837"/>
      <c r="S19" s="850"/>
    </row>
    <row r="20" spans="1:19" ht="14.4" customHeight="1" x14ac:dyDescent="0.3">
      <c r="A20" s="831" t="s">
        <v>2264</v>
      </c>
      <c r="B20" s="832" t="s">
        <v>2270</v>
      </c>
      <c r="C20" s="832" t="s">
        <v>590</v>
      </c>
      <c r="D20" s="832" t="s">
        <v>2249</v>
      </c>
      <c r="E20" s="832" t="s">
        <v>670</v>
      </c>
      <c r="F20" s="832" t="s">
        <v>2296</v>
      </c>
      <c r="G20" s="832" t="s">
        <v>2298</v>
      </c>
      <c r="H20" s="849"/>
      <c r="I20" s="849"/>
      <c r="J20" s="832"/>
      <c r="K20" s="832"/>
      <c r="L20" s="849">
        <v>1</v>
      </c>
      <c r="M20" s="849">
        <v>32</v>
      </c>
      <c r="N20" s="832">
        <v>1</v>
      </c>
      <c r="O20" s="832">
        <v>32</v>
      </c>
      <c r="P20" s="849"/>
      <c r="Q20" s="849"/>
      <c r="R20" s="837"/>
      <c r="S20" s="850"/>
    </row>
    <row r="21" spans="1:19" ht="14.4" customHeight="1" x14ac:dyDescent="0.3">
      <c r="A21" s="831" t="s">
        <v>2264</v>
      </c>
      <c r="B21" s="832" t="s">
        <v>2270</v>
      </c>
      <c r="C21" s="832" t="s">
        <v>590</v>
      </c>
      <c r="D21" s="832" t="s">
        <v>1110</v>
      </c>
      <c r="E21" s="832" t="s">
        <v>2272</v>
      </c>
      <c r="F21" s="832" t="s">
        <v>2276</v>
      </c>
      <c r="G21" s="832" t="s">
        <v>2278</v>
      </c>
      <c r="H21" s="849">
        <v>1</v>
      </c>
      <c r="I21" s="849">
        <v>19654.25</v>
      </c>
      <c r="J21" s="832">
        <v>6.6269975739981155E-2</v>
      </c>
      <c r="K21" s="832">
        <v>19654.25</v>
      </c>
      <c r="L21" s="849">
        <v>15</v>
      </c>
      <c r="M21" s="849">
        <v>296578.5</v>
      </c>
      <c r="N21" s="832">
        <v>1</v>
      </c>
      <c r="O21" s="832">
        <v>19771.900000000001</v>
      </c>
      <c r="P21" s="849"/>
      <c r="Q21" s="849"/>
      <c r="R21" s="837"/>
      <c r="S21" s="850"/>
    </row>
    <row r="22" spans="1:19" ht="14.4" customHeight="1" x14ac:dyDescent="0.3">
      <c r="A22" s="831" t="s">
        <v>2264</v>
      </c>
      <c r="B22" s="832" t="s">
        <v>2270</v>
      </c>
      <c r="C22" s="832" t="s">
        <v>590</v>
      </c>
      <c r="D22" s="832" t="s">
        <v>1110</v>
      </c>
      <c r="E22" s="832" t="s">
        <v>2272</v>
      </c>
      <c r="F22" s="832" t="s">
        <v>2277</v>
      </c>
      <c r="G22" s="832" t="s">
        <v>2278</v>
      </c>
      <c r="H22" s="849">
        <v>1</v>
      </c>
      <c r="I22" s="849">
        <v>9827.1200000000008</v>
      </c>
      <c r="J22" s="832">
        <v>0.33179272914503727</v>
      </c>
      <c r="K22" s="832">
        <v>9827.1200000000008</v>
      </c>
      <c r="L22" s="849">
        <v>3</v>
      </c>
      <c r="M22" s="849">
        <v>29618.25</v>
      </c>
      <c r="N22" s="832">
        <v>1</v>
      </c>
      <c r="O22" s="832">
        <v>9872.75</v>
      </c>
      <c r="P22" s="849"/>
      <c r="Q22" s="849"/>
      <c r="R22" s="837"/>
      <c r="S22" s="850"/>
    </row>
    <row r="23" spans="1:19" ht="14.4" customHeight="1" x14ac:dyDescent="0.3">
      <c r="A23" s="831" t="s">
        <v>2264</v>
      </c>
      <c r="B23" s="832" t="s">
        <v>2270</v>
      </c>
      <c r="C23" s="832" t="s">
        <v>590</v>
      </c>
      <c r="D23" s="832" t="s">
        <v>1110</v>
      </c>
      <c r="E23" s="832" t="s">
        <v>670</v>
      </c>
      <c r="F23" s="832" t="s">
        <v>2279</v>
      </c>
      <c r="G23" s="832" t="s">
        <v>2280</v>
      </c>
      <c r="H23" s="849"/>
      <c r="I23" s="849"/>
      <c r="J23" s="832"/>
      <c r="K23" s="832"/>
      <c r="L23" s="849">
        <v>1</v>
      </c>
      <c r="M23" s="849">
        <v>30</v>
      </c>
      <c r="N23" s="832">
        <v>1</v>
      </c>
      <c r="O23" s="832">
        <v>30</v>
      </c>
      <c r="P23" s="849"/>
      <c r="Q23" s="849"/>
      <c r="R23" s="837"/>
      <c r="S23" s="850"/>
    </row>
    <row r="24" spans="1:19" ht="14.4" customHeight="1" x14ac:dyDescent="0.3">
      <c r="A24" s="831" t="s">
        <v>2264</v>
      </c>
      <c r="B24" s="832" t="s">
        <v>2270</v>
      </c>
      <c r="C24" s="832" t="s">
        <v>590</v>
      </c>
      <c r="D24" s="832" t="s">
        <v>1110</v>
      </c>
      <c r="E24" s="832" t="s">
        <v>670</v>
      </c>
      <c r="F24" s="832" t="s">
        <v>2282</v>
      </c>
      <c r="G24" s="832" t="s">
        <v>2284</v>
      </c>
      <c r="H24" s="849">
        <v>1</v>
      </c>
      <c r="I24" s="849">
        <v>66</v>
      </c>
      <c r="J24" s="832"/>
      <c r="K24" s="832">
        <v>66</v>
      </c>
      <c r="L24" s="849"/>
      <c r="M24" s="849"/>
      <c r="N24" s="832"/>
      <c r="O24" s="832"/>
      <c r="P24" s="849"/>
      <c r="Q24" s="849"/>
      <c r="R24" s="837"/>
      <c r="S24" s="850"/>
    </row>
    <row r="25" spans="1:19" ht="14.4" customHeight="1" x14ac:dyDescent="0.3">
      <c r="A25" s="831" t="s">
        <v>2264</v>
      </c>
      <c r="B25" s="832" t="s">
        <v>2270</v>
      </c>
      <c r="C25" s="832" t="s">
        <v>590</v>
      </c>
      <c r="D25" s="832" t="s">
        <v>1110</v>
      </c>
      <c r="E25" s="832" t="s">
        <v>670</v>
      </c>
      <c r="F25" s="832" t="s">
        <v>2262</v>
      </c>
      <c r="G25" s="832" t="s">
        <v>2285</v>
      </c>
      <c r="H25" s="849">
        <v>105</v>
      </c>
      <c r="I25" s="849">
        <v>3885</v>
      </c>
      <c r="J25" s="832">
        <v>0.78947368421052633</v>
      </c>
      <c r="K25" s="832">
        <v>37</v>
      </c>
      <c r="L25" s="849">
        <v>133</v>
      </c>
      <c r="M25" s="849">
        <v>4921</v>
      </c>
      <c r="N25" s="832">
        <v>1</v>
      </c>
      <c r="O25" s="832">
        <v>37</v>
      </c>
      <c r="P25" s="849"/>
      <c r="Q25" s="849"/>
      <c r="R25" s="837"/>
      <c r="S25" s="850"/>
    </row>
    <row r="26" spans="1:19" ht="14.4" customHeight="1" x14ac:dyDescent="0.3">
      <c r="A26" s="831" t="s">
        <v>2264</v>
      </c>
      <c r="B26" s="832" t="s">
        <v>2270</v>
      </c>
      <c r="C26" s="832" t="s">
        <v>590</v>
      </c>
      <c r="D26" s="832" t="s">
        <v>1110</v>
      </c>
      <c r="E26" s="832" t="s">
        <v>670</v>
      </c>
      <c r="F26" s="832" t="s">
        <v>2262</v>
      </c>
      <c r="G26" s="832" t="s">
        <v>2263</v>
      </c>
      <c r="H26" s="849"/>
      <c r="I26" s="849"/>
      <c r="J26" s="832"/>
      <c r="K26" s="832"/>
      <c r="L26" s="849">
        <v>2</v>
      </c>
      <c r="M26" s="849">
        <v>74</v>
      </c>
      <c r="N26" s="832">
        <v>1</v>
      </c>
      <c r="O26" s="832">
        <v>37</v>
      </c>
      <c r="P26" s="849">
        <v>15</v>
      </c>
      <c r="Q26" s="849">
        <v>555</v>
      </c>
      <c r="R26" s="837">
        <v>7.5</v>
      </c>
      <c r="S26" s="850">
        <v>37</v>
      </c>
    </row>
    <row r="27" spans="1:19" ht="14.4" customHeight="1" x14ac:dyDescent="0.3">
      <c r="A27" s="831" t="s">
        <v>2264</v>
      </c>
      <c r="B27" s="832" t="s">
        <v>2270</v>
      </c>
      <c r="C27" s="832" t="s">
        <v>590</v>
      </c>
      <c r="D27" s="832" t="s">
        <v>1110</v>
      </c>
      <c r="E27" s="832" t="s">
        <v>670</v>
      </c>
      <c r="F27" s="832" t="s">
        <v>2286</v>
      </c>
      <c r="G27" s="832" t="s">
        <v>2287</v>
      </c>
      <c r="H27" s="849">
        <v>34</v>
      </c>
      <c r="I27" s="849">
        <v>6018</v>
      </c>
      <c r="J27" s="832">
        <v>0.62962962962962965</v>
      </c>
      <c r="K27" s="832">
        <v>177</v>
      </c>
      <c r="L27" s="849">
        <v>54</v>
      </c>
      <c r="M27" s="849">
        <v>9558</v>
      </c>
      <c r="N27" s="832">
        <v>1</v>
      </c>
      <c r="O27" s="832">
        <v>177</v>
      </c>
      <c r="P27" s="849">
        <v>3</v>
      </c>
      <c r="Q27" s="849">
        <v>534</v>
      </c>
      <c r="R27" s="837">
        <v>5.5869428750784683E-2</v>
      </c>
      <c r="S27" s="850">
        <v>178</v>
      </c>
    </row>
    <row r="28" spans="1:19" ht="14.4" customHeight="1" x14ac:dyDescent="0.3">
      <c r="A28" s="831" t="s">
        <v>2264</v>
      </c>
      <c r="B28" s="832" t="s">
        <v>2270</v>
      </c>
      <c r="C28" s="832" t="s">
        <v>590</v>
      </c>
      <c r="D28" s="832" t="s">
        <v>1110</v>
      </c>
      <c r="E28" s="832" t="s">
        <v>670</v>
      </c>
      <c r="F28" s="832" t="s">
        <v>2286</v>
      </c>
      <c r="G28" s="832" t="s">
        <v>2288</v>
      </c>
      <c r="H28" s="849">
        <v>4</v>
      </c>
      <c r="I28" s="849">
        <v>708</v>
      </c>
      <c r="J28" s="832"/>
      <c r="K28" s="832">
        <v>177</v>
      </c>
      <c r="L28" s="849"/>
      <c r="M28" s="849"/>
      <c r="N28" s="832"/>
      <c r="O28" s="832"/>
      <c r="P28" s="849">
        <v>9</v>
      </c>
      <c r="Q28" s="849">
        <v>1602</v>
      </c>
      <c r="R28" s="837"/>
      <c r="S28" s="850">
        <v>178</v>
      </c>
    </row>
    <row r="29" spans="1:19" ht="14.4" customHeight="1" x14ac:dyDescent="0.3">
      <c r="A29" s="831" t="s">
        <v>2264</v>
      </c>
      <c r="B29" s="832" t="s">
        <v>2270</v>
      </c>
      <c r="C29" s="832" t="s">
        <v>590</v>
      </c>
      <c r="D29" s="832" t="s">
        <v>1110</v>
      </c>
      <c r="E29" s="832" t="s">
        <v>670</v>
      </c>
      <c r="F29" s="832" t="s">
        <v>2291</v>
      </c>
      <c r="G29" s="832" t="s">
        <v>2292</v>
      </c>
      <c r="H29" s="849">
        <v>2</v>
      </c>
      <c r="I29" s="849">
        <v>0</v>
      </c>
      <c r="J29" s="832"/>
      <c r="K29" s="832">
        <v>0</v>
      </c>
      <c r="L29" s="849">
        <v>16</v>
      </c>
      <c r="M29" s="849">
        <v>0</v>
      </c>
      <c r="N29" s="832"/>
      <c r="O29" s="832">
        <v>0</v>
      </c>
      <c r="P29" s="849"/>
      <c r="Q29" s="849"/>
      <c r="R29" s="837"/>
      <c r="S29" s="850"/>
    </row>
    <row r="30" spans="1:19" ht="14.4" customHeight="1" x14ac:dyDescent="0.3">
      <c r="A30" s="831" t="s">
        <v>2264</v>
      </c>
      <c r="B30" s="832" t="s">
        <v>2270</v>
      </c>
      <c r="C30" s="832" t="s">
        <v>590</v>
      </c>
      <c r="D30" s="832" t="s">
        <v>1110</v>
      </c>
      <c r="E30" s="832" t="s">
        <v>670</v>
      </c>
      <c r="F30" s="832" t="s">
        <v>2293</v>
      </c>
      <c r="G30" s="832" t="s">
        <v>2294</v>
      </c>
      <c r="H30" s="849">
        <v>4</v>
      </c>
      <c r="I30" s="849">
        <v>464</v>
      </c>
      <c r="J30" s="832"/>
      <c r="K30" s="832">
        <v>116</v>
      </c>
      <c r="L30" s="849"/>
      <c r="M30" s="849"/>
      <c r="N30" s="832"/>
      <c r="O30" s="832"/>
      <c r="P30" s="849">
        <v>9</v>
      </c>
      <c r="Q30" s="849">
        <v>1042</v>
      </c>
      <c r="R30" s="837"/>
      <c r="S30" s="850">
        <v>115.77777777777777</v>
      </c>
    </row>
    <row r="31" spans="1:19" ht="14.4" customHeight="1" x14ac:dyDescent="0.3">
      <c r="A31" s="831" t="s">
        <v>2264</v>
      </c>
      <c r="B31" s="832" t="s">
        <v>2270</v>
      </c>
      <c r="C31" s="832" t="s">
        <v>590</v>
      </c>
      <c r="D31" s="832" t="s">
        <v>1110</v>
      </c>
      <c r="E31" s="832" t="s">
        <v>670</v>
      </c>
      <c r="F31" s="832" t="s">
        <v>2293</v>
      </c>
      <c r="G31" s="832" t="s">
        <v>2295</v>
      </c>
      <c r="H31" s="849">
        <v>37</v>
      </c>
      <c r="I31" s="849">
        <v>4292</v>
      </c>
      <c r="J31" s="832">
        <v>0.68518518518518523</v>
      </c>
      <c r="K31" s="832">
        <v>116</v>
      </c>
      <c r="L31" s="849">
        <v>54</v>
      </c>
      <c r="M31" s="849">
        <v>6264</v>
      </c>
      <c r="N31" s="832">
        <v>1</v>
      </c>
      <c r="O31" s="832">
        <v>116</v>
      </c>
      <c r="P31" s="849">
        <v>4</v>
      </c>
      <c r="Q31" s="849">
        <v>464</v>
      </c>
      <c r="R31" s="837">
        <v>7.407407407407407E-2</v>
      </c>
      <c r="S31" s="850">
        <v>116</v>
      </c>
    </row>
    <row r="32" spans="1:19" ht="14.4" customHeight="1" x14ac:dyDescent="0.3">
      <c r="A32" s="831" t="s">
        <v>2264</v>
      </c>
      <c r="B32" s="832" t="s">
        <v>2270</v>
      </c>
      <c r="C32" s="832" t="s">
        <v>590</v>
      </c>
      <c r="D32" s="832" t="s">
        <v>1110</v>
      </c>
      <c r="E32" s="832" t="s">
        <v>670</v>
      </c>
      <c r="F32" s="832" t="s">
        <v>2296</v>
      </c>
      <c r="G32" s="832" t="s">
        <v>2298</v>
      </c>
      <c r="H32" s="849"/>
      <c r="I32" s="849"/>
      <c r="J32" s="832"/>
      <c r="K32" s="832"/>
      <c r="L32" s="849">
        <v>16</v>
      </c>
      <c r="M32" s="849">
        <v>512</v>
      </c>
      <c r="N32" s="832">
        <v>1</v>
      </c>
      <c r="O32" s="832">
        <v>32</v>
      </c>
      <c r="P32" s="849"/>
      <c r="Q32" s="849"/>
      <c r="R32" s="837"/>
      <c r="S32" s="850"/>
    </row>
    <row r="33" spans="1:19" ht="14.4" customHeight="1" x14ac:dyDescent="0.3">
      <c r="A33" s="831" t="s">
        <v>2264</v>
      </c>
      <c r="B33" s="832" t="s">
        <v>2270</v>
      </c>
      <c r="C33" s="832" t="s">
        <v>590</v>
      </c>
      <c r="D33" s="832" t="s">
        <v>1110</v>
      </c>
      <c r="E33" s="832" t="s">
        <v>670</v>
      </c>
      <c r="F33" s="832" t="s">
        <v>2266</v>
      </c>
      <c r="G33" s="832" t="s">
        <v>2299</v>
      </c>
      <c r="H33" s="849">
        <v>1</v>
      </c>
      <c r="I33" s="849">
        <v>354</v>
      </c>
      <c r="J33" s="832"/>
      <c r="K33" s="832">
        <v>354</v>
      </c>
      <c r="L33" s="849"/>
      <c r="M33" s="849"/>
      <c r="N33" s="832"/>
      <c r="O33" s="832"/>
      <c r="P33" s="849">
        <v>1</v>
      </c>
      <c r="Q33" s="849">
        <v>355</v>
      </c>
      <c r="R33" s="837"/>
      <c r="S33" s="850">
        <v>355</v>
      </c>
    </row>
    <row r="34" spans="1:19" ht="14.4" customHeight="1" x14ac:dyDescent="0.3">
      <c r="A34" s="831" t="s">
        <v>2264</v>
      </c>
      <c r="B34" s="832" t="s">
        <v>2270</v>
      </c>
      <c r="C34" s="832" t="s">
        <v>590</v>
      </c>
      <c r="D34" s="832" t="s">
        <v>1110</v>
      </c>
      <c r="E34" s="832" t="s">
        <v>670</v>
      </c>
      <c r="F34" s="832" t="s">
        <v>2300</v>
      </c>
      <c r="G34" s="832" t="s">
        <v>2301</v>
      </c>
      <c r="H34" s="849">
        <v>7</v>
      </c>
      <c r="I34" s="849">
        <v>518</v>
      </c>
      <c r="J34" s="832">
        <v>1.4</v>
      </c>
      <c r="K34" s="832">
        <v>74</v>
      </c>
      <c r="L34" s="849">
        <v>5</v>
      </c>
      <c r="M34" s="849">
        <v>370</v>
      </c>
      <c r="N34" s="832">
        <v>1</v>
      </c>
      <c r="O34" s="832">
        <v>74</v>
      </c>
      <c r="P34" s="849"/>
      <c r="Q34" s="849"/>
      <c r="R34" s="837"/>
      <c r="S34" s="850"/>
    </row>
    <row r="35" spans="1:19" ht="14.4" customHeight="1" x14ac:dyDescent="0.3">
      <c r="A35" s="831" t="s">
        <v>2264</v>
      </c>
      <c r="B35" s="832" t="s">
        <v>2270</v>
      </c>
      <c r="C35" s="832" t="s">
        <v>590</v>
      </c>
      <c r="D35" s="832" t="s">
        <v>1110</v>
      </c>
      <c r="E35" s="832" t="s">
        <v>670</v>
      </c>
      <c r="F35" s="832" t="s">
        <v>2302</v>
      </c>
      <c r="G35" s="832" t="s">
        <v>2303</v>
      </c>
      <c r="H35" s="849">
        <v>1</v>
      </c>
      <c r="I35" s="849">
        <v>701</v>
      </c>
      <c r="J35" s="832">
        <v>1</v>
      </c>
      <c r="K35" s="832">
        <v>701</v>
      </c>
      <c r="L35" s="849">
        <v>1</v>
      </c>
      <c r="M35" s="849">
        <v>701</v>
      </c>
      <c r="N35" s="832">
        <v>1</v>
      </c>
      <c r="O35" s="832">
        <v>701</v>
      </c>
      <c r="P35" s="849"/>
      <c r="Q35" s="849"/>
      <c r="R35" s="837"/>
      <c r="S35" s="850"/>
    </row>
    <row r="36" spans="1:19" ht="14.4" customHeight="1" x14ac:dyDescent="0.3">
      <c r="A36" s="831" t="s">
        <v>2264</v>
      </c>
      <c r="B36" s="832" t="s">
        <v>2270</v>
      </c>
      <c r="C36" s="832" t="s">
        <v>590</v>
      </c>
      <c r="D36" s="832" t="s">
        <v>2254</v>
      </c>
      <c r="E36" s="832" t="s">
        <v>670</v>
      </c>
      <c r="F36" s="832" t="s">
        <v>2262</v>
      </c>
      <c r="G36" s="832" t="s">
        <v>2285</v>
      </c>
      <c r="H36" s="849">
        <v>1</v>
      </c>
      <c r="I36" s="849">
        <v>37</v>
      </c>
      <c r="J36" s="832"/>
      <c r="K36" s="832">
        <v>37</v>
      </c>
      <c r="L36" s="849"/>
      <c r="M36" s="849"/>
      <c r="N36" s="832"/>
      <c r="O36" s="832"/>
      <c r="P36" s="849"/>
      <c r="Q36" s="849"/>
      <c r="R36" s="837"/>
      <c r="S36" s="850"/>
    </row>
    <row r="37" spans="1:19" ht="14.4" customHeight="1" x14ac:dyDescent="0.3">
      <c r="A37" s="831" t="s">
        <v>2264</v>
      </c>
      <c r="B37" s="832" t="s">
        <v>2270</v>
      </c>
      <c r="C37" s="832" t="s">
        <v>590</v>
      </c>
      <c r="D37" s="832" t="s">
        <v>1111</v>
      </c>
      <c r="E37" s="832" t="s">
        <v>670</v>
      </c>
      <c r="F37" s="832" t="s">
        <v>2286</v>
      </c>
      <c r="G37" s="832" t="s">
        <v>2287</v>
      </c>
      <c r="H37" s="849"/>
      <c r="I37" s="849"/>
      <c r="J37" s="832"/>
      <c r="K37" s="832"/>
      <c r="L37" s="849"/>
      <c r="M37" s="849"/>
      <c r="N37" s="832"/>
      <c r="O37" s="832"/>
      <c r="P37" s="849">
        <v>1</v>
      </c>
      <c r="Q37" s="849">
        <v>178</v>
      </c>
      <c r="R37" s="837"/>
      <c r="S37" s="850">
        <v>178</v>
      </c>
    </row>
    <row r="38" spans="1:19" ht="14.4" customHeight="1" x14ac:dyDescent="0.3">
      <c r="A38" s="831" t="s">
        <v>2264</v>
      </c>
      <c r="B38" s="832" t="s">
        <v>2270</v>
      </c>
      <c r="C38" s="832" t="s">
        <v>590</v>
      </c>
      <c r="D38" s="832" t="s">
        <v>1111</v>
      </c>
      <c r="E38" s="832" t="s">
        <v>670</v>
      </c>
      <c r="F38" s="832" t="s">
        <v>2293</v>
      </c>
      <c r="G38" s="832" t="s">
        <v>2295</v>
      </c>
      <c r="H38" s="849"/>
      <c r="I38" s="849"/>
      <c r="J38" s="832"/>
      <c r="K38" s="832"/>
      <c r="L38" s="849"/>
      <c r="M38" s="849"/>
      <c r="N38" s="832"/>
      <c r="O38" s="832"/>
      <c r="P38" s="849">
        <v>1</v>
      </c>
      <c r="Q38" s="849">
        <v>116</v>
      </c>
      <c r="R38" s="837"/>
      <c r="S38" s="850">
        <v>116</v>
      </c>
    </row>
    <row r="39" spans="1:19" ht="14.4" customHeight="1" x14ac:dyDescent="0.3">
      <c r="A39" s="831" t="s">
        <v>2264</v>
      </c>
      <c r="B39" s="832" t="s">
        <v>2270</v>
      </c>
      <c r="C39" s="832" t="s">
        <v>590</v>
      </c>
      <c r="D39" s="832" t="s">
        <v>1111</v>
      </c>
      <c r="E39" s="832" t="s">
        <v>670</v>
      </c>
      <c r="F39" s="832" t="s">
        <v>2266</v>
      </c>
      <c r="G39" s="832" t="s">
        <v>2267</v>
      </c>
      <c r="H39" s="849"/>
      <c r="I39" s="849"/>
      <c r="J39" s="832"/>
      <c r="K39" s="832"/>
      <c r="L39" s="849"/>
      <c r="M39" s="849"/>
      <c r="N39" s="832"/>
      <c r="O39" s="832"/>
      <c r="P39" s="849">
        <v>1</v>
      </c>
      <c r="Q39" s="849">
        <v>355</v>
      </c>
      <c r="R39" s="837"/>
      <c r="S39" s="850">
        <v>355</v>
      </c>
    </row>
    <row r="40" spans="1:19" ht="14.4" customHeight="1" x14ac:dyDescent="0.3">
      <c r="A40" s="831" t="s">
        <v>2264</v>
      </c>
      <c r="B40" s="832" t="s">
        <v>2270</v>
      </c>
      <c r="C40" s="832" t="s">
        <v>590</v>
      </c>
      <c r="D40" s="832" t="s">
        <v>2255</v>
      </c>
      <c r="E40" s="832" t="s">
        <v>2272</v>
      </c>
      <c r="F40" s="832" t="s">
        <v>2273</v>
      </c>
      <c r="G40" s="832"/>
      <c r="H40" s="849">
        <v>15</v>
      </c>
      <c r="I40" s="849">
        <v>147406.79999999999</v>
      </c>
      <c r="J40" s="832"/>
      <c r="K40" s="832">
        <v>9827.119999999999</v>
      </c>
      <c r="L40" s="849"/>
      <c r="M40" s="849"/>
      <c r="N40" s="832"/>
      <c r="O40" s="832"/>
      <c r="P40" s="849"/>
      <c r="Q40" s="849"/>
      <c r="R40" s="837"/>
      <c r="S40" s="850"/>
    </row>
    <row r="41" spans="1:19" ht="14.4" customHeight="1" x14ac:dyDescent="0.3">
      <c r="A41" s="831" t="s">
        <v>2264</v>
      </c>
      <c r="B41" s="832" t="s">
        <v>2270</v>
      </c>
      <c r="C41" s="832" t="s">
        <v>590</v>
      </c>
      <c r="D41" s="832" t="s">
        <v>2255</v>
      </c>
      <c r="E41" s="832" t="s">
        <v>2272</v>
      </c>
      <c r="F41" s="832" t="s">
        <v>2275</v>
      </c>
      <c r="G41" s="832"/>
      <c r="H41" s="849">
        <v>12</v>
      </c>
      <c r="I41" s="849">
        <v>235851</v>
      </c>
      <c r="J41" s="832"/>
      <c r="K41" s="832">
        <v>19654.25</v>
      </c>
      <c r="L41" s="849"/>
      <c r="M41" s="849"/>
      <c r="N41" s="832"/>
      <c r="O41" s="832"/>
      <c r="P41" s="849"/>
      <c r="Q41" s="849"/>
      <c r="R41" s="837"/>
      <c r="S41" s="850"/>
    </row>
    <row r="42" spans="1:19" ht="14.4" customHeight="1" x14ac:dyDescent="0.3">
      <c r="A42" s="831" t="s">
        <v>2264</v>
      </c>
      <c r="B42" s="832" t="s">
        <v>2270</v>
      </c>
      <c r="C42" s="832" t="s">
        <v>590</v>
      </c>
      <c r="D42" s="832" t="s">
        <v>2255</v>
      </c>
      <c r="E42" s="832" t="s">
        <v>2272</v>
      </c>
      <c r="F42" s="832" t="s">
        <v>2276</v>
      </c>
      <c r="G42" s="832" t="s">
        <v>2278</v>
      </c>
      <c r="H42" s="849">
        <v>15</v>
      </c>
      <c r="I42" s="849">
        <v>294813.75</v>
      </c>
      <c r="J42" s="832"/>
      <c r="K42" s="832">
        <v>19654.25</v>
      </c>
      <c r="L42" s="849"/>
      <c r="M42" s="849"/>
      <c r="N42" s="832"/>
      <c r="O42" s="832"/>
      <c r="P42" s="849"/>
      <c r="Q42" s="849"/>
      <c r="R42" s="837"/>
      <c r="S42" s="850"/>
    </row>
    <row r="43" spans="1:19" ht="14.4" customHeight="1" x14ac:dyDescent="0.3">
      <c r="A43" s="831" t="s">
        <v>2264</v>
      </c>
      <c r="B43" s="832" t="s">
        <v>2270</v>
      </c>
      <c r="C43" s="832" t="s">
        <v>590</v>
      </c>
      <c r="D43" s="832" t="s">
        <v>2255</v>
      </c>
      <c r="E43" s="832" t="s">
        <v>2272</v>
      </c>
      <c r="F43" s="832" t="s">
        <v>2277</v>
      </c>
      <c r="G43" s="832" t="s">
        <v>2278</v>
      </c>
      <c r="H43" s="849">
        <v>2</v>
      </c>
      <c r="I43" s="849">
        <v>19654.240000000002</v>
      </c>
      <c r="J43" s="832"/>
      <c r="K43" s="832">
        <v>9827.1200000000008</v>
      </c>
      <c r="L43" s="849"/>
      <c r="M43" s="849"/>
      <c r="N43" s="832"/>
      <c r="O43" s="832"/>
      <c r="P43" s="849"/>
      <c r="Q43" s="849"/>
      <c r="R43" s="837"/>
      <c r="S43" s="850"/>
    </row>
    <row r="44" spans="1:19" ht="14.4" customHeight="1" x14ac:dyDescent="0.3">
      <c r="A44" s="831" t="s">
        <v>2264</v>
      </c>
      <c r="B44" s="832" t="s">
        <v>2270</v>
      </c>
      <c r="C44" s="832" t="s">
        <v>590</v>
      </c>
      <c r="D44" s="832" t="s">
        <v>2255</v>
      </c>
      <c r="E44" s="832" t="s">
        <v>670</v>
      </c>
      <c r="F44" s="832" t="s">
        <v>2279</v>
      </c>
      <c r="G44" s="832" t="s">
        <v>2280</v>
      </c>
      <c r="H44" s="849">
        <v>3</v>
      </c>
      <c r="I44" s="849">
        <v>90</v>
      </c>
      <c r="J44" s="832"/>
      <c r="K44" s="832">
        <v>30</v>
      </c>
      <c r="L44" s="849"/>
      <c r="M44" s="849"/>
      <c r="N44" s="832"/>
      <c r="O44" s="832"/>
      <c r="P44" s="849"/>
      <c r="Q44" s="849"/>
      <c r="R44" s="837"/>
      <c r="S44" s="850"/>
    </row>
    <row r="45" spans="1:19" ht="14.4" customHeight="1" x14ac:dyDescent="0.3">
      <c r="A45" s="831" t="s">
        <v>2264</v>
      </c>
      <c r="B45" s="832" t="s">
        <v>2270</v>
      </c>
      <c r="C45" s="832" t="s">
        <v>590</v>
      </c>
      <c r="D45" s="832" t="s">
        <v>2255</v>
      </c>
      <c r="E45" s="832" t="s">
        <v>670</v>
      </c>
      <c r="F45" s="832" t="s">
        <v>2282</v>
      </c>
      <c r="G45" s="832" t="s">
        <v>2283</v>
      </c>
      <c r="H45" s="849">
        <v>2</v>
      </c>
      <c r="I45" s="849">
        <v>132</v>
      </c>
      <c r="J45" s="832"/>
      <c r="K45" s="832">
        <v>66</v>
      </c>
      <c r="L45" s="849"/>
      <c r="M45" s="849"/>
      <c r="N45" s="832"/>
      <c r="O45" s="832"/>
      <c r="P45" s="849"/>
      <c r="Q45" s="849"/>
      <c r="R45" s="837"/>
      <c r="S45" s="850"/>
    </row>
    <row r="46" spans="1:19" ht="14.4" customHeight="1" x14ac:dyDescent="0.3">
      <c r="A46" s="831" t="s">
        <v>2264</v>
      </c>
      <c r="B46" s="832" t="s">
        <v>2270</v>
      </c>
      <c r="C46" s="832" t="s">
        <v>590</v>
      </c>
      <c r="D46" s="832" t="s">
        <v>2255</v>
      </c>
      <c r="E46" s="832" t="s">
        <v>670</v>
      </c>
      <c r="F46" s="832" t="s">
        <v>2262</v>
      </c>
      <c r="G46" s="832" t="s">
        <v>2285</v>
      </c>
      <c r="H46" s="849">
        <v>52</v>
      </c>
      <c r="I46" s="849">
        <v>1924</v>
      </c>
      <c r="J46" s="832"/>
      <c r="K46" s="832">
        <v>37</v>
      </c>
      <c r="L46" s="849"/>
      <c r="M46" s="849"/>
      <c r="N46" s="832"/>
      <c r="O46" s="832"/>
      <c r="P46" s="849"/>
      <c r="Q46" s="849"/>
      <c r="R46" s="837"/>
      <c r="S46" s="850"/>
    </row>
    <row r="47" spans="1:19" ht="14.4" customHeight="1" x14ac:dyDescent="0.3">
      <c r="A47" s="831" t="s">
        <v>2264</v>
      </c>
      <c r="B47" s="832" t="s">
        <v>2270</v>
      </c>
      <c r="C47" s="832" t="s">
        <v>590</v>
      </c>
      <c r="D47" s="832" t="s">
        <v>2255</v>
      </c>
      <c r="E47" s="832" t="s">
        <v>670</v>
      </c>
      <c r="F47" s="832" t="s">
        <v>2286</v>
      </c>
      <c r="G47" s="832" t="s">
        <v>2287</v>
      </c>
      <c r="H47" s="849">
        <v>38</v>
      </c>
      <c r="I47" s="849">
        <v>6726</v>
      </c>
      <c r="J47" s="832"/>
      <c r="K47" s="832">
        <v>177</v>
      </c>
      <c r="L47" s="849"/>
      <c r="M47" s="849"/>
      <c r="N47" s="832"/>
      <c r="O47" s="832"/>
      <c r="P47" s="849"/>
      <c r="Q47" s="849"/>
      <c r="R47" s="837"/>
      <c r="S47" s="850"/>
    </row>
    <row r="48" spans="1:19" ht="14.4" customHeight="1" x14ac:dyDescent="0.3">
      <c r="A48" s="831" t="s">
        <v>2264</v>
      </c>
      <c r="B48" s="832" t="s">
        <v>2270</v>
      </c>
      <c r="C48" s="832" t="s">
        <v>590</v>
      </c>
      <c r="D48" s="832" t="s">
        <v>2255</v>
      </c>
      <c r="E48" s="832" t="s">
        <v>670</v>
      </c>
      <c r="F48" s="832" t="s">
        <v>2291</v>
      </c>
      <c r="G48" s="832" t="s">
        <v>2292</v>
      </c>
      <c r="H48" s="849">
        <v>32</v>
      </c>
      <c r="I48" s="849">
        <v>0</v>
      </c>
      <c r="J48" s="832"/>
      <c r="K48" s="832">
        <v>0</v>
      </c>
      <c r="L48" s="849"/>
      <c r="M48" s="849"/>
      <c r="N48" s="832"/>
      <c r="O48" s="832"/>
      <c r="P48" s="849"/>
      <c r="Q48" s="849"/>
      <c r="R48" s="837"/>
      <c r="S48" s="850"/>
    </row>
    <row r="49" spans="1:19" ht="14.4" customHeight="1" x14ac:dyDescent="0.3">
      <c r="A49" s="831" t="s">
        <v>2264</v>
      </c>
      <c r="B49" s="832" t="s">
        <v>2270</v>
      </c>
      <c r="C49" s="832" t="s">
        <v>590</v>
      </c>
      <c r="D49" s="832" t="s">
        <v>2255</v>
      </c>
      <c r="E49" s="832" t="s">
        <v>670</v>
      </c>
      <c r="F49" s="832" t="s">
        <v>2293</v>
      </c>
      <c r="G49" s="832" t="s">
        <v>2295</v>
      </c>
      <c r="H49" s="849">
        <v>31</v>
      </c>
      <c r="I49" s="849">
        <v>3596</v>
      </c>
      <c r="J49" s="832"/>
      <c r="K49" s="832">
        <v>116</v>
      </c>
      <c r="L49" s="849"/>
      <c r="M49" s="849"/>
      <c r="N49" s="832"/>
      <c r="O49" s="832"/>
      <c r="P49" s="849"/>
      <c r="Q49" s="849"/>
      <c r="R49" s="837"/>
      <c r="S49" s="850"/>
    </row>
    <row r="50" spans="1:19" ht="14.4" customHeight="1" x14ac:dyDescent="0.3">
      <c r="A50" s="831" t="s">
        <v>2264</v>
      </c>
      <c r="B50" s="832" t="s">
        <v>2270</v>
      </c>
      <c r="C50" s="832" t="s">
        <v>590</v>
      </c>
      <c r="D50" s="832" t="s">
        <v>2255</v>
      </c>
      <c r="E50" s="832" t="s">
        <v>670</v>
      </c>
      <c r="F50" s="832" t="s">
        <v>2300</v>
      </c>
      <c r="G50" s="832" t="s">
        <v>2301</v>
      </c>
      <c r="H50" s="849">
        <v>2</v>
      </c>
      <c r="I50" s="849">
        <v>148</v>
      </c>
      <c r="J50" s="832"/>
      <c r="K50" s="832">
        <v>74</v>
      </c>
      <c r="L50" s="849"/>
      <c r="M50" s="849"/>
      <c r="N50" s="832"/>
      <c r="O50" s="832"/>
      <c r="P50" s="849"/>
      <c r="Q50" s="849"/>
      <c r="R50" s="837"/>
      <c r="S50" s="850"/>
    </row>
    <row r="51" spans="1:19" ht="14.4" customHeight="1" x14ac:dyDescent="0.3">
      <c r="A51" s="831" t="s">
        <v>2264</v>
      </c>
      <c r="B51" s="832" t="s">
        <v>2270</v>
      </c>
      <c r="C51" s="832" t="s">
        <v>590</v>
      </c>
      <c r="D51" s="832" t="s">
        <v>2255</v>
      </c>
      <c r="E51" s="832" t="s">
        <v>670</v>
      </c>
      <c r="F51" s="832" t="s">
        <v>2302</v>
      </c>
      <c r="G51" s="832" t="s">
        <v>2304</v>
      </c>
      <c r="H51" s="849">
        <v>1</v>
      </c>
      <c r="I51" s="849">
        <v>701</v>
      </c>
      <c r="J51" s="832"/>
      <c r="K51" s="832">
        <v>701</v>
      </c>
      <c r="L51" s="849"/>
      <c r="M51" s="849"/>
      <c r="N51" s="832"/>
      <c r="O51" s="832"/>
      <c r="P51" s="849"/>
      <c r="Q51" s="849"/>
      <c r="R51" s="837"/>
      <c r="S51" s="850"/>
    </row>
    <row r="52" spans="1:19" ht="14.4" customHeight="1" x14ac:dyDescent="0.3">
      <c r="A52" s="831" t="s">
        <v>2264</v>
      </c>
      <c r="B52" s="832" t="s">
        <v>2270</v>
      </c>
      <c r="C52" s="832" t="s">
        <v>590</v>
      </c>
      <c r="D52" s="832" t="s">
        <v>2256</v>
      </c>
      <c r="E52" s="832" t="s">
        <v>670</v>
      </c>
      <c r="F52" s="832" t="s">
        <v>2293</v>
      </c>
      <c r="G52" s="832" t="s">
        <v>2295</v>
      </c>
      <c r="H52" s="849"/>
      <c r="I52" s="849"/>
      <c r="J52" s="832"/>
      <c r="K52" s="832"/>
      <c r="L52" s="849"/>
      <c r="M52" s="849"/>
      <c r="N52" s="832"/>
      <c r="O52" s="832"/>
      <c r="P52" s="849">
        <v>1</v>
      </c>
      <c r="Q52" s="849">
        <v>116</v>
      </c>
      <c r="R52" s="837"/>
      <c r="S52" s="850">
        <v>116</v>
      </c>
    </row>
    <row r="53" spans="1:19" ht="14.4" customHeight="1" x14ac:dyDescent="0.3">
      <c r="A53" s="831" t="s">
        <v>2264</v>
      </c>
      <c r="B53" s="832" t="s">
        <v>2270</v>
      </c>
      <c r="C53" s="832" t="s">
        <v>590</v>
      </c>
      <c r="D53" s="832" t="s">
        <v>2256</v>
      </c>
      <c r="E53" s="832" t="s">
        <v>670</v>
      </c>
      <c r="F53" s="832" t="s">
        <v>2266</v>
      </c>
      <c r="G53" s="832" t="s">
        <v>2299</v>
      </c>
      <c r="H53" s="849"/>
      <c r="I53" s="849"/>
      <c r="J53" s="832"/>
      <c r="K53" s="832"/>
      <c r="L53" s="849"/>
      <c r="M53" s="849"/>
      <c r="N53" s="832"/>
      <c r="O53" s="832"/>
      <c r="P53" s="849">
        <v>1</v>
      </c>
      <c r="Q53" s="849">
        <v>355</v>
      </c>
      <c r="R53" s="837"/>
      <c r="S53" s="850">
        <v>355</v>
      </c>
    </row>
    <row r="54" spans="1:19" ht="14.4" customHeight="1" x14ac:dyDescent="0.3">
      <c r="A54" s="831" t="s">
        <v>2264</v>
      </c>
      <c r="B54" s="832" t="s">
        <v>2270</v>
      </c>
      <c r="C54" s="832" t="s">
        <v>590</v>
      </c>
      <c r="D54" s="832" t="s">
        <v>1112</v>
      </c>
      <c r="E54" s="832" t="s">
        <v>2272</v>
      </c>
      <c r="F54" s="832" t="s">
        <v>2275</v>
      </c>
      <c r="G54" s="832"/>
      <c r="H54" s="849">
        <v>2</v>
      </c>
      <c r="I54" s="849">
        <v>39308.5</v>
      </c>
      <c r="J54" s="832"/>
      <c r="K54" s="832">
        <v>19654.25</v>
      </c>
      <c r="L54" s="849"/>
      <c r="M54" s="849"/>
      <c r="N54" s="832"/>
      <c r="O54" s="832"/>
      <c r="P54" s="849"/>
      <c r="Q54" s="849"/>
      <c r="R54" s="837"/>
      <c r="S54" s="850"/>
    </row>
    <row r="55" spans="1:19" ht="14.4" customHeight="1" x14ac:dyDescent="0.3">
      <c r="A55" s="831" t="s">
        <v>2264</v>
      </c>
      <c r="B55" s="832" t="s">
        <v>2270</v>
      </c>
      <c r="C55" s="832" t="s">
        <v>590</v>
      </c>
      <c r="D55" s="832" t="s">
        <v>1112</v>
      </c>
      <c r="E55" s="832" t="s">
        <v>2272</v>
      </c>
      <c r="F55" s="832" t="s">
        <v>2276</v>
      </c>
      <c r="G55" s="832" t="s">
        <v>2278</v>
      </c>
      <c r="H55" s="849">
        <v>9</v>
      </c>
      <c r="I55" s="849">
        <v>177044.58000000002</v>
      </c>
      <c r="J55" s="832">
        <v>1.7926891281644388</v>
      </c>
      <c r="K55" s="832">
        <v>19671.620000000003</v>
      </c>
      <c r="L55" s="849">
        <v>5</v>
      </c>
      <c r="M55" s="849">
        <v>98759.22</v>
      </c>
      <c r="N55" s="832">
        <v>1</v>
      </c>
      <c r="O55" s="832">
        <v>19751.844000000001</v>
      </c>
      <c r="P55" s="849">
        <v>11.1</v>
      </c>
      <c r="Q55" s="849">
        <v>216439.46000000002</v>
      </c>
      <c r="R55" s="837">
        <v>2.1915873778670996</v>
      </c>
      <c r="S55" s="850">
        <v>19499.050450450453</v>
      </c>
    </row>
    <row r="56" spans="1:19" ht="14.4" customHeight="1" x14ac:dyDescent="0.3">
      <c r="A56" s="831" t="s">
        <v>2264</v>
      </c>
      <c r="B56" s="832" t="s">
        <v>2270</v>
      </c>
      <c r="C56" s="832" t="s">
        <v>590</v>
      </c>
      <c r="D56" s="832" t="s">
        <v>1112</v>
      </c>
      <c r="E56" s="832" t="s">
        <v>2272</v>
      </c>
      <c r="F56" s="832" t="s">
        <v>2277</v>
      </c>
      <c r="G56" s="832" t="s">
        <v>2278</v>
      </c>
      <c r="H56" s="849">
        <v>7</v>
      </c>
      <c r="I56" s="849">
        <v>68789.77</v>
      </c>
      <c r="J56" s="832">
        <v>7</v>
      </c>
      <c r="K56" s="832">
        <v>9827.11</v>
      </c>
      <c r="L56" s="849">
        <v>1</v>
      </c>
      <c r="M56" s="849">
        <v>9827.11</v>
      </c>
      <c r="N56" s="832">
        <v>1</v>
      </c>
      <c r="O56" s="832">
        <v>9827.11</v>
      </c>
      <c r="P56" s="849">
        <v>6</v>
      </c>
      <c r="Q56" s="849">
        <v>58962.66</v>
      </c>
      <c r="R56" s="837">
        <v>6</v>
      </c>
      <c r="S56" s="850">
        <v>9827.11</v>
      </c>
    </row>
    <row r="57" spans="1:19" ht="14.4" customHeight="1" x14ac:dyDescent="0.3">
      <c r="A57" s="831" t="s">
        <v>2264</v>
      </c>
      <c r="B57" s="832" t="s">
        <v>2270</v>
      </c>
      <c r="C57" s="832" t="s">
        <v>590</v>
      </c>
      <c r="D57" s="832" t="s">
        <v>1112</v>
      </c>
      <c r="E57" s="832" t="s">
        <v>670</v>
      </c>
      <c r="F57" s="832" t="s">
        <v>2279</v>
      </c>
      <c r="G57" s="832" t="s">
        <v>2280</v>
      </c>
      <c r="H57" s="849">
        <v>2</v>
      </c>
      <c r="I57" s="849">
        <v>60</v>
      </c>
      <c r="J57" s="832"/>
      <c r="K57" s="832">
        <v>30</v>
      </c>
      <c r="L57" s="849"/>
      <c r="M57" s="849"/>
      <c r="N57" s="832"/>
      <c r="O57" s="832"/>
      <c r="P57" s="849"/>
      <c r="Q57" s="849"/>
      <c r="R57" s="837"/>
      <c r="S57" s="850"/>
    </row>
    <row r="58" spans="1:19" ht="14.4" customHeight="1" x14ac:dyDescent="0.3">
      <c r="A58" s="831" t="s">
        <v>2264</v>
      </c>
      <c r="B58" s="832" t="s">
        <v>2270</v>
      </c>
      <c r="C58" s="832" t="s">
        <v>590</v>
      </c>
      <c r="D58" s="832" t="s">
        <v>1112</v>
      </c>
      <c r="E58" s="832" t="s">
        <v>670</v>
      </c>
      <c r="F58" s="832" t="s">
        <v>2282</v>
      </c>
      <c r="G58" s="832" t="s">
        <v>2284</v>
      </c>
      <c r="H58" s="849">
        <v>1</v>
      </c>
      <c r="I58" s="849">
        <v>66</v>
      </c>
      <c r="J58" s="832"/>
      <c r="K58" s="832">
        <v>66</v>
      </c>
      <c r="L58" s="849"/>
      <c r="M58" s="849"/>
      <c r="N58" s="832"/>
      <c r="O58" s="832"/>
      <c r="P58" s="849"/>
      <c r="Q58" s="849"/>
      <c r="R58" s="837"/>
      <c r="S58" s="850"/>
    </row>
    <row r="59" spans="1:19" ht="14.4" customHeight="1" x14ac:dyDescent="0.3">
      <c r="A59" s="831" t="s">
        <v>2264</v>
      </c>
      <c r="B59" s="832" t="s">
        <v>2270</v>
      </c>
      <c r="C59" s="832" t="s">
        <v>590</v>
      </c>
      <c r="D59" s="832" t="s">
        <v>1112</v>
      </c>
      <c r="E59" s="832" t="s">
        <v>670</v>
      </c>
      <c r="F59" s="832" t="s">
        <v>2262</v>
      </c>
      <c r="G59" s="832" t="s">
        <v>2285</v>
      </c>
      <c r="H59" s="849">
        <v>13</v>
      </c>
      <c r="I59" s="849">
        <v>481</v>
      </c>
      <c r="J59" s="832">
        <v>1.4444444444444444</v>
      </c>
      <c r="K59" s="832">
        <v>37</v>
      </c>
      <c r="L59" s="849">
        <v>9</v>
      </c>
      <c r="M59" s="849">
        <v>333</v>
      </c>
      <c r="N59" s="832">
        <v>1</v>
      </c>
      <c r="O59" s="832">
        <v>37</v>
      </c>
      <c r="P59" s="849">
        <v>93</v>
      </c>
      <c r="Q59" s="849">
        <v>3441</v>
      </c>
      <c r="R59" s="837">
        <v>10.333333333333334</v>
      </c>
      <c r="S59" s="850">
        <v>37</v>
      </c>
    </row>
    <row r="60" spans="1:19" ht="14.4" customHeight="1" x14ac:dyDescent="0.3">
      <c r="A60" s="831" t="s">
        <v>2264</v>
      </c>
      <c r="B60" s="832" t="s">
        <v>2270</v>
      </c>
      <c r="C60" s="832" t="s">
        <v>590</v>
      </c>
      <c r="D60" s="832" t="s">
        <v>1112</v>
      </c>
      <c r="E60" s="832" t="s">
        <v>670</v>
      </c>
      <c r="F60" s="832" t="s">
        <v>2262</v>
      </c>
      <c r="G60" s="832" t="s">
        <v>2263</v>
      </c>
      <c r="H60" s="849">
        <v>1</v>
      </c>
      <c r="I60" s="849">
        <v>37</v>
      </c>
      <c r="J60" s="832">
        <v>8.3333333333333329E-2</v>
      </c>
      <c r="K60" s="832">
        <v>37</v>
      </c>
      <c r="L60" s="849">
        <v>12</v>
      </c>
      <c r="M60" s="849">
        <v>444</v>
      </c>
      <c r="N60" s="832">
        <v>1</v>
      </c>
      <c r="O60" s="832">
        <v>37</v>
      </c>
      <c r="P60" s="849">
        <v>7</v>
      </c>
      <c r="Q60" s="849">
        <v>259</v>
      </c>
      <c r="R60" s="837">
        <v>0.58333333333333337</v>
      </c>
      <c r="S60" s="850">
        <v>37</v>
      </c>
    </row>
    <row r="61" spans="1:19" ht="14.4" customHeight="1" x14ac:dyDescent="0.3">
      <c r="A61" s="831" t="s">
        <v>2264</v>
      </c>
      <c r="B61" s="832" t="s">
        <v>2270</v>
      </c>
      <c r="C61" s="832" t="s">
        <v>590</v>
      </c>
      <c r="D61" s="832" t="s">
        <v>1112</v>
      </c>
      <c r="E61" s="832" t="s">
        <v>670</v>
      </c>
      <c r="F61" s="832" t="s">
        <v>2286</v>
      </c>
      <c r="G61" s="832" t="s">
        <v>2287</v>
      </c>
      <c r="H61" s="849">
        <v>6</v>
      </c>
      <c r="I61" s="849">
        <v>1062</v>
      </c>
      <c r="J61" s="832">
        <v>1.2</v>
      </c>
      <c r="K61" s="832">
        <v>177</v>
      </c>
      <c r="L61" s="849">
        <v>5</v>
      </c>
      <c r="M61" s="849">
        <v>885</v>
      </c>
      <c r="N61" s="832">
        <v>1</v>
      </c>
      <c r="O61" s="832">
        <v>177</v>
      </c>
      <c r="P61" s="849">
        <v>19</v>
      </c>
      <c r="Q61" s="849">
        <v>3382</v>
      </c>
      <c r="R61" s="837">
        <v>3.8214689265536723</v>
      </c>
      <c r="S61" s="850">
        <v>178</v>
      </c>
    </row>
    <row r="62" spans="1:19" ht="14.4" customHeight="1" x14ac:dyDescent="0.3">
      <c r="A62" s="831" t="s">
        <v>2264</v>
      </c>
      <c r="B62" s="832" t="s">
        <v>2270</v>
      </c>
      <c r="C62" s="832" t="s">
        <v>590</v>
      </c>
      <c r="D62" s="832" t="s">
        <v>1112</v>
      </c>
      <c r="E62" s="832" t="s">
        <v>670</v>
      </c>
      <c r="F62" s="832" t="s">
        <v>2286</v>
      </c>
      <c r="G62" s="832" t="s">
        <v>2288</v>
      </c>
      <c r="H62" s="849">
        <v>5</v>
      </c>
      <c r="I62" s="849">
        <v>885</v>
      </c>
      <c r="J62" s="832">
        <v>0.3125</v>
      </c>
      <c r="K62" s="832">
        <v>177</v>
      </c>
      <c r="L62" s="849">
        <v>16</v>
      </c>
      <c r="M62" s="849">
        <v>2832</v>
      </c>
      <c r="N62" s="832">
        <v>1</v>
      </c>
      <c r="O62" s="832">
        <v>177</v>
      </c>
      <c r="P62" s="849">
        <v>5</v>
      </c>
      <c r="Q62" s="849">
        <v>890</v>
      </c>
      <c r="R62" s="837">
        <v>0.31426553672316382</v>
      </c>
      <c r="S62" s="850">
        <v>178</v>
      </c>
    </row>
    <row r="63" spans="1:19" ht="14.4" customHeight="1" x14ac:dyDescent="0.3">
      <c r="A63" s="831" t="s">
        <v>2264</v>
      </c>
      <c r="B63" s="832" t="s">
        <v>2270</v>
      </c>
      <c r="C63" s="832" t="s">
        <v>590</v>
      </c>
      <c r="D63" s="832" t="s">
        <v>1112</v>
      </c>
      <c r="E63" s="832" t="s">
        <v>670</v>
      </c>
      <c r="F63" s="832" t="s">
        <v>2291</v>
      </c>
      <c r="G63" s="832" t="s">
        <v>2292</v>
      </c>
      <c r="H63" s="849">
        <v>16</v>
      </c>
      <c r="I63" s="849">
        <v>0</v>
      </c>
      <c r="J63" s="832"/>
      <c r="K63" s="832">
        <v>0</v>
      </c>
      <c r="L63" s="849">
        <v>6</v>
      </c>
      <c r="M63" s="849">
        <v>0</v>
      </c>
      <c r="N63" s="832"/>
      <c r="O63" s="832">
        <v>0</v>
      </c>
      <c r="P63" s="849">
        <v>17</v>
      </c>
      <c r="Q63" s="849">
        <v>0</v>
      </c>
      <c r="R63" s="837"/>
      <c r="S63" s="850">
        <v>0</v>
      </c>
    </row>
    <row r="64" spans="1:19" ht="14.4" customHeight="1" x14ac:dyDescent="0.3">
      <c r="A64" s="831" t="s">
        <v>2264</v>
      </c>
      <c r="B64" s="832" t="s">
        <v>2270</v>
      </c>
      <c r="C64" s="832" t="s">
        <v>590</v>
      </c>
      <c r="D64" s="832" t="s">
        <v>1112</v>
      </c>
      <c r="E64" s="832" t="s">
        <v>670</v>
      </c>
      <c r="F64" s="832" t="s">
        <v>2293</v>
      </c>
      <c r="G64" s="832" t="s">
        <v>2294</v>
      </c>
      <c r="H64" s="849">
        <v>5</v>
      </c>
      <c r="I64" s="849">
        <v>580</v>
      </c>
      <c r="J64" s="832"/>
      <c r="K64" s="832">
        <v>116</v>
      </c>
      <c r="L64" s="849"/>
      <c r="M64" s="849"/>
      <c r="N64" s="832"/>
      <c r="O64" s="832"/>
      <c r="P64" s="849"/>
      <c r="Q64" s="849"/>
      <c r="R64" s="837"/>
      <c r="S64" s="850"/>
    </row>
    <row r="65" spans="1:19" ht="14.4" customHeight="1" x14ac:dyDescent="0.3">
      <c r="A65" s="831" t="s">
        <v>2264</v>
      </c>
      <c r="B65" s="832" t="s">
        <v>2270</v>
      </c>
      <c r="C65" s="832" t="s">
        <v>590</v>
      </c>
      <c r="D65" s="832" t="s">
        <v>1112</v>
      </c>
      <c r="E65" s="832" t="s">
        <v>670</v>
      </c>
      <c r="F65" s="832" t="s">
        <v>2293</v>
      </c>
      <c r="G65" s="832" t="s">
        <v>2295</v>
      </c>
      <c r="H65" s="849">
        <v>201</v>
      </c>
      <c r="I65" s="849">
        <v>23316</v>
      </c>
      <c r="J65" s="832">
        <v>0.7584905660377359</v>
      </c>
      <c r="K65" s="832">
        <v>116</v>
      </c>
      <c r="L65" s="849">
        <v>265</v>
      </c>
      <c r="M65" s="849">
        <v>30740</v>
      </c>
      <c r="N65" s="832">
        <v>1</v>
      </c>
      <c r="O65" s="832">
        <v>116</v>
      </c>
      <c r="P65" s="849">
        <v>309</v>
      </c>
      <c r="Q65" s="849">
        <v>35742</v>
      </c>
      <c r="R65" s="837">
        <v>1.1627195836044242</v>
      </c>
      <c r="S65" s="850">
        <v>115.66990291262135</v>
      </c>
    </row>
    <row r="66" spans="1:19" ht="14.4" customHeight="1" x14ac:dyDescent="0.3">
      <c r="A66" s="831" t="s">
        <v>2264</v>
      </c>
      <c r="B66" s="832" t="s">
        <v>2270</v>
      </c>
      <c r="C66" s="832" t="s">
        <v>590</v>
      </c>
      <c r="D66" s="832" t="s">
        <v>1112</v>
      </c>
      <c r="E66" s="832" t="s">
        <v>670</v>
      </c>
      <c r="F66" s="832" t="s">
        <v>2296</v>
      </c>
      <c r="G66" s="832" t="s">
        <v>2297</v>
      </c>
      <c r="H66" s="849">
        <v>14</v>
      </c>
      <c r="I66" s="849">
        <v>448</v>
      </c>
      <c r="J66" s="832"/>
      <c r="K66" s="832">
        <v>32</v>
      </c>
      <c r="L66" s="849"/>
      <c r="M66" s="849"/>
      <c r="N66" s="832"/>
      <c r="O66" s="832"/>
      <c r="P66" s="849">
        <v>8</v>
      </c>
      <c r="Q66" s="849">
        <v>256</v>
      </c>
      <c r="R66" s="837"/>
      <c r="S66" s="850">
        <v>32</v>
      </c>
    </row>
    <row r="67" spans="1:19" ht="14.4" customHeight="1" x14ac:dyDescent="0.3">
      <c r="A67" s="831" t="s">
        <v>2264</v>
      </c>
      <c r="B67" s="832" t="s">
        <v>2270</v>
      </c>
      <c r="C67" s="832" t="s">
        <v>590</v>
      </c>
      <c r="D67" s="832" t="s">
        <v>1112</v>
      </c>
      <c r="E67" s="832" t="s">
        <v>670</v>
      </c>
      <c r="F67" s="832" t="s">
        <v>2296</v>
      </c>
      <c r="G67" s="832" t="s">
        <v>2298</v>
      </c>
      <c r="H67" s="849"/>
      <c r="I67" s="849"/>
      <c r="J67" s="832"/>
      <c r="K67" s="832"/>
      <c r="L67" s="849">
        <v>6</v>
      </c>
      <c r="M67" s="849">
        <v>192</v>
      </c>
      <c r="N67" s="832">
        <v>1</v>
      </c>
      <c r="O67" s="832">
        <v>32</v>
      </c>
      <c r="P67" s="849">
        <v>8</v>
      </c>
      <c r="Q67" s="849">
        <v>256</v>
      </c>
      <c r="R67" s="837">
        <v>1.3333333333333333</v>
      </c>
      <c r="S67" s="850">
        <v>32</v>
      </c>
    </row>
    <row r="68" spans="1:19" ht="14.4" customHeight="1" x14ac:dyDescent="0.3">
      <c r="A68" s="831" t="s">
        <v>2264</v>
      </c>
      <c r="B68" s="832" t="s">
        <v>2270</v>
      </c>
      <c r="C68" s="832" t="s">
        <v>590</v>
      </c>
      <c r="D68" s="832" t="s">
        <v>1112</v>
      </c>
      <c r="E68" s="832" t="s">
        <v>670</v>
      </c>
      <c r="F68" s="832" t="s">
        <v>2266</v>
      </c>
      <c r="G68" s="832" t="s">
        <v>2267</v>
      </c>
      <c r="H68" s="849">
        <v>5</v>
      </c>
      <c r="I68" s="849">
        <v>1770</v>
      </c>
      <c r="J68" s="832"/>
      <c r="K68" s="832">
        <v>354</v>
      </c>
      <c r="L68" s="849"/>
      <c r="M68" s="849"/>
      <c r="N68" s="832"/>
      <c r="O68" s="832"/>
      <c r="P68" s="849"/>
      <c r="Q68" s="849"/>
      <c r="R68" s="837"/>
      <c r="S68" s="850"/>
    </row>
    <row r="69" spans="1:19" ht="14.4" customHeight="1" x14ac:dyDescent="0.3">
      <c r="A69" s="831" t="s">
        <v>2264</v>
      </c>
      <c r="B69" s="832" t="s">
        <v>2270</v>
      </c>
      <c r="C69" s="832" t="s">
        <v>590</v>
      </c>
      <c r="D69" s="832" t="s">
        <v>1112</v>
      </c>
      <c r="E69" s="832" t="s">
        <v>670</v>
      </c>
      <c r="F69" s="832" t="s">
        <v>2266</v>
      </c>
      <c r="G69" s="832" t="s">
        <v>2299</v>
      </c>
      <c r="H69" s="849">
        <v>191</v>
      </c>
      <c r="I69" s="849">
        <v>67614</v>
      </c>
      <c r="J69" s="832">
        <v>0.74399207746478868</v>
      </c>
      <c r="K69" s="832">
        <v>354</v>
      </c>
      <c r="L69" s="849">
        <v>256</v>
      </c>
      <c r="M69" s="849">
        <v>90880</v>
      </c>
      <c r="N69" s="832">
        <v>1</v>
      </c>
      <c r="O69" s="832">
        <v>355</v>
      </c>
      <c r="P69" s="849">
        <v>297</v>
      </c>
      <c r="Q69" s="849">
        <v>105435</v>
      </c>
      <c r="R69" s="837">
        <v>1.16015625</v>
      </c>
      <c r="S69" s="850">
        <v>355</v>
      </c>
    </row>
    <row r="70" spans="1:19" ht="14.4" customHeight="1" x14ac:dyDescent="0.3">
      <c r="A70" s="831" t="s">
        <v>2264</v>
      </c>
      <c r="B70" s="832" t="s">
        <v>2270</v>
      </c>
      <c r="C70" s="832" t="s">
        <v>590</v>
      </c>
      <c r="D70" s="832" t="s">
        <v>1112</v>
      </c>
      <c r="E70" s="832" t="s">
        <v>670</v>
      </c>
      <c r="F70" s="832" t="s">
        <v>2300</v>
      </c>
      <c r="G70" s="832" t="s">
        <v>2301</v>
      </c>
      <c r="H70" s="849">
        <v>1</v>
      </c>
      <c r="I70" s="849">
        <v>74</v>
      </c>
      <c r="J70" s="832"/>
      <c r="K70" s="832">
        <v>74</v>
      </c>
      <c r="L70" s="849"/>
      <c r="M70" s="849"/>
      <c r="N70" s="832"/>
      <c r="O70" s="832"/>
      <c r="P70" s="849">
        <v>6</v>
      </c>
      <c r="Q70" s="849">
        <v>444</v>
      </c>
      <c r="R70" s="837"/>
      <c r="S70" s="850">
        <v>74</v>
      </c>
    </row>
    <row r="71" spans="1:19" ht="14.4" customHeight="1" x14ac:dyDescent="0.3">
      <c r="A71" s="831" t="s">
        <v>2264</v>
      </c>
      <c r="B71" s="832" t="s">
        <v>2270</v>
      </c>
      <c r="C71" s="832" t="s">
        <v>590</v>
      </c>
      <c r="D71" s="832" t="s">
        <v>1112</v>
      </c>
      <c r="E71" s="832" t="s">
        <v>670</v>
      </c>
      <c r="F71" s="832" t="s">
        <v>2302</v>
      </c>
      <c r="G71" s="832" t="s">
        <v>2304</v>
      </c>
      <c r="H71" s="849">
        <v>1</v>
      </c>
      <c r="I71" s="849">
        <v>701</v>
      </c>
      <c r="J71" s="832"/>
      <c r="K71" s="832">
        <v>701</v>
      </c>
      <c r="L71" s="849"/>
      <c r="M71" s="849"/>
      <c r="N71" s="832"/>
      <c r="O71" s="832"/>
      <c r="P71" s="849">
        <v>2</v>
      </c>
      <c r="Q71" s="849">
        <v>1404</v>
      </c>
      <c r="R71" s="837"/>
      <c r="S71" s="850">
        <v>702</v>
      </c>
    </row>
    <row r="72" spans="1:19" ht="14.4" customHeight="1" x14ac:dyDescent="0.3">
      <c r="A72" s="831" t="s">
        <v>2264</v>
      </c>
      <c r="B72" s="832" t="s">
        <v>2270</v>
      </c>
      <c r="C72" s="832" t="s">
        <v>590</v>
      </c>
      <c r="D72" s="832" t="s">
        <v>1113</v>
      </c>
      <c r="E72" s="832" t="s">
        <v>670</v>
      </c>
      <c r="F72" s="832" t="s">
        <v>2282</v>
      </c>
      <c r="G72" s="832" t="s">
        <v>2283</v>
      </c>
      <c r="H72" s="849">
        <v>1</v>
      </c>
      <c r="I72" s="849">
        <v>66</v>
      </c>
      <c r="J72" s="832"/>
      <c r="K72" s="832">
        <v>66</v>
      </c>
      <c r="L72" s="849"/>
      <c r="M72" s="849"/>
      <c r="N72" s="832"/>
      <c r="O72" s="832"/>
      <c r="P72" s="849"/>
      <c r="Q72" s="849"/>
      <c r="R72" s="837"/>
      <c r="S72" s="850"/>
    </row>
    <row r="73" spans="1:19" ht="14.4" customHeight="1" x14ac:dyDescent="0.3">
      <c r="A73" s="831" t="s">
        <v>2264</v>
      </c>
      <c r="B73" s="832" t="s">
        <v>2270</v>
      </c>
      <c r="C73" s="832" t="s">
        <v>590</v>
      </c>
      <c r="D73" s="832" t="s">
        <v>1113</v>
      </c>
      <c r="E73" s="832" t="s">
        <v>670</v>
      </c>
      <c r="F73" s="832" t="s">
        <v>2282</v>
      </c>
      <c r="G73" s="832" t="s">
        <v>2284</v>
      </c>
      <c r="H73" s="849"/>
      <c r="I73" s="849"/>
      <c r="J73" s="832"/>
      <c r="K73" s="832"/>
      <c r="L73" s="849">
        <v>1</v>
      </c>
      <c r="M73" s="849">
        <v>66</v>
      </c>
      <c r="N73" s="832">
        <v>1</v>
      </c>
      <c r="O73" s="832">
        <v>66</v>
      </c>
      <c r="P73" s="849">
        <v>1</v>
      </c>
      <c r="Q73" s="849">
        <v>66</v>
      </c>
      <c r="R73" s="837">
        <v>1</v>
      </c>
      <c r="S73" s="850">
        <v>66</v>
      </c>
    </row>
    <row r="74" spans="1:19" ht="14.4" customHeight="1" x14ac:dyDescent="0.3">
      <c r="A74" s="831" t="s">
        <v>2264</v>
      </c>
      <c r="B74" s="832" t="s">
        <v>2270</v>
      </c>
      <c r="C74" s="832" t="s">
        <v>590</v>
      </c>
      <c r="D74" s="832" t="s">
        <v>1113</v>
      </c>
      <c r="E74" s="832" t="s">
        <v>670</v>
      </c>
      <c r="F74" s="832" t="s">
        <v>2262</v>
      </c>
      <c r="G74" s="832" t="s">
        <v>2285</v>
      </c>
      <c r="H74" s="849">
        <v>36</v>
      </c>
      <c r="I74" s="849">
        <v>1332</v>
      </c>
      <c r="J74" s="832"/>
      <c r="K74" s="832">
        <v>37</v>
      </c>
      <c r="L74" s="849"/>
      <c r="M74" s="849"/>
      <c r="N74" s="832"/>
      <c r="O74" s="832"/>
      <c r="P74" s="849"/>
      <c r="Q74" s="849"/>
      <c r="R74" s="837"/>
      <c r="S74" s="850"/>
    </row>
    <row r="75" spans="1:19" ht="14.4" customHeight="1" x14ac:dyDescent="0.3">
      <c r="A75" s="831" t="s">
        <v>2264</v>
      </c>
      <c r="B75" s="832" t="s">
        <v>2270</v>
      </c>
      <c r="C75" s="832" t="s">
        <v>590</v>
      </c>
      <c r="D75" s="832" t="s">
        <v>1113</v>
      </c>
      <c r="E75" s="832" t="s">
        <v>670</v>
      </c>
      <c r="F75" s="832" t="s">
        <v>2262</v>
      </c>
      <c r="G75" s="832" t="s">
        <v>2263</v>
      </c>
      <c r="H75" s="849"/>
      <c r="I75" s="849"/>
      <c r="J75" s="832"/>
      <c r="K75" s="832"/>
      <c r="L75" s="849"/>
      <c r="M75" s="849"/>
      <c r="N75" s="832"/>
      <c r="O75" s="832"/>
      <c r="P75" s="849">
        <v>69</v>
      </c>
      <c r="Q75" s="849">
        <v>2553</v>
      </c>
      <c r="R75" s="837"/>
      <c r="S75" s="850">
        <v>37</v>
      </c>
    </row>
    <row r="76" spans="1:19" ht="14.4" customHeight="1" x14ac:dyDescent="0.3">
      <c r="A76" s="831" t="s">
        <v>2264</v>
      </c>
      <c r="B76" s="832" t="s">
        <v>2270</v>
      </c>
      <c r="C76" s="832" t="s">
        <v>590</v>
      </c>
      <c r="D76" s="832" t="s">
        <v>1113</v>
      </c>
      <c r="E76" s="832" t="s">
        <v>670</v>
      </c>
      <c r="F76" s="832" t="s">
        <v>2286</v>
      </c>
      <c r="G76" s="832" t="s">
        <v>2287</v>
      </c>
      <c r="H76" s="849">
        <v>16</v>
      </c>
      <c r="I76" s="849">
        <v>2832</v>
      </c>
      <c r="J76" s="832"/>
      <c r="K76" s="832">
        <v>177</v>
      </c>
      <c r="L76" s="849"/>
      <c r="M76" s="849"/>
      <c r="N76" s="832"/>
      <c r="O76" s="832"/>
      <c r="P76" s="849"/>
      <c r="Q76" s="849"/>
      <c r="R76" s="837"/>
      <c r="S76" s="850"/>
    </row>
    <row r="77" spans="1:19" ht="14.4" customHeight="1" x14ac:dyDescent="0.3">
      <c r="A77" s="831" t="s">
        <v>2264</v>
      </c>
      <c r="B77" s="832" t="s">
        <v>2270</v>
      </c>
      <c r="C77" s="832" t="s">
        <v>590</v>
      </c>
      <c r="D77" s="832" t="s">
        <v>1113</v>
      </c>
      <c r="E77" s="832" t="s">
        <v>670</v>
      </c>
      <c r="F77" s="832" t="s">
        <v>2286</v>
      </c>
      <c r="G77" s="832" t="s">
        <v>2288</v>
      </c>
      <c r="H77" s="849"/>
      <c r="I77" s="849"/>
      <c r="J77" s="832"/>
      <c r="K77" s="832"/>
      <c r="L77" s="849">
        <v>2</v>
      </c>
      <c r="M77" s="849">
        <v>354</v>
      </c>
      <c r="N77" s="832">
        <v>1</v>
      </c>
      <c r="O77" s="832">
        <v>177</v>
      </c>
      <c r="P77" s="849">
        <v>12</v>
      </c>
      <c r="Q77" s="849">
        <v>2136</v>
      </c>
      <c r="R77" s="837">
        <v>6.0338983050847457</v>
      </c>
      <c r="S77" s="850">
        <v>178</v>
      </c>
    </row>
    <row r="78" spans="1:19" ht="14.4" customHeight="1" x14ac:dyDescent="0.3">
      <c r="A78" s="831" t="s">
        <v>2264</v>
      </c>
      <c r="B78" s="832" t="s">
        <v>2270</v>
      </c>
      <c r="C78" s="832" t="s">
        <v>590</v>
      </c>
      <c r="D78" s="832" t="s">
        <v>1113</v>
      </c>
      <c r="E78" s="832" t="s">
        <v>670</v>
      </c>
      <c r="F78" s="832" t="s">
        <v>2293</v>
      </c>
      <c r="G78" s="832" t="s">
        <v>2294</v>
      </c>
      <c r="H78" s="849">
        <v>2</v>
      </c>
      <c r="I78" s="849">
        <v>232</v>
      </c>
      <c r="J78" s="832">
        <v>2</v>
      </c>
      <c r="K78" s="832">
        <v>116</v>
      </c>
      <c r="L78" s="849">
        <v>1</v>
      </c>
      <c r="M78" s="849">
        <v>116</v>
      </c>
      <c r="N78" s="832">
        <v>1</v>
      </c>
      <c r="O78" s="832">
        <v>116</v>
      </c>
      <c r="P78" s="849">
        <v>16</v>
      </c>
      <c r="Q78" s="849">
        <v>1851</v>
      </c>
      <c r="R78" s="837">
        <v>15.956896551724139</v>
      </c>
      <c r="S78" s="850">
        <v>115.6875</v>
      </c>
    </row>
    <row r="79" spans="1:19" ht="14.4" customHeight="1" x14ac:dyDescent="0.3">
      <c r="A79" s="831" t="s">
        <v>2264</v>
      </c>
      <c r="B79" s="832" t="s">
        <v>2270</v>
      </c>
      <c r="C79" s="832" t="s">
        <v>590</v>
      </c>
      <c r="D79" s="832" t="s">
        <v>1113</v>
      </c>
      <c r="E79" s="832" t="s">
        <v>670</v>
      </c>
      <c r="F79" s="832" t="s">
        <v>2293</v>
      </c>
      <c r="G79" s="832" t="s">
        <v>2295</v>
      </c>
      <c r="H79" s="849">
        <v>4</v>
      </c>
      <c r="I79" s="849">
        <v>464</v>
      </c>
      <c r="J79" s="832"/>
      <c r="K79" s="832">
        <v>116</v>
      </c>
      <c r="L79" s="849"/>
      <c r="M79" s="849"/>
      <c r="N79" s="832"/>
      <c r="O79" s="832"/>
      <c r="P79" s="849"/>
      <c r="Q79" s="849"/>
      <c r="R79" s="837"/>
      <c r="S79" s="850"/>
    </row>
    <row r="80" spans="1:19" ht="14.4" customHeight="1" x14ac:dyDescent="0.3">
      <c r="A80" s="831" t="s">
        <v>2264</v>
      </c>
      <c r="B80" s="832" t="s">
        <v>2270</v>
      </c>
      <c r="C80" s="832" t="s">
        <v>590</v>
      </c>
      <c r="D80" s="832" t="s">
        <v>1113</v>
      </c>
      <c r="E80" s="832" t="s">
        <v>670</v>
      </c>
      <c r="F80" s="832" t="s">
        <v>2266</v>
      </c>
      <c r="G80" s="832" t="s">
        <v>2267</v>
      </c>
      <c r="H80" s="849"/>
      <c r="I80" s="849"/>
      <c r="J80" s="832"/>
      <c r="K80" s="832"/>
      <c r="L80" s="849"/>
      <c r="M80" s="849"/>
      <c r="N80" s="832"/>
      <c r="O80" s="832"/>
      <c r="P80" s="849">
        <v>11</v>
      </c>
      <c r="Q80" s="849">
        <v>3905</v>
      </c>
      <c r="R80" s="837"/>
      <c r="S80" s="850">
        <v>355</v>
      </c>
    </row>
    <row r="81" spans="1:19" ht="14.4" customHeight="1" x14ac:dyDescent="0.3">
      <c r="A81" s="831" t="s">
        <v>2264</v>
      </c>
      <c r="B81" s="832" t="s">
        <v>2270</v>
      </c>
      <c r="C81" s="832" t="s">
        <v>590</v>
      </c>
      <c r="D81" s="832" t="s">
        <v>1113</v>
      </c>
      <c r="E81" s="832" t="s">
        <v>670</v>
      </c>
      <c r="F81" s="832" t="s">
        <v>2300</v>
      </c>
      <c r="G81" s="832" t="s">
        <v>2301</v>
      </c>
      <c r="H81" s="849"/>
      <c r="I81" s="849"/>
      <c r="J81" s="832"/>
      <c r="K81" s="832"/>
      <c r="L81" s="849"/>
      <c r="M81" s="849"/>
      <c r="N81" s="832"/>
      <c r="O81" s="832"/>
      <c r="P81" s="849">
        <v>2</v>
      </c>
      <c r="Q81" s="849">
        <v>148</v>
      </c>
      <c r="R81" s="837"/>
      <c r="S81" s="850">
        <v>74</v>
      </c>
    </row>
    <row r="82" spans="1:19" ht="14.4" customHeight="1" x14ac:dyDescent="0.3">
      <c r="A82" s="831" t="s">
        <v>2264</v>
      </c>
      <c r="B82" s="832" t="s">
        <v>2270</v>
      </c>
      <c r="C82" s="832" t="s">
        <v>590</v>
      </c>
      <c r="D82" s="832" t="s">
        <v>1116</v>
      </c>
      <c r="E82" s="832" t="s">
        <v>2272</v>
      </c>
      <c r="F82" s="832" t="s">
        <v>2273</v>
      </c>
      <c r="G82" s="832"/>
      <c r="H82" s="849">
        <v>1</v>
      </c>
      <c r="I82" s="849">
        <v>9827.1200000000008</v>
      </c>
      <c r="J82" s="832"/>
      <c r="K82" s="832">
        <v>9827.1200000000008</v>
      </c>
      <c r="L82" s="849"/>
      <c r="M82" s="849"/>
      <c r="N82" s="832"/>
      <c r="O82" s="832"/>
      <c r="P82" s="849"/>
      <c r="Q82" s="849"/>
      <c r="R82" s="837"/>
      <c r="S82" s="850"/>
    </row>
    <row r="83" spans="1:19" ht="14.4" customHeight="1" x14ac:dyDescent="0.3">
      <c r="A83" s="831" t="s">
        <v>2264</v>
      </c>
      <c r="B83" s="832" t="s">
        <v>2270</v>
      </c>
      <c r="C83" s="832" t="s">
        <v>590</v>
      </c>
      <c r="D83" s="832" t="s">
        <v>1116</v>
      </c>
      <c r="E83" s="832" t="s">
        <v>2272</v>
      </c>
      <c r="F83" s="832" t="s">
        <v>2275</v>
      </c>
      <c r="G83" s="832"/>
      <c r="H83" s="849">
        <v>4</v>
      </c>
      <c r="I83" s="849">
        <v>78617</v>
      </c>
      <c r="J83" s="832"/>
      <c r="K83" s="832">
        <v>19654.25</v>
      </c>
      <c r="L83" s="849"/>
      <c r="M83" s="849"/>
      <c r="N83" s="832"/>
      <c r="O83" s="832"/>
      <c r="P83" s="849"/>
      <c r="Q83" s="849"/>
      <c r="R83" s="837"/>
      <c r="S83" s="850"/>
    </row>
    <row r="84" spans="1:19" ht="14.4" customHeight="1" x14ac:dyDescent="0.3">
      <c r="A84" s="831" t="s">
        <v>2264</v>
      </c>
      <c r="B84" s="832" t="s">
        <v>2270</v>
      </c>
      <c r="C84" s="832" t="s">
        <v>590</v>
      </c>
      <c r="D84" s="832" t="s">
        <v>1116</v>
      </c>
      <c r="E84" s="832" t="s">
        <v>2272</v>
      </c>
      <c r="F84" s="832" t="s">
        <v>2276</v>
      </c>
      <c r="G84" s="832" t="s">
        <v>2278</v>
      </c>
      <c r="H84" s="849">
        <v>91</v>
      </c>
      <c r="I84" s="849">
        <v>1778883.3199999998</v>
      </c>
      <c r="J84" s="832">
        <v>0.68850299409494675</v>
      </c>
      <c r="K84" s="832">
        <v>19548.16835164835</v>
      </c>
      <c r="L84" s="849">
        <v>131</v>
      </c>
      <c r="M84" s="849">
        <v>2583697.29</v>
      </c>
      <c r="N84" s="832">
        <v>1</v>
      </c>
      <c r="O84" s="832">
        <v>19722.880076335878</v>
      </c>
      <c r="P84" s="849">
        <v>113</v>
      </c>
      <c r="Q84" s="849">
        <v>2222892.7799999998</v>
      </c>
      <c r="R84" s="837">
        <v>0.86035341237672613</v>
      </c>
      <c r="S84" s="850">
        <v>19671.617522123892</v>
      </c>
    </row>
    <row r="85" spans="1:19" ht="14.4" customHeight="1" x14ac:dyDescent="0.3">
      <c r="A85" s="831" t="s">
        <v>2264</v>
      </c>
      <c r="B85" s="832" t="s">
        <v>2270</v>
      </c>
      <c r="C85" s="832" t="s">
        <v>590</v>
      </c>
      <c r="D85" s="832" t="s">
        <v>1116</v>
      </c>
      <c r="E85" s="832" t="s">
        <v>2272</v>
      </c>
      <c r="F85" s="832" t="s">
        <v>2277</v>
      </c>
      <c r="G85" s="832" t="s">
        <v>2278</v>
      </c>
      <c r="H85" s="849">
        <v>53</v>
      </c>
      <c r="I85" s="849">
        <v>520837.25000000006</v>
      </c>
      <c r="J85" s="832">
        <v>0.92763596255090863</v>
      </c>
      <c r="K85" s="832">
        <v>9827.1179245283038</v>
      </c>
      <c r="L85" s="849">
        <v>57</v>
      </c>
      <c r="M85" s="849">
        <v>561467.28999999992</v>
      </c>
      <c r="N85" s="832">
        <v>1</v>
      </c>
      <c r="O85" s="832">
        <v>9850.3033333333315</v>
      </c>
      <c r="P85" s="849">
        <v>64</v>
      </c>
      <c r="Q85" s="849">
        <v>628935.04</v>
      </c>
      <c r="R85" s="837">
        <v>1.1201632778999471</v>
      </c>
      <c r="S85" s="850">
        <v>9827.11</v>
      </c>
    </row>
    <row r="86" spans="1:19" ht="14.4" customHeight="1" x14ac:dyDescent="0.3">
      <c r="A86" s="831" t="s">
        <v>2264</v>
      </c>
      <c r="B86" s="832" t="s">
        <v>2270</v>
      </c>
      <c r="C86" s="832" t="s">
        <v>590</v>
      </c>
      <c r="D86" s="832" t="s">
        <v>1116</v>
      </c>
      <c r="E86" s="832" t="s">
        <v>670</v>
      </c>
      <c r="F86" s="832" t="s">
        <v>2279</v>
      </c>
      <c r="G86" s="832" t="s">
        <v>2280</v>
      </c>
      <c r="H86" s="849"/>
      <c r="I86" s="849"/>
      <c r="J86" s="832"/>
      <c r="K86" s="832"/>
      <c r="L86" s="849">
        <v>1</v>
      </c>
      <c r="M86" s="849">
        <v>30</v>
      </c>
      <c r="N86" s="832">
        <v>1</v>
      </c>
      <c r="O86" s="832">
        <v>30</v>
      </c>
      <c r="P86" s="849">
        <v>1</v>
      </c>
      <c r="Q86" s="849">
        <v>30</v>
      </c>
      <c r="R86" s="837">
        <v>1</v>
      </c>
      <c r="S86" s="850">
        <v>30</v>
      </c>
    </row>
    <row r="87" spans="1:19" ht="14.4" customHeight="1" x14ac:dyDescent="0.3">
      <c r="A87" s="831" t="s">
        <v>2264</v>
      </c>
      <c r="B87" s="832" t="s">
        <v>2270</v>
      </c>
      <c r="C87" s="832" t="s">
        <v>590</v>
      </c>
      <c r="D87" s="832" t="s">
        <v>1116</v>
      </c>
      <c r="E87" s="832" t="s">
        <v>670</v>
      </c>
      <c r="F87" s="832" t="s">
        <v>2279</v>
      </c>
      <c r="G87" s="832" t="s">
        <v>2281</v>
      </c>
      <c r="H87" s="849">
        <v>1</v>
      </c>
      <c r="I87" s="849">
        <v>30</v>
      </c>
      <c r="J87" s="832"/>
      <c r="K87" s="832">
        <v>30</v>
      </c>
      <c r="L87" s="849"/>
      <c r="M87" s="849"/>
      <c r="N87" s="832"/>
      <c r="O87" s="832"/>
      <c r="P87" s="849">
        <v>2</v>
      </c>
      <c r="Q87" s="849">
        <v>60</v>
      </c>
      <c r="R87" s="837"/>
      <c r="S87" s="850">
        <v>30</v>
      </c>
    </row>
    <row r="88" spans="1:19" ht="14.4" customHeight="1" x14ac:dyDescent="0.3">
      <c r="A88" s="831" t="s">
        <v>2264</v>
      </c>
      <c r="B88" s="832" t="s">
        <v>2270</v>
      </c>
      <c r="C88" s="832" t="s">
        <v>590</v>
      </c>
      <c r="D88" s="832" t="s">
        <v>1116</v>
      </c>
      <c r="E88" s="832" t="s">
        <v>670</v>
      </c>
      <c r="F88" s="832" t="s">
        <v>2282</v>
      </c>
      <c r="G88" s="832" t="s">
        <v>2283</v>
      </c>
      <c r="H88" s="849">
        <v>16</v>
      </c>
      <c r="I88" s="849">
        <v>1056</v>
      </c>
      <c r="J88" s="832"/>
      <c r="K88" s="832">
        <v>66</v>
      </c>
      <c r="L88" s="849"/>
      <c r="M88" s="849"/>
      <c r="N88" s="832"/>
      <c r="O88" s="832"/>
      <c r="P88" s="849">
        <v>1</v>
      </c>
      <c r="Q88" s="849">
        <v>66</v>
      </c>
      <c r="R88" s="837"/>
      <c r="S88" s="850">
        <v>66</v>
      </c>
    </row>
    <row r="89" spans="1:19" ht="14.4" customHeight="1" x14ac:dyDescent="0.3">
      <c r="A89" s="831" t="s">
        <v>2264</v>
      </c>
      <c r="B89" s="832" t="s">
        <v>2270</v>
      </c>
      <c r="C89" s="832" t="s">
        <v>590</v>
      </c>
      <c r="D89" s="832" t="s">
        <v>1116</v>
      </c>
      <c r="E89" s="832" t="s">
        <v>670</v>
      </c>
      <c r="F89" s="832" t="s">
        <v>2282</v>
      </c>
      <c r="G89" s="832" t="s">
        <v>2284</v>
      </c>
      <c r="H89" s="849">
        <v>2</v>
      </c>
      <c r="I89" s="849">
        <v>132</v>
      </c>
      <c r="J89" s="832"/>
      <c r="K89" s="832">
        <v>66</v>
      </c>
      <c r="L89" s="849"/>
      <c r="M89" s="849"/>
      <c r="N89" s="832"/>
      <c r="O89" s="832"/>
      <c r="P89" s="849"/>
      <c r="Q89" s="849"/>
      <c r="R89" s="837"/>
      <c r="S89" s="850"/>
    </row>
    <row r="90" spans="1:19" ht="14.4" customHeight="1" x14ac:dyDescent="0.3">
      <c r="A90" s="831" t="s">
        <v>2264</v>
      </c>
      <c r="B90" s="832" t="s">
        <v>2270</v>
      </c>
      <c r="C90" s="832" t="s">
        <v>590</v>
      </c>
      <c r="D90" s="832" t="s">
        <v>1116</v>
      </c>
      <c r="E90" s="832" t="s">
        <v>670</v>
      </c>
      <c r="F90" s="832" t="s">
        <v>2262</v>
      </c>
      <c r="G90" s="832" t="s">
        <v>2285</v>
      </c>
      <c r="H90" s="849">
        <v>178</v>
      </c>
      <c r="I90" s="849">
        <v>6586</v>
      </c>
      <c r="J90" s="832">
        <v>0.83177570093457942</v>
      </c>
      <c r="K90" s="832">
        <v>37</v>
      </c>
      <c r="L90" s="849">
        <v>214</v>
      </c>
      <c r="M90" s="849">
        <v>7918</v>
      </c>
      <c r="N90" s="832">
        <v>1</v>
      </c>
      <c r="O90" s="832">
        <v>37</v>
      </c>
      <c r="P90" s="849">
        <v>250</v>
      </c>
      <c r="Q90" s="849">
        <v>9250</v>
      </c>
      <c r="R90" s="837">
        <v>1.1682242990654206</v>
      </c>
      <c r="S90" s="850">
        <v>37</v>
      </c>
    </row>
    <row r="91" spans="1:19" ht="14.4" customHeight="1" x14ac:dyDescent="0.3">
      <c r="A91" s="831" t="s">
        <v>2264</v>
      </c>
      <c r="B91" s="832" t="s">
        <v>2270</v>
      </c>
      <c r="C91" s="832" t="s">
        <v>590</v>
      </c>
      <c r="D91" s="832" t="s">
        <v>1116</v>
      </c>
      <c r="E91" s="832" t="s">
        <v>670</v>
      </c>
      <c r="F91" s="832" t="s">
        <v>2286</v>
      </c>
      <c r="G91" s="832" t="s">
        <v>2287</v>
      </c>
      <c r="H91" s="849">
        <v>289</v>
      </c>
      <c r="I91" s="849">
        <v>51153</v>
      </c>
      <c r="J91" s="832">
        <v>0.76657824933687002</v>
      </c>
      <c r="K91" s="832">
        <v>177</v>
      </c>
      <c r="L91" s="849">
        <v>377</v>
      </c>
      <c r="M91" s="849">
        <v>66729</v>
      </c>
      <c r="N91" s="832">
        <v>1</v>
      </c>
      <c r="O91" s="832">
        <v>177</v>
      </c>
      <c r="P91" s="849">
        <v>394</v>
      </c>
      <c r="Q91" s="849">
        <v>70132</v>
      </c>
      <c r="R91" s="837">
        <v>1.05099731750813</v>
      </c>
      <c r="S91" s="850">
        <v>178</v>
      </c>
    </row>
    <row r="92" spans="1:19" ht="14.4" customHeight="1" x14ac:dyDescent="0.3">
      <c r="A92" s="831" t="s">
        <v>2264</v>
      </c>
      <c r="B92" s="832" t="s">
        <v>2270</v>
      </c>
      <c r="C92" s="832" t="s">
        <v>590</v>
      </c>
      <c r="D92" s="832" t="s">
        <v>1116</v>
      </c>
      <c r="E92" s="832" t="s">
        <v>670</v>
      </c>
      <c r="F92" s="832" t="s">
        <v>2291</v>
      </c>
      <c r="G92" s="832" t="s">
        <v>2292</v>
      </c>
      <c r="H92" s="849">
        <v>103</v>
      </c>
      <c r="I92" s="849">
        <v>0</v>
      </c>
      <c r="J92" s="832"/>
      <c r="K92" s="832">
        <v>0</v>
      </c>
      <c r="L92" s="849">
        <v>143</v>
      </c>
      <c r="M92" s="849">
        <v>0</v>
      </c>
      <c r="N92" s="832"/>
      <c r="O92" s="832">
        <v>0</v>
      </c>
      <c r="P92" s="849">
        <v>114</v>
      </c>
      <c r="Q92" s="849">
        <v>0</v>
      </c>
      <c r="R92" s="837"/>
      <c r="S92" s="850">
        <v>0</v>
      </c>
    </row>
    <row r="93" spans="1:19" ht="14.4" customHeight="1" x14ac:dyDescent="0.3">
      <c r="A93" s="831" t="s">
        <v>2264</v>
      </c>
      <c r="B93" s="832" t="s">
        <v>2270</v>
      </c>
      <c r="C93" s="832" t="s">
        <v>590</v>
      </c>
      <c r="D93" s="832" t="s">
        <v>1116</v>
      </c>
      <c r="E93" s="832" t="s">
        <v>670</v>
      </c>
      <c r="F93" s="832" t="s">
        <v>2293</v>
      </c>
      <c r="G93" s="832" t="s">
        <v>2295</v>
      </c>
      <c r="H93" s="849">
        <v>322</v>
      </c>
      <c r="I93" s="849">
        <v>37352</v>
      </c>
      <c r="J93" s="832">
        <v>0.86096256684491979</v>
      </c>
      <c r="K93" s="832">
        <v>116</v>
      </c>
      <c r="L93" s="849">
        <v>374</v>
      </c>
      <c r="M93" s="849">
        <v>43384</v>
      </c>
      <c r="N93" s="832">
        <v>1</v>
      </c>
      <c r="O93" s="832">
        <v>116</v>
      </c>
      <c r="P93" s="849">
        <v>389</v>
      </c>
      <c r="Q93" s="849">
        <v>45033</v>
      </c>
      <c r="R93" s="837">
        <v>1.0380094043887147</v>
      </c>
      <c r="S93" s="850">
        <v>115.76606683804627</v>
      </c>
    </row>
    <row r="94" spans="1:19" ht="14.4" customHeight="1" x14ac:dyDescent="0.3">
      <c r="A94" s="831" t="s">
        <v>2264</v>
      </c>
      <c r="B94" s="832" t="s">
        <v>2270</v>
      </c>
      <c r="C94" s="832" t="s">
        <v>590</v>
      </c>
      <c r="D94" s="832" t="s">
        <v>1116</v>
      </c>
      <c r="E94" s="832" t="s">
        <v>670</v>
      </c>
      <c r="F94" s="832" t="s">
        <v>2296</v>
      </c>
      <c r="G94" s="832" t="s">
        <v>2297</v>
      </c>
      <c r="H94" s="849">
        <v>16</v>
      </c>
      <c r="I94" s="849">
        <v>512</v>
      </c>
      <c r="J94" s="832"/>
      <c r="K94" s="832">
        <v>32</v>
      </c>
      <c r="L94" s="849"/>
      <c r="M94" s="849"/>
      <c r="N94" s="832"/>
      <c r="O94" s="832"/>
      <c r="P94" s="849"/>
      <c r="Q94" s="849"/>
      <c r="R94" s="837"/>
      <c r="S94" s="850"/>
    </row>
    <row r="95" spans="1:19" ht="14.4" customHeight="1" x14ac:dyDescent="0.3">
      <c r="A95" s="831" t="s">
        <v>2264</v>
      </c>
      <c r="B95" s="832" t="s">
        <v>2270</v>
      </c>
      <c r="C95" s="832" t="s">
        <v>590</v>
      </c>
      <c r="D95" s="832" t="s">
        <v>1116</v>
      </c>
      <c r="E95" s="832" t="s">
        <v>670</v>
      </c>
      <c r="F95" s="832" t="s">
        <v>2296</v>
      </c>
      <c r="G95" s="832" t="s">
        <v>2298</v>
      </c>
      <c r="H95" s="849"/>
      <c r="I95" s="849"/>
      <c r="J95" s="832"/>
      <c r="K95" s="832"/>
      <c r="L95" s="849">
        <v>142</v>
      </c>
      <c r="M95" s="849">
        <v>4544</v>
      </c>
      <c r="N95" s="832">
        <v>1</v>
      </c>
      <c r="O95" s="832">
        <v>32</v>
      </c>
      <c r="P95" s="849">
        <v>118</v>
      </c>
      <c r="Q95" s="849">
        <v>3776</v>
      </c>
      <c r="R95" s="837">
        <v>0.83098591549295775</v>
      </c>
      <c r="S95" s="850">
        <v>32</v>
      </c>
    </row>
    <row r="96" spans="1:19" ht="14.4" customHeight="1" x14ac:dyDescent="0.3">
      <c r="A96" s="831" t="s">
        <v>2264</v>
      </c>
      <c r="B96" s="832" t="s">
        <v>2270</v>
      </c>
      <c r="C96" s="832" t="s">
        <v>590</v>
      </c>
      <c r="D96" s="832" t="s">
        <v>1116</v>
      </c>
      <c r="E96" s="832" t="s">
        <v>670</v>
      </c>
      <c r="F96" s="832" t="s">
        <v>2266</v>
      </c>
      <c r="G96" s="832" t="s">
        <v>2299</v>
      </c>
      <c r="H96" s="849">
        <v>34</v>
      </c>
      <c r="I96" s="849">
        <v>12036</v>
      </c>
      <c r="J96" s="832"/>
      <c r="K96" s="832">
        <v>354</v>
      </c>
      <c r="L96" s="849"/>
      <c r="M96" s="849"/>
      <c r="N96" s="832"/>
      <c r="O96" s="832"/>
      <c r="P96" s="849"/>
      <c r="Q96" s="849"/>
      <c r="R96" s="837"/>
      <c r="S96" s="850"/>
    </row>
    <row r="97" spans="1:19" ht="14.4" customHeight="1" x14ac:dyDescent="0.3">
      <c r="A97" s="831" t="s">
        <v>2264</v>
      </c>
      <c r="B97" s="832" t="s">
        <v>2270</v>
      </c>
      <c r="C97" s="832" t="s">
        <v>590</v>
      </c>
      <c r="D97" s="832" t="s">
        <v>1116</v>
      </c>
      <c r="E97" s="832" t="s">
        <v>670</v>
      </c>
      <c r="F97" s="832" t="s">
        <v>2300</v>
      </c>
      <c r="G97" s="832" t="s">
        <v>2301</v>
      </c>
      <c r="H97" s="849">
        <v>19</v>
      </c>
      <c r="I97" s="849">
        <v>1406</v>
      </c>
      <c r="J97" s="832">
        <v>1.7272727272727273</v>
      </c>
      <c r="K97" s="832">
        <v>74</v>
      </c>
      <c r="L97" s="849">
        <v>11</v>
      </c>
      <c r="M97" s="849">
        <v>814</v>
      </c>
      <c r="N97" s="832">
        <v>1</v>
      </c>
      <c r="O97" s="832">
        <v>74</v>
      </c>
      <c r="P97" s="849">
        <v>15</v>
      </c>
      <c r="Q97" s="849">
        <v>1110</v>
      </c>
      <c r="R97" s="837">
        <v>1.3636363636363635</v>
      </c>
      <c r="S97" s="850">
        <v>74</v>
      </c>
    </row>
    <row r="98" spans="1:19" ht="14.4" customHeight="1" x14ac:dyDescent="0.3">
      <c r="A98" s="831" t="s">
        <v>2264</v>
      </c>
      <c r="B98" s="832" t="s">
        <v>2270</v>
      </c>
      <c r="C98" s="832" t="s">
        <v>590</v>
      </c>
      <c r="D98" s="832" t="s">
        <v>2257</v>
      </c>
      <c r="E98" s="832" t="s">
        <v>670</v>
      </c>
      <c r="F98" s="832" t="s">
        <v>2300</v>
      </c>
      <c r="G98" s="832" t="s">
        <v>2301</v>
      </c>
      <c r="H98" s="849">
        <v>1</v>
      </c>
      <c r="I98" s="849">
        <v>74</v>
      </c>
      <c r="J98" s="832"/>
      <c r="K98" s="832">
        <v>74</v>
      </c>
      <c r="L98" s="849"/>
      <c r="M98" s="849"/>
      <c r="N98" s="832"/>
      <c r="O98" s="832"/>
      <c r="P98" s="849"/>
      <c r="Q98" s="849"/>
      <c r="R98" s="837"/>
      <c r="S98" s="850"/>
    </row>
    <row r="99" spans="1:19" ht="14.4" customHeight="1" x14ac:dyDescent="0.3">
      <c r="A99" s="831" t="s">
        <v>2264</v>
      </c>
      <c r="B99" s="832" t="s">
        <v>2270</v>
      </c>
      <c r="C99" s="832" t="s">
        <v>590</v>
      </c>
      <c r="D99" s="832" t="s">
        <v>2258</v>
      </c>
      <c r="E99" s="832" t="s">
        <v>670</v>
      </c>
      <c r="F99" s="832" t="s">
        <v>2282</v>
      </c>
      <c r="G99" s="832" t="s">
        <v>2284</v>
      </c>
      <c r="H99" s="849">
        <v>1</v>
      </c>
      <c r="I99" s="849">
        <v>66</v>
      </c>
      <c r="J99" s="832"/>
      <c r="K99" s="832">
        <v>66</v>
      </c>
      <c r="L99" s="849"/>
      <c r="M99" s="849"/>
      <c r="N99" s="832"/>
      <c r="O99" s="832"/>
      <c r="P99" s="849"/>
      <c r="Q99" s="849"/>
      <c r="R99" s="837"/>
      <c r="S99" s="850"/>
    </row>
    <row r="100" spans="1:19" ht="14.4" customHeight="1" x14ac:dyDescent="0.3">
      <c r="A100" s="831" t="s">
        <v>2264</v>
      </c>
      <c r="B100" s="832" t="s">
        <v>2270</v>
      </c>
      <c r="C100" s="832" t="s">
        <v>590</v>
      </c>
      <c r="D100" s="832" t="s">
        <v>2258</v>
      </c>
      <c r="E100" s="832" t="s">
        <v>670</v>
      </c>
      <c r="F100" s="832" t="s">
        <v>2286</v>
      </c>
      <c r="G100" s="832" t="s">
        <v>2288</v>
      </c>
      <c r="H100" s="849">
        <v>3</v>
      </c>
      <c r="I100" s="849">
        <v>531</v>
      </c>
      <c r="J100" s="832"/>
      <c r="K100" s="832">
        <v>177</v>
      </c>
      <c r="L100" s="849"/>
      <c r="M100" s="849"/>
      <c r="N100" s="832"/>
      <c r="O100" s="832"/>
      <c r="P100" s="849"/>
      <c r="Q100" s="849"/>
      <c r="R100" s="837"/>
      <c r="S100" s="850"/>
    </row>
    <row r="101" spans="1:19" ht="14.4" customHeight="1" x14ac:dyDescent="0.3">
      <c r="A101" s="831" t="s">
        <v>2264</v>
      </c>
      <c r="B101" s="832" t="s">
        <v>2270</v>
      </c>
      <c r="C101" s="832" t="s">
        <v>590</v>
      </c>
      <c r="D101" s="832" t="s">
        <v>2258</v>
      </c>
      <c r="E101" s="832" t="s">
        <v>670</v>
      </c>
      <c r="F101" s="832" t="s">
        <v>2302</v>
      </c>
      <c r="G101" s="832" t="s">
        <v>2303</v>
      </c>
      <c r="H101" s="849">
        <v>1</v>
      </c>
      <c r="I101" s="849">
        <v>701</v>
      </c>
      <c r="J101" s="832"/>
      <c r="K101" s="832">
        <v>701</v>
      </c>
      <c r="L101" s="849"/>
      <c r="M101" s="849"/>
      <c r="N101" s="832"/>
      <c r="O101" s="832"/>
      <c r="P101" s="849"/>
      <c r="Q101" s="849"/>
      <c r="R101" s="837"/>
      <c r="S101" s="850"/>
    </row>
    <row r="102" spans="1:19" ht="14.4" customHeight="1" x14ac:dyDescent="0.3">
      <c r="A102" s="831" t="s">
        <v>2264</v>
      </c>
      <c r="B102" s="832" t="s">
        <v>2270</v>
      </c>
      <c r="C102" s="832" t="s">
        <v>590</v>
      </c>
      <c r="D102" s="832" t="s">
        <v>2259</v>
      </c>
      <c r="E102" s="832" t="s">
        <v>670</v>
      </c>
      <c r="F102" s="832" t="s">
        <v>2286</v>
      </c>
      <c r="G102" s="832" t="s">
        <v>2287</v>
      </c>
      <c r="H102" s="849">
        <v>1</v>
      </c>
      <c r="I102" s="849">
        <v>177</v>
      </c>
      <c r="J102" s="832"/>
      <c r="K102" s="832">
        <v>177</v>
      </c>
      <c r="L102" s="849"/>
      <c r="M102" s="849"/>
      <c r="N102" s="832"/>
      <c r="O102" s="832"/>
      <c r="P102" s="849"/>
      <c r="Q102" s="849"/>
      <c r="R102" s="837"/>
      <c r="S102" s="850"/>
    </row>
    <row r="103" spans="1:19" ht="14.4" customHeight="1" x14ac:dyDescent="0.3">
      <c r="A103" s="831" t="s">
        <v>2264</v>
      </c>
      <c r="B103" s="832" t="s">
        <v>2270</v>
      </c>
      <c r="C103" s="832" t="s">
        <v>590</v>
      </c>
      <c r="D103" s="832" t="s">
        <v>1117</v>
      </c>
      <c r="E103" s="832" t="s">
        <v>670</v>
      </c>
      <c r="F103" s="832" t="s">
        <v>2282</v>
      </c>
      <c r="G103" s="832" t="s">
        <v>2283</v>
      </c>
      <c r="H103" s="849"/>
      <c r="I103" s="849"/>
      <c r="J103" s="832"/>
      <c r="K103" s="832"/>
      <c r="L103" s="849"/>
      <c r="M103" s="849"/>
      <c r="N103" s="832"/>
      <c r="O103" s="832"/>
      <c r="P103" s="849">
        <v>1</v>
      </c>
      <c r="Q103" s="849">
        <v>66</v>
      </c>
      <c r="R103" s="837"/>
      <c r="S103" s="850">
        <v>66</v>
      </c>
    </row>
    <row r="104" spans="1:19" ht="14.4" customHeight="1" x14ac:dyDescent="0.3">
      <c r="A104" s="831" t="s">
        <v>2264</v>
      </c>
      <c r="B104" s="832" t="s">
        <v>2270</v>
      </c>
      <c r="C104" s="832" t="s">
        <v>590</v>
      </c>
      <c r="D104" s="832" t="s">
        <v>1117</v>
      </c>
      <c r="E104" s="832" t="s">
        <v>670</v>
      </c>
      <c r="F104" s="832" t="s">
        <v>2282</v>
      </c>
      <c r="G104" s="832" t="s">
        <v>2284</v>
      </c>
      <c r="H104" s="849">
        <v>3</v>
      </c>
      <c r="I104" s="849">
        <v>198</v>
      </c>
      <c r="J104" s="832"/>
      <c r="K104" s="832">
        <v>66</v>
      </c>
      <c r="L104" s="849"/>
      <c r="M104" s="849"/>
      <c r="N104" s="832"/>
      <c r="O104" s="832"/>
      <c r="P104" s="849"/>
      <c r="Q104" s="849"/>
      <c r="R104" s="837"/>
      <c r="S104" s="850"/>
    </row>
    <row r="105" spans="1:19" ht="14.4" customHeight="1" x14ac:dyDescent="0.3">
      <c r="A105" s="831" t="s">
        <v>2264</v>
      </c>
      <c r="B105" s="832" t="s">
        <v>2270</v>
      </c>
      <c r="C105" s="832" t="s">
        <v>590</v>
      </c>
      <c r="D105" s="832" t="s">
        <v>1117</v>
      </c>
      <c r="E105" s="832" t="s">
        <v>670</v>
      </c>
      <c r="F105" s="832" t="s">
        <v>2262</v>
      </c>
      <c r="G105" s="832" t="s">
        <v>2285</v>
      </c>
      <c r="H105" s="849"/>
      <c r="I105" s="849"/>
      <c r="J105" s="832"/>
      <c r="K105" s="832"/>
      <c r="L105" s="849">
        <v>1</v>
      </c>
      <c r="M105" s="849">
        <v>37</v>
      </c>
      <c r="N105" s="832">
        <v>1</v>
      </c>
      <c r="O105" s="832">
        <v>37</v>
      </c>
      <c r="P105" s="849"/>
      <c r="Q105" s="849"/>
      <c r="R105" s="837"/>
      <c r="S105" s="850"/>
    </row>
    <row r="106" spans="1:19" ht="14.4" customHeight="1" x14ac:dyDescent="0.3">
      <c r="A106" s="831" t="s">
        <v>2264</v>
      </c>
      <c r="B106" s="832" t="s">
        <v>2270</v>
      </c>
      <c r="C106" s="832" t="s">
        <v>590</v>
      </c>
      <c r="D106" s="832" t="s">
        <v>1117</v>
      </c>
      <c r="E106" s="832" t="s">
        <v>670</v>
      </c>
      <c r="F106" s="832" t="s">
        <v>2262</v>
      </c>
      <c r="G106" s="832" t="s">
        <v>2263</v>
      </c>
      <c r="H106" s="849">
        <v>2</v>
      </c>
      <c r="I106" s="849">
        <v>74</v>
      </c>
      <c r="J106" s="832"/>
      <c r="K106" s="832">
        <v>37</v>
      </c>
      <c r="L106" s="849"/>
      <c r="M106" s="849"/>
      <c r="N106" s="832"/>
      <c r="O106" s="832"/>
      <c r="P106" s="849">
        <v>2</v>
      </c>
      <c r="Q106" s="849">
        <v>74</v>
      </c>
      <c r="R106" s="837"/>
      <c r="S106" s="850">
        <v>37</v>
      </c>
    </row>
    <row r="107" spans="1:19" ht="14.4" customHeight="1" x14ac:dyDescent="0.3">
      <c r="A107" s="831" t="s">
        <v>2264</v>
      </c>
      <c r="B107" s="832" t="s">
        <v>2270</v>
      </c>
      <c r="C107" s="832" t="s">
        <v>590</v>
      </c>
      <c r="D107" s="832" t="s">
        <v>1117</v>
      </c>
      <c r="E107" s="832" t="s">
        <v>670</v>
      </c>
      <c r="F107" s="832" t="s">
        <v>2286</v>
      </c>
      <c r="G107" s="832" t="s">
        <v>2288</v>
      </c>
      <c r="H107" s="849">
        <v>3</v>
      </c>
      <c r="I107" s="849">
        <v>531</v>
      </c>
      <c r="J107" s="832"/>
      <c r="K107" s="832">
        <v>177</v>
      </c>
      <c r="L107" s="849"/>
      <c r="M107" s="849"/>
      <c r="N107" s="832"/>
      <c r="O107" s="832"/>
      <c r="P107" s="849">
        <v>6</v>
      </c>
      <c r="Q107" s="849">
        <v>1068</v>
      </c>
      <c r="R107" s="837"/>
      <c r="S107" s="850">
        <v>178</v>
      </c>
    </row>
    <row r="108" spans="1:19" ht="14.4" customHeight="1" x14ac:dyDescent="0.3">
      <c r="A108" s="831" t="s">
        <v>2264</v>
      </c>
      <c r="B108" s="832" t="s">
        <v>2270</v>
      </c>
      <c r="C108" s="832" t="s">
        <v>590</v>
      </c>
      <c r="D108" s="832" t="s">
        <v>1117</v>
      </c>
      <c r="E108" s="832" t="s">
        <v>670</v>
      </c>
      <c r="F108" s="832" t="s">
        <v>2293</v>
      </c>
      <c r="G108" s="832" t="s">
        <v>2294</v>
      </c>
      <c r="H108" s="849">
        <v>3</v>
      </c>
      <c r="I108" s="849">
        <v>348</v>
      </c>
      <c r="J108" s="832">
        <v>1</v>
      </c>
      <c r="K108" s="832">
        <v>116</v>
      </c>
      <c r="L108" s="849">
        <v>3</v>
      </c>
      <c r="M108" s="849">
        <v>348</v>
      </c>
      <c r="N108" s="832">
        <v>1</v>
      </c>
      <c r="O108" s="832">
        <v>116</v>
      </c>
      <c r="P108" s="849">
        <v>2</v>
      </c>
      <c r="Q108" s="849">
        <v>230</v>
      </c>
      <c r="R108" s="837">
        <v>0.66091954022988508</v>
      </c>
      <c r="S108" s="850">
        <v>115</v>
      </c>
    </row>
    <row r="109" spans="1:19" ht="14.4" customHeight="1" x14ac:dyDescent="0.3">
      <c r="A109" s="831" t="s">
        <v>2264</v>
      </c>
      <c r="B109" s="832" t="s">
        <v>2270</v>
      </c>
      <c r="C109" s="832" t="s">
        <v>590</v>
      </c>
      <c r="D109" s="832" t="s">
        <v>1117</v>
      </c>
      <c r="E109" s="832" t="s">
        <v>670</v>
      </c>
      <c r="F109" s="832" t="s">
        <v>2293</v>
      </c>
      <c r="G109" s="832" t="s">
        <v>2295</v>
      </c>
      <c r="H109" s="849"/>
      <c r="I109" s="849"/>
      <c r="J109" s="832"/>
      <c r="K109" s="832"/>
      <c r="L109" s="849"/>
      <c r="M109" s="849"/>
      <c r="N109" s="832"/>
      <c r="O109" s="832"/>
      <c r="P109" s="849">
        <v>14</v>
      </c>
      <c r="Q109" s="849">
        <v>1621</v>
      </c>
      <c r="R109" s="837"/>
      <c r="S109" s="850">
        <v>115.78571428571429</v>
      </c>
    </row>
    <row r="110" spans="1:19" ht="14.4" customHeight="1" x14ac:dyDescent="0.3">
      <c r="A110" s="831" t="s">
        <v>2264</v>
      </c>
      <c r="B110" s="832" t="s">
        <v>2270</v>
      </c>
      <c r="C110" s="832" t="s">
        <v>590</v>
      </c>
      <c r="D110" s="832" t="s">
        <v>1117</v>
      </c>
      <c r="E110" s="832" t="s">
        <v>670</v>
      </c>
      <c r="F110" s="832" t="s">
        <v>2266</v>
      </c>
      <c r="G110" s="832" t="s">
        <v>2267</v>
      </c>
      <c r="H110" s="849"/>
      <c r="I110" s="849"/>
      <c r="J110" s="832"/>
      <c r="K110" s="832"/>
      <c r="L110" s="849">
        <v>3</v>
      </c>
      <c r="M110" s="849">
        <v>1065</v>
      </c>
      <c r="N110" s="832">
        <v>1</v>
      </c>
      <c r="O110" s="832">
        <v>355</v>
      </c>
      <c r="P110" s="849"/>
      <c r="Q110" s="849"/>
      <c r="R110" s="837"/>
      <c r="S110" s="850"/>
    </row>
    <row r="111" spans="1:19" ht="14.4" customHeight="1" x14ac:dyDescent="0.3">
      <c r="A111" s="831" t="s">
        <v>2264</v>
      </c>
      <c r="B111" s="832" t="s">
        <v>2270</v>
      </c>
      <c r="C111" s="832" t="s">
        <v>590</v>
      </c>
      <c r="D111" s="832" t="s">
        <v>1117</v>
      </c>
      <c r="E111" s="832" t="s">
        <v>670</v>
      </c>
      <c r="F111" s="832" t="s">
        <v>2266</v>
      </c>
      <c r="G111" s="832" t="s">
        <v>2299</v>
      </c>
      <c r="H111" s="849"/>
      <c r="I111" s="849"/>
      <c r="J111" s="832"/>
      <c r="K111" s="832"/>
      <c r="L111" s="849">
        <v>5</v>
      </c>
      <c r="M111" s="849">
        <v>1775</v>
      </c>
      <c r="N111" s="832">
        <v>1</v>
      </c>
      <c r="O111" s="832">
        <v>355</v>
      </c>
      <c r="P111" s="849">
        <v>11</v>
      </c>
      <c r="Q111" s="849">
        <v>3905</v>
      </c>
      <c r="R111" s="837">
        <v>2.2000000000000002</v>
      </c>
      <c r="S111" s="850">
        <v>355</v>
      </c>
    </row>
    <row r="112" spans="1:19" ht="14.4" customHeight="1" x14ac:dyDescent="0.3">
      <c r="A112" s="831" t="s">
        <v>2264</v>
      </c>
      <c r="B112" s="832" t="s">
        <v>2270</v>
      </c>
      <c r="C112" s="832" t="s">
        <v>590</v>
      </c>
      <c r="D112" s="832" t="s">
        <v>1117</v>
      </c>
      <c r="E112" s="832" t="s">
        <v>670</v>
      </c>
      <c r="F112" s="832" t="s">
        <v>2302</v>
      </c>
      <c r="G112" s="832" t="s">
        <v>2304</v>
      </c>
      <c r="H112" s="849"/>
      <c r="I112" s="849"/>
      <c r="J112" s="832"/>
      <c r="K112" s="832"/>
      <c r="L112" s="849">
        <v>2</v>
      </c>
      <c r="M112" s="849">
        <v>1402</v>
      </c>
      <c r="N112" s="832">
        <v>1</v>
      </c>
      <c r="O112" s="832">
        <v>701</v>
      </c>
      <c r="P112" s="849">
        <v>3</v>
      </c>
      <c r="Q112" s="849">
        <v>2106</v>
      </c>
      <c r="R112" s="837">
        <v>1.5021398002853068</v>
      </c>
      <c r="S112" s="850">
        <v>702</v>
      </c>
    </row>
    <row r="113" spans="1:19" ht="14.4" customHeight="1" x14ac:dyDescent="0.3">
      <c r="A113" s="831" t="s">
        <v>2264</v>
      </c>
      <c r="B113" s="832" t="s">
        <v>2270</v>
      </c>
      <c r="C113" s="832" t="s">
        <v>590</v>
      </c>
      <c r="D113" s="832" t="s">
        <v>1117</v>
      </c>
      <c r="E113" s="832" t="s">
        <v>670</v>
      </c>
      <c r="F113" s="832" t="s">
        <v>2305</v>
      </c>
      <c r="G113" s="832" t="s">
        <v>2306</v>
      </c>
      <c r="H113" s="849"/>
      <c r="I113" s="849"/>
      <c r="J113" s="832"/>
      <c r="K113" s="832"/>
      <c r="L113" s="849"/>
      <c r="M113" s="849"/>
      <c r="N113" s="832"/>
      <c r="O113" s="832"/>
      <c r="P113" s="849">
        <v>1</v>
      </c>
      <c r="Q113" s="849">
        <v>59</v>
      </c>
      <c r="R113" s="837"/>
      <c r="S113" s="850">
        <v>59</v>
      </c>
    </row>
    <row r="114" spans="1:19" ht="14.4" customHeight="1" x14ac:dyDescent="0.3">
      <c r="A114" s="831" t="s">
        <v>2264</v>
      </c>
      <c r="B114" s="832" t="s">
        <v>2270</v>
      </c>
      <c r="C114" s="832" t="s">
        <v>590</v>
      </c>
      <c r="D114" s="832" t="s">
        <v>1118</v>
      </c>
      <c r="E114" s="832" t="s">
        <v>670</v>
      </c>
      <c r="F114" s="832" t="s">
        <v>2279</v>
      </c>
      <c r="G114" s="832" t="s">
        <v>2280</v>
      </c>
      <c r="H114" s="849"/>
      <c r="I114" s="849"/>
      <c r="J114" s="832"/>
      <c r="K114" s="832"/>
      <c r="L114" s="849">
        <v>1</v>
      </c>
      <c r="M114" s="849">
        <v>30</v>
      </c>
      <c r="N114" s="832">
        <v>1</v>
      </c>
      <c r="O114" s="832">
        <v>30</v>
      </c>
      <c r="P114" s="849"/>
      <c r="Q114" s="849"/>
      <c r="R114" s="837"/>
      <c r="S114" s="850"/>
    </row>
    <row r="115" spans="1:19" ht="14.4" customHeight="1" x14ac:dyDescent="0.3">
      <c r="A115" s="831" t="s">
        <v>2264</v>
      </c>
      <c r="B115" s="832" t="s">
        <v>2270</v>
      </c>
      <c r="C115" s="832" t="s">
        <v>590</v>
      </c>
      <c r="D115" s="832" t="s">
        <v>1118</v>
      </c>
      <c r="E115" s="832" t="s">
        <v>670</v>
      </c>
      <c r="F115" s="832" t="s">
        <v>2279</v>
      </c>
      <c r="G115" s="832" t="s">
        <v>2281</v>
      </c>
      <c r="H115" s="849">
        <v>1</v>
      </c>
      <c r="I115" s="849">
        <v>30</v>
      </c>
      <c r="J115" s="832"/>
      <c r="K115" s="832">
        <v>30</v>
      </c>
      <c r="L115" s="849"/>
      <c r="M115" s="849"/>
      <c r="N115" s="832"/>
      <c r="O115" s="832"/>
      <c r="P115" s="849"/>
      <c r="Q115" s="849"/>
      <c r="R115" s="837"/>
      <c r="S115" s="850"/>
    </row>
    <row r="116" spans="1:19" ht="14.4" customHeight="1" x14ac:dyDescent="0.3">
      <c r="A116" s="831" t="s">
        <v>2264</v>
      </c>
      <c r="B116" s="832" t="s">
        <v>2270</v>
      </c>
      <c r="C116" s="832" t="s">
        <v>590</v>
      </c>
      <c r="D116" s="832" t="s">
        <v>1118</v>
      </c>
      <c r="E116" s="832" t="s">
        <v>670</v>
      </c>
      <c r="F116" s="832" t="s">
        <v>2282</v>
      </c>
      <c r="G116" s="832" t="s">
        <v>2283</v>
      </c>
      <c r="H116" s="849"/>
      <c r="I116" s="849"/>
      <c r="J116" s="832"/>
      <c r="K116" s="832"/>
      <c r="L116" s="849">
        <v>1</v>
      </c>
      <c r="M116" s="849">
        <v>66</v>
      </c>
      <c r="N116" s="832">
        <v>1</v>
      </c>
      <c r="O116" s="832">
        <v>66</v>
      </c>
      <c r="P116" s="849"/>
      <c r="Q116" s="849"/>
      <c r="R116" s="837"/>
      <c r="S116" s="850"/>
    </row>
    <row r="117" spans="1:19" ht="14.4" customHeight="1" x14ac:dyDescent="0.3">
      <c r="A117" s="831" t="s">
        <v>2264</v>
      </c>
      <c r="B117" s="832" t="s">
        <v>2270</v>
      </c>
      <c r="C117" s="832" t="s">
        <v>590</v>
      </c>
      <c r="D117" s="832" t="s">
        <v>1118</v>
      </c>
      <c r="E117" s="832" t="s">
        <v>670</v>
      </c>
      <c r="F117" s="832" t="s">
        <v>2282</v>
      </c>
      <c r="G117" s="832" t="s">
        <v>2284</v>
      </c>
      <c r="H117" s="849">
        <v>3</v>
      </c>
      <c r="I117" s="849">
        <v>198</v>
      </c>
      <c r="J117" s="832"/>
      <c r="K117" s="832">
        <v>66</v>
      </c>
      <c r="L117" s="849"/>
      <c r="M117" s="849"/>
      <c r="N117" s="832"/>
      <c r="O117" s="832"/>
      <c r="P117" s="849">
        <v>2</v>
      </c>
      <c r="Q117" s="849">
        <v>132</v>
      </c>
      <c r="R117" s="837"/>
      <c r="S117" s="850">
        <v>66</v>
      </c>
    </row>
    <row r="118" spans="1:19" ht="14.4" customHeight="1" x14ac:dyDescent="0.3">
      <c r="A118" s="831" t="s">
        <v>2264</v>
      </c>
      <c r="B118" s="832" t="s">
        <v>2270</v>
      </c>
      <c r="C118" s="832" t="s">
        <v>590</v>
      </c>
      <c r="D118" s="832" t="s">
        <v>1118</v>
      </c>
      <c r="E118" s="832" t="s">
        <v>670</v>
      </c>
      <c r="F118" s="832" t="s">
        <v>2262</v>
      </c>
      <c r="G118" s="832" t="s">
        <v>2285</v>
      </c>
      <c r="H118" s="849">
        <v>11</v>
      </c>
      <c r="I118" s="849">
        <v>407</v>
      </c>
      <c r="J118" s="832">
        <v>0.84615384615384615</v>
      </c>
      <c r="K118" s="832">
        <v>37</v>
      </c>
      <c r="L118" s="849">
        <v>13</v>
      </c>
      <c r="M118" s="849">
        <v>481</v>
      </c>
      <c r="N118" s="832">
        <v>1</v>
      </c>
      <c r="O118" s="832">
        <v>37</v>
      </c>
      <c r="P118" s="849">
        <v>3</v>
      </c>
      <c r="Q118" s="849">
        <v>111</v>
      </c>
      <c r="R118" s="837">
        <v>0.23076923076923078</v>
      </c>
      <c r="S118" s="850">
        <v>37</v>
      </c>
    </row>
    <row r="119" spans="1:19" ht="14.4" customHeight="1" x14ac:dyDescent="0.3">
      <c r="A119" s="831" t="s">
        <v>2264</v>
      </c>
      <c r="B119" s="832" t="s">
        <v>2270</v>
      </c>
      <c r="C119" s="832" t="s">
        <v>590</v>
      </c>
      <c r="D119" s="832" t="s">
        <v>1118</v>
      </c>
      <c r="E119" s="832" t="s">
        <v>670</v>
      </c>
      <c r="F119" s="832" t="s">
        <v>2262</v>
      </c>
      <c r="G119" s="832" t="s">
        <v>2263</v>
      </c>
      <c r="H119" s="849">
        <v>12</v>
      </c>
      <c r="I119" s="849">
        <v>444</v>
      </c>
      <c r="J119" s="832"/>
      <c r="K119" s="832">
        <v>37</v>
      </c>
      <c r="L119" s="849"/>
      <c r="M119" s="849"/>
      <c r="N119" s="832"/>
      <c r="O119" s="832"/>
      <c r="P119" s="849">
        <v>4</v>
      </c>
      <c r="Q119" s="849">
        <v>148</v>
      </c>
      <c r="R119" s="837"/>
      <c r="S119" s="850">
        <v>37</v>
      </c>
    </row>
    <row r="120" spans="1:19" ht="14.4" customHeight="1" x14ac:dyDescent="0.3">
      <c r="A120" s="831" t="s">
        <v>2264</v>
      </c>
      <c r="B120" s="832" t="s">
        <v>2270</v>
      </c>
      <c r="C120" s="832" t="s">
        <v>590</v>
      </c>
      <c r="D120" s="832" t="s">
        <v>1118</v>
      </c>
      <c r="E120" s="832" t="s">
        <v>670</v>
      </c>
      <c r="F120" s="832" t="s">
        <v>2286</v>
      </c>
      <c r="G120" s="832" t="s">
        <v>2288</v>
      </c>
      <c r="H120" s="849">
        <v>1</v>
      </c>
      <c r="I120" s="849">
        <v>177</v>
      </c>
      <c r="J120" s="832"/>
      <c r="K120" s="832">
        <v>177</v>
      </c>
      <c r="L120" s="849"/>
      <c r="M120" s="849"/>
      <c r="N120" s="832"/>
      <c r="O120" s="832"/>
      <c r="P120" s="849"/>
      <c r="Q120" s="849"/>
      <c r="R120" s="837"/>
      <c r="S120" s="850"/>
    </row>
    <row r="121" spans="1:19" ht="14.4" customHeight="1" x14ac:dyDescent="0.3">
      <c r="A121" s="831" t="s">
        <v>2264</v>
      </c>
      <c r="B121" s="832" t="s">
        <v>2270</v>
      </c>
      <c r="C121" s="832" t="s">
        <v>590</v>
      </c>
      <c r="D121" s="832" t="s">
        <v>1118</v>
      </c>
      <c r="E121" s="832" t="s">
        <v>670</v>
      </c>
      <c r="F121" s="832" t="s">
        <v>2293</v>
      </c>
      <c r="G121" s="832" t="s">
        <v>2294</v>
      </c>
      <c r="H121" s="849">
        <v>1</v>
      </c>
      <c r="I121" s="849">
        <v>116</v>
      </c>
      <c r="J121" s="832">
        <v>1</v>
      </c>
      <c r="K121" s="832">
        <v>116</v>
      </c>
      <c r="L121" s="849">
        <v>1</v>
      </c>
      <c r="M121" s="849">
        <v>116</v>
      </c>
      <c r="N121" s="832">
        <v>1</v>
      </c>
      <c r="O121" s="832">
        <v>116</v>
      </c>
      <c r="P121" s="849"/>
      <c r="Q121" s="849"/>
      <c r="R121" s="837"/>
      <c r="S121" s="850"/>
    </row>
    <row r="122" spans="1:19" ht="14.4" customHeight="1" x14ac:dyDescent="0.3">
      <c r="A122" s="831" t="s">
        <v>2264</v>
      </c>
      <c r="B122" s="832" t="s">
        <v>2270</v>
      </c>
      <c r="C122" s="832" t="s">
        <v>590</v>
      </c>
      <c r="D122" s="832" t="s">
        <v>1118</v>
      </c>
      <c r="E122" s="832" t="s">
        <v>670</v>
      </c>
      <c r="F122" s="832" t="s">
        <v>2293</v>
      </c>
      <c r="G122" s="832" t="s">
        <v>2295</v>
      </c>
      <c r="H122" s="849"/>
      <c r="I122" s="849"/>
      <c r="J122" s="832"/>
      <c r="K122" s="832"/>
      <c r="L122" s="849">
        <v>1</v>
      </c>
      <c r="M122" s="849">
        <v>116</v>
      </c>
      <c r="N122" s="832">
        <v>1</v>
      </c>
      <c r="O122" s="832">
        <v>116</v>
      </c>
      <c r="P122" s="849"/>
      <c r="Q122" s="849"/>
      <c r="R122" s="837"/>
      <c r="S122" s="850"/>
    </row>
    <row r="123" spans="1:19" ht="14.4" customHeight="1" x14ac:dyDescent="0.3">
      <c r="A123" s="831" t="s">
        <v>2264</v>
      </c>
      <c r="B123" s="832" t="s">
        <v>2270</v>
      </c>
      <c r="C123" s="832" t="s">
        <v>590</v>
      </c>
      <c r="D123" s="832" t="s">
        <v>1118</v>
      </c>
      <c r="E123" s="832" t="s">
        <v>670</v>
      </c>
      <c r="F123" s="832" t="s">
        <v>2266</v>
      </c>
      <c r="G123" s="832" t="s">
        <v>2267</v>
      </c>
      <c r="H123" s="849"/>
      <c r="I123" s="849"/>
      <c r="J123" s="832"/>
      <c r="K123" s="832"/>
      <c r="L123" s="849">
        <v>3</v>
      </c>
      <c r="M123" s="849">
        <v>1065</v>
      </c>
      <c r="N123" s="832">
        <v>1</v>
      </c>
      <c r="O123" s="832">
        <v>355</v>
      </c>
      <c r="P123" s="849">
        <v>2</v>
      </c>
      <c r="Q123" s="849">
        <v>710</v>
      </c>
      <c r="R123" s="837">
        <v>0.66666666666666663</v>
      </c>
      <c r="S123" s="850">
        <v>355</v>
      </c>
    </row>
    <row r="124" spans="1:19" ht="14.4" customHeight="1" x14ac:dyDescent="0.3">
      <c r="A124" s="831" t="s">
        <v>2264</v>
      </c>
      <c r="B124" s="832" t="s">
        <v>2270</v>
      </c>
      <c r="C124" s="832" t="s">
        <v>590</v>
      </c>
      <c r="D124" s="832" t="s">
        <v>1118</v>
      </c>
      <c r="E124" s="832" t="s">
        <v>670</v>
      </c>
      <c r="F124" s="832" t="s">
        <v>2266</v>
      </c>
      <c r="G124" s="832" t="s">
        <v>2299</v>
      </c>
      <c r="H124" s="849">
        <v>1</v>
      </c>
      <c r="I124" s="849">
        <v>354</v>
      </c>
      <c r="J124" s="832"/>
      <c r="K124" s="832">
        <v>354</v>
      </c>
      <c r="L124" s="849"/>
      <c r="M124" s="849"/>
      <c r="N124" s="832"/>
      <c r="O124" s="832"/>
      <c r="P124" s="849"/>
      <c r="Q124" s="849"/>
      <c r="R124" s="837"/>
      <c r="S124" s="850"/>
    </row>
    <row r="125" spans="1:19" ht="14.4" customHeight="1" x14ac:dyDescent="0.3">
      <c r="A125" s="831" t="s">
        <v>2264</v>
      </c>
      <c r="B125" s="832" t="s">
        <v>2270</v>
      </c>
      <c r="C125" s="832" t="s">
        <v>590</v>
      </c>
      <c r="D125" s="832" t="s">
        <v>1118</v>
      </c>
      <c r="E125" s="832" t="s">
        <v>670</v>
      </c>
      <c r="F125" s="832" t="s">
        <v>2302</v>
      </c>
      <c r="G125" s="832" t="s">
        <v>2303</v>
      </c>
      <c r="H125" s="849">
        <v>13</v>
      </c>
      <c r="I125" s="849">
        <v>9113</v>
      </c>
      <c r="J125" s="832"/>
      <c r="K125" s="832">
        <v>701</v>
      </c>
      <c r="L125" s="849"/>
      <c r="M125" s="849"/>
      <c r="N125" s="832"/>
      <c r="O125" s="832"/>
      <c r="P125" s="849"/>
      <c r="Q125" s="849"/>
      <c r="R125" s="837"/>
      <c r="S125" s="850"/>
    </row>
    <row r="126" spans="1:19" ht="14.4" customHeight="1" x14ac:dyDescent="0.3">
      <c r="A126" s="831" t="s">
        <v>2264</v>
      </c>
      <c r="B126" s="832" t="s">
        <v>2270</v>
      </c>
      <c r="C126" s="832" t="s">
        <v>590</v>
      </c>
      <c r="D126" s="832" t="s">
        <v>1118</v>
      </c>
      <c r="E126" s="832" t="s">
        <v>670</v>
      </c>
      <c r="F126" s="832" t="s">
        <v>2302</v>
      </c>
      <c r="G126" s="832" t="s">
        <v>2304</v>
      </c>
      <c r="H126" s="849">
        <v>20</v>
      </c>
      <c r="I126" s="849">
        <v>14020</v>
      </c>
      <c r="J126" s="832">
        <v>1.1764705882352942</v>
      </c>
      <c r="K126" s="832">
        <v>701</v>
      </c>
      <c r="L126" s="849">
        <v>17</v>
      </c>
      <c r="M126" s="849">
        <v>11917</v>
      </c>
      <c r="N126" s="832">
        <v>1</v>
      </c>
      <c r="O126" s="832">
        <v>701</v>
      </c>
      <c r="P126" s="849">
        <v>14</v>
      </c>
      <c r="Q126" s="849">
        <v>9828</v>
      </c>
      <c r="R126" s="837">
        <v>0.82470420407820755</v>
      </c>
      <c r="S126" s="850">
        <v>702</v>
      </c>
    </row>
    <row r="127" spans="1:19" ht="14.4" customHeight="1" x14ac:dyDescent="0.3">
      <c r="A127" s="831" t="s">
        <v>2264</v>
      </c>
      <c r="B127" s="832" t="s">
        <v>2270</v>
      </c>
      <c r="C127" s="832" t="s">
        <v>590</v>
      </c>
      <c r="D127" s="832" t="s">
        <v>1119</v>
      </c>
      <c r="E127" s="832" t="s">
        <v>670</v>
      </c>
      <c r="F127" s="832" t="s">
        <v>2279</v>
      </c>
      <c r="G127" s="832" t="s">
        <v>2280</v>
      </c>
      <c r="H127" s="849"/>
      <c r="I127" s="849"/>
      <c r="J127" s="832"/>
      <c r="K127" s="832"/>
      <c r="L127" s="849"/>
      <c r="M127" s="849"/>
      <c r="N127" s="832"/>
      <c r="O127" s="832"/>
      <c r="P127" s="849">
        <v>2</v>
      </c>
      <c r="Q127" s="849">
        <v>60</v>
      </c>
      <c r="R127" s="837"/>
      <c r="S127" s="850">
        <v>30</v>
      </c>
    </row>
    <row r="128" spans="1:19" ht="14.4" customHeight="1" x14ac:dyDescent="0.3">
      <c r="A128" s="831" t="s">
        <v>2264</v>
      </c>
      <c r="B128" s="832" t="s">
        <v>2270</v>
      </c>
      <c r="C128" s="832" t="s">
        <v>590</v>
      </c>
      <c r="D128" s="832" t="s">
        <v>1119</v>
      </c>
      <c r="E128" s="832" t="s">
        <v>670</v>
      </c>
      <c r="F128" s="832" t="s">
        <v>2279</v>
      </c>
      <c r="G128" s="832" t="s">
        <v>2281</v>
      </c>
      <c r="H128" s="849"/>
      <c r="I128" s="849"/>
      <c r="J128" s="832"/>
      <c r="K128" s="832"/>
      <c r="L128" s="849">
        <v>1</v>
      </c>
      <c r="M128" s="849">
        <v>30</v>
      </c>
      <c r="N128" s="832">
        <v>1</v>
      </c>
      <c r="O128" s="832">
        <v>30</v>
      </c>
      <c r="P128" s="849"/>
      <c r="Q128" s="849"/>
      <c r="R128" s="837"/>
      <c r="S128" s="850"/>
    </row>
    <row r="129" spans="1:19" ht="14.4" customHeight="1" x14ac:dyDescent="0.3">
      <c r="A129" s="831" t="s">
        <v>2264</v>
      </c>
      <c r="B129" s="832" t="s">
        <v>2270</v>
      </c>
      <c r="C129" s="832" t="s">
        <v>590</v>
      </c>
      <c r="D129" s="832" t="s">
        <v>1119</v>
      </c>
      <c r="E129" s="832" t="s">
        <v>670</v>
      </c>
      <c r="F129" s="832" t="s">
        <v>2282</v>
      </c>
      <c r="G129" s="832" t="s">
        <v>2283</v>
      </c>
      <c r="H129" s="849"/>
      <c r="I129" s="849"/>
      <c r="J129" s="832"/>
      <c r="K129" s="832"/>
      <c r="L129" s="849"/>
      <c r="M129" s="849"/>
      <c r="N129" s="832"/>
      <c r="O129" s="832"/>
      <c r="P129" s="849">
        <v>11</v>
      </c>
      <c r="Q129" s="849">
        <v>726</v>
      </c>
      <c r="R129" s="837"/>
      <c r="S129" s="850">
        <v>66</v>
      </c>
    </row>
    <row r="130" spans="1:19" ht="14.4" customHeight="1" x14ac:dyDescent="0.3">
      <c r="A130" s="831" t="s">
        <v>2264</v>
      </c>
      <c r="B130" s="832" t="s">
        <v>2270</v>
      </c>
      <c r="C130" s="832" t="s">
        <v>590</v>
      </c>
      <c r="D130" s="832" t="s">
        <v>1119</v>
      </c>
      <c r="E130" s="832" t="s">
        <v>670</v>
      </c>
      <c r="F130" s="832" t="s">
        <v>2282</v>
      </c>
      <c r="G130" s="832" t="s">
        <v>2284</v>
      </c>
      <c r="H130" s="849">
        <v>6</v>
      </c>
      <c r="I130" s="849">
        <v>396</v>
      </c>
      <c r="J130" s="832">
        <v>1.2</v>
      </c>
      <c r="K130" s="832">
        <v>66</v>
      </c>
      <c r="L130" s="849">
        <v>5</v>
      </c>
      <c r="M130" s="849">
        <v>330</v>
      </c>
      <c r="N130" s="832">
        <v>1</v>
      </c>
      <c r="O130" s="832">
        <v>66</v>
      </c>
      <c r="P130" s="849">
        <v>2</v>
      </c>
      <c r="Q130" s="849">
        <v>132</v>
      </c>
      <c r="R130" s="837">
        <v>0.4</v>
      </c>
      <c r="S130" s="850">
        <v>66</v>
      </c>
    </row>
    <row r="131" spans="1:19" ht="14.4" customHeight="1" x14ac:dyDescent="0.3">
      <c r="A131" s="831" t="s">
        <v>2264</v>
      </c>
      <c r="B131" s="832" t="s">
        <v>2270</v>
      </c>
      <c r="C131" s="832" t="s">
        <v>590</v>
      </c>
      <c r="D131" s="832" t="s">
        <v>1119</v>
      </c>
      <c r="E131" s="832" t="s">
        <v>670</v>
      </c>
      <c r="F131" s="832" t="s">
        <v>2262</v>
      </c>
      <c r="G131" s="832" t="s">
        <v>2285</v>
      </c>
      <c r="H131" s="849"/>
      <c r="I131" s="849"/>
      <c r="J131" s="832"/>
      <c r="K131" s="832"/>
      <c r="L131" s="849"/>
      <c r="M131" s="849"/>
      <c r="N131" s="832"/>
      <c r="O131" s="832"/>
      <c r="P131" s="849">
        <v>77</v>
      </c>
      <c r="Q131" s="849">
        <v>2849</v>
      </c>
      <c r="R131" s="837"/>
      <c r="S131" s="850">
        <v>37</v>
      </c>
    </row>
    <row r="132" spans="1:19" ht="14.4" customHeight="1" x14ac:dyDescent="0.3">
      <c r="A132" s="831" t="s">
        <v>2264</v>
      </c>
      <c r="B132" s="832" t="s">
        <v>2270</v>
      </c>
      <c r="C132" s="832" t="s">
        <v>590</v>
      </c>
      <c r="D132" s="832" t="s">
        <v>1119</v>
      </c>
      <c r="E132" s="832" t="s">
        <v>670</v>
      </c>
      <c r="F132" s="832" t="s">
        <v>2262</v>
      </c>
      <c r="G132" s="832" t="s">
        <v>2263</v>
      </c>
      <c r="H132" s="849">
        <v>28</v>
      </c>
      <c r="I132" s="849">
        <v>1036</v>
      </c>
      <c r="J132" s="832">
        <v>0.43076923076923079</v>
      </c>
      <c r="K132" s="832">
        <v>37</v>
      </c>
      <c r="L132" s="849">
        <v>65</v>
      </c>
      <c r="M132" s="849">
        <v>2405</v>
      </c>
      <c r="N132" s="832">
        <v>1</v>
      </c>
      <c r="O132" s="832">
        <v>37</v>
      </c>
      <c r="P132" s="849">
        <v>2</v>
      </c>
      <c r="Q132" s="849">
        <v>74</v>
      </c>
      <c r="R132" s="837">
        <v>3.0769230769230771E-2</v>
      </c>
      <c r="S132" s="850">
        <v>37</v>
      </c>
    </row>
    <row r="133" spans="1:19" ht="14.4" customHeight="1" x14ac:dyDescent="0.3">
      <c r="A133" s="831" t="s">
        <v>2264</v>
      </c>
      <c r="B133" s="832" t="s">
        <v>2270</v>
      </c>
      <c r="C133" s="832" t="s">
        <v>590</v>
      </c>
      <c r="D133" s="832" t="s">
        <v>1119</v>
      </c>
      <c r="E133" s="832" t="s">
        <v>670</v>
      </c>
      <c r="F133" s="832" t="s">
        <v>2286</v>
      </c>
      <c r="G133" s="832" t="s">
        <v>2288</v>
      </c>
      <c r="H133" s="849">
        <v>10</v>
      </c>
      <c r="I133" s="849">
        <v>1770</v>
      </c>
      <c r="J133" s="832">
        <v>2.5</v>
      </c>
      <c r="K133" s="832">
        <v>177</v>
      </c>
      <c r="L133" s="849">
        <v>4</v>
      </c>
      <c r="M133" s="849">
        <v>708</v>
      </c>
      <c r="N133" s="832">
        <v>1</v>
      </c>
      <c r="O133" s="832">
        <v>177</v>
      </c>
      <c r="P133" s="849"/>
      <c r="Q133" s="849"/>
      <c r="R133" s="837"/>
      <c r="S133" s="850"/>
    </row>
    <row r="134" spans="1:19" ht="14.4" customHeight="1" x14ac:dyDescent="0.3">
      <c r="A134" s="831" t="s">
        <v>2264</v>
      </c>
      <c r="B134" s="832" t="s">
        <v>2270</v>
      </c>
      <c r="C134" s="832" t="s">
        <v>590</v>
      </c>
      <c r="D134" s="832" t="s">
        <v>1119</v>
      </c>
      <c r="E134" s="832" t="s">
        <v>670</v>
      </c>
      <c r="F134" s="832" t="s">
        <v>2293</v>
      </c>
      <c r="G134" s="832" t="s">
        <v>2294</v>
      </c>
      <c r="H134" s="849">
        <v>8</v>
      </c>
      <c r="I134" s="849">
        <v>928</v>
      </c>
      <c r="J134" s="832">
        <v>2</v>
      </c>
      <c r="K134" s="832">
        <v>116</v>
      </c>
      <c r="L134" s="849">
        <v>4</v>
      </c>
      <c r="M134" s="849">
        <v>464</v>
      </c>
      <c r="N134" s="832">
        <v>1</v>
      </c>
      <c r="O134" s="832">
        <v>116</v>
      </c>
      <c r="P134" s="849"/>
      <c r="Q134" s="849"/>
      <c r="R134" s="837"/>
      <c r="S134" s="850"/>
    </row>
    <row r="135" spans="1:19" ht="14.4" customHeight="1" x14ac:dyDescent="0.3">
      <c r="A135" s="831" t="s">
        <v>2264</v>
      </c>
      <c r="B135" s="832" t="s">
        <v>2270</v>
      </c>
      <c r="C135" s="832" t="s">
        <v>590</v>
      </c>
      <c r="D135" s="832" t="s">
        <v>1119</v>
      </c>
      <c r="E135" s="832" t="s">
        <v>670</v>
      </c>
      <c r="F135" s="832" t="s">
        <v>2266</v>
      </c>
      <c r="G135" s="832" t="s">
        <v>2267</v>
      </c>
      <c r="H135" s="849">
        <v>8</v>
      </c>
      <c r="I135" s="849">
        <v>2832</v>
      </c>
      <c r="J135" s="832">
        <v>0.53183098591549294</v>
      </c>
      <c r="K135" s="832">
        <v>354</v>
      </c>
      <c r="L135" s="849">
        <v>15</v>
      </c>
      <c r="M135" s="849">
        <v>5325</v>
      </c>
      <c r="N135" s="832">
        <v>1</v>
      </c>
      <c r="O135" s="832">
        <v>355</v>
      </c>
      <c r="P135" s="849">
        <v>1</v>
      </c>
      <c r="Q135" s="849">
        <v>355</v>
      </c>
      <c r="R135" s="837">
        <v>6.6666666666666666E-2</v>
      </c>
      <c r="S135" s="850">
        <v>355</v>
      </c>
    </row>
    <row r="136" spans="1:19" ht="14.4" customHeight="1" x14ac:dyDescent="0.3">
      <c r="A136" s="831" t="s">
        <v>2264</v>
      </c>
      <c r="B136" s="832" t="s">
        <v>2270</v>
      </c>
      <c r="C136" s="832" t="s">
        <v>590</v>
      </c>
      <c r="D136" s="832" t="s">
        <v>1119</v>
      </c>
      <c r="E136" s="832" t="s">
        <v>670</v>
      </c>
      <c r="F136" s="832" t="s">
        <v>2266</v>
      </c>
      <c r="G136" s="832" t="s">
        <v>2299</v>
      </c>
      <c r="H136" s="849"/>
      <c r="I136" s="849"/>
      <c r="J136" s="832"/>
      <c r="K136" s="832"/>
      <c r="L136" s="849"/>
      <c r="M136" s="849"/>
      <c r="N136" s="832"/>
      <c r="O136" s="832"/>
      <c r="P136" s="849">
        <v>8</v>
      </c>
      <c r="Q136" s="849">
        <v>2840</v>
      </c>
      <c r="R136" s="837"/>
      <c r="S136" s="850">
        <v>355</v>
      </c>
    </row>
    <row r="137" spans="1:19" ht="14.4" customHeight="1" x14ac:dyDescent="0.3">
      <c r="A137" s="831" t="s">
        <v>2264</v>
      </c>
      <c r="B137" s="832" t="s">
        <v>2270</v>
      </c>
      <c r="C137" s="832" t="s">
        <v>590</v>
      </c>
      <c r="D137" s="832" t="s">
        <v>1119</v>
      </c>
      <c r="E137" s="832" t="s">
        <v>670</v>
      </c>
      <c r="F137" s="832" t="s">
        <v>2302</v>
      </c>
      <c r="G137" s="832" t="s">
        <v>2303</v>
      </c>
      <c r="H137" s="849">
        <v>5</v>
      </c>
      <c r="I137" s="849">
        <v>3505</v>
      </c>
      <c r="J137" s="832">
        <v>1.6666666666666667</v>
      </c>
      <c r="K137" s="832">
        <v>701</v>
      </c>
      <c r="L137" s="849">
        <v>3</v>
      </c>
      <c r="M137" s="849">
        <v>2103</v>
      </c>
      <c r="N137" s="832">
        <v>1</v>
      </c>
      <c r="O137" s="832">
        <v>701</v>
      </c>
      <c r="P137" s="849"/>
      <c r="Q137" s="849"/>
      <c r="R137" s="837"/>
      <c r="S137" s="850"/>
    </row>
    <row r="138" spans="1:19" ht="14.4" customHeight="1" x14ac:dyDescent="0.3">
      <c r="A138" s="831" t="s">
        <v>2264</v>
      </c>
      <c r="B138" s="832" t="s">
        <v>2270</v>
      </c>
      <c r="C138" s="832" t="s">
        <v>590</v>
      </c>
      <c r="D138" s="832" t="s">
        <v>1119</v>
      </c>
      <c r="E138" s="832" t="s">
        <v>670</v>
      </c>
      <c r="F138" s="832" t="s">
        <v>2302</v>
      </c>
      <c r="G138" s="832" t="s">
        <v>2304</v>
      </c>
      <c r="H138" s="849"/>
      <c r="I138" s="849"/>
      <c r="J138" s="832"/>
      <c r="K138" s="832"/>
      <c r="L138" s="849"/>
      <c r="M138" s="849"/>
      <c r="N138" s="832"/>
      <c r="O138" s="832"/>
      <c r="P138" s="849">
        <v>20</v>
      </c>
      <c r="Q138" s="849">
        <v>14040</v>
      </c>
      <c r="R138" s="837"/>
      <c r="S138" s="850">
        <v>702</v>
      </c>
    </row>
    <row r="139" spans="1:19" ht="14.4" customHeight="1" x14ac:dyDescent="0.3">
      <c r="A139" s="831" t="s">
        <v>2264</v>
      </c>
      <c r="B139" s="832" t="s">
        <v>2270</v>
      </c>
      <c r="C139" s="832" t="s">
        <v>590</v>
      </c>
      <c r="D139" s="832" t="s">
        <v>1120</v>
      </c>
      <c r="E139" s="832" t="s">
        <v>670</v>
      </c>
      <c r="F139" s="832" t="s">
        <v>2279</v>
      </c>
      <c r="G139" s="832" t="s">
        <v>2281</v>
      </c>
      <c r="H139" s="849"/>
      <c r="I139" s="849"/>
      <c r="J139" s="832"/>
      <c r="K139" s="832"/>
      <c r="L139" s="849">
        <v>1</v>
      </c>
      <c r="M139" s="849">
        <v>30</v>
      </c>
      <c r="N139" s="832">
        <v>1</v>
      </c>
      <c r="O139" s="832">
        <v>30</v>
      </c>
      <c r="P139" s="849"/>
      <c r="Q139" s="849"/>
      <c r="R139" s="837"/>
      <c r="S139" s="850"/>
    </row>
    <row r="140" spans="1:19" ht="14.4" customHeight="1" x14ac:dyDescent="0.3">
      <c r="A140" s="831" t="s">
        <v>2264</v>
      </c>
      <c r="B140" s="832" t="s">
        <v>2270</v>
      </c>
      <c r="C140" s="832" t="s">
        <v>590</v>
      </c>
      <c r="D140" s="832" t="s">
        <v>1120</v>
      </c>
      <c r="E140" s="832" t="s">
        <v>670</v>
      </c>
      <c r="F140" s="832" t="s">
        <v>2282</v>
      </c>
      <c r="G140" s="832" t="s">
        <v>2283</v>
      </c>
      <c r="H140" s="849">
        <v>6</v>
      </c>
      <c r="I140" s="849">
        <v>396</v>
      </c>
      <c r="J140" s="832">
        <v>3</v>
      </c>
      <c r="K140" s="832">
        <v>66</v>
      </c>
      <c r="L140" s="849">
        <v>2</v>
      </c>
      <c r="M140" s="849">
        <v>132</v>
      </c>
      <c r="N140" s="832">
        <v>1</v>
      </c>
      <c r="O140" s="832">
        <v>66</v>
      </c>
      <c r="P140" s="849">
        <v>7</v>
      </c>
      <c r="Q140" s="849">
        <v>462</v>
      </c>
      <c r="R140" s="837">
        <v>3.5</v>
      </c>
      <c r="S140" s="850">
        <v>66</v>
      </c>
    </row>
    <row r="141" spans="1:19" ht="14.4" customHeight="1" x14ac:dyDescent="0.3">
      <c r="A141" s="831" t="s">
        <v>2264</v>
      </c>
      <c r="B141" s="832" t="s">
        <v>2270</v>
      </c>
      <c r="C141" s="832" t="s">
        <v>590</v>
      </c>
      <c r="D141" s="832" t="s">
        <v>1120</v>
      </c>
      <c r="E141" s="832" t="s">
        <v>670</v>
      </c>
      <c r="F141" s="832" t="s">
        <v>2282</v>
      </c>
      <c r="G141" s="832" t="s">
        <v>2284</v>
      </c>
      <c r="H141" s="849">
        <v>2</v>
      </c>
      <c r="I141" s="849">
        <v>132</v>
      </c>
      <c r="J141" s="832">
        <v>2</v>
      </c>
      <c r="K141" s="832">
        <v>66</v>
      </c>
      <c r="L141" s="849">
        <v>1</v>
      </c>
      <c r="M141" s="849">
        <v>66</v>
      </c>
      <c r="N141" s="832">
        <v>1</v>
      </c>
      <c r="O141" s="832">
        <v>66</v>
      </c>
      <c r="P141" s="849">
        <v>5</v>
      </c>
      <c r="Q141" s="849">
        <v>330</v>
      </c>
      <c r="R141" s="837">
        <v>5</v>
      </c>
      <c r="S141" s="850">
        <v>66</v>
      </c>
    </row>
    <row r="142" spans="1:19" ht="14.4" customHeight="1" x14ac:dyDescent="0.3">
      <c r="A142" s="831" t="s">
        <v>2264</v>
      </c>
      <c r="B142" s="832" t="s">
        <v>2270</v>
      </c>
      <c r="C142" s="832" t="s">
        <v>590</v>
      </c>
      <c r="D142" s="832" t="s">
        <v>1120</v>
      </c>
      <c r="E142" s="832" t="s">
        <v>670</v>
      </c>
      <c r="F142" s="832" t="s">
        <v>2262</v>
      </c>
      <c r="G142" s="832" t="s">
        <v>2285</v>
      </c>
      <c r="H142" s="849"/>
      <c r="I142" s="849"/>
      <c r="J142" s="832"/>
      <c r="K142" s="832"/>
      <c r="L142" s="849">
        <v>93</v>
      </c>
      <c r="M142" s="849">
        <v>3441</v>
      </c>
      <c r="N142" s="832">
        <v>1</v>
      </c>
      <c r="O142" s="832">
        <v>37</v>
      </c>
      <c r="P142" s="849">
        <v>95</v>
      </c>
      <c r="Q142" s="849">
        <v>3515</v>
      </c>
      <c r="R142" s="837">
        <v>1.021505376344086</v>
      </c>
      <c r="S142" s="850">
        <v>37</v>
      </c>
    </row>
    <row r="143" spans="1:19" ht="14.4" customHeight="1" x14ac:dyDescent="0.3">
      <c r="A143" s="831" t="s">
        <v>2264</v>
      </c>
      <c r="B143" s="832" t="s">
        <v>2270</v>
      </c>
      <c r="C143" s="832" t="s">
        <v>590</v>
      </c>
      <c r="D143" s="832" t="s">
        <v>1120</v>
      </c>
      <c r="E143" s="832" t="s">
        <v>670</v>
      </c>
      <c r="F143" s="832" t="s">
        <v>2262</v>
      </c>
      <c r="G143" s="832" t="s">
        <v>2263</v>
      </c>
      <c r="H143" s="849">
        <v>32</v>
      </c>
      <c r="I143" s="849">
        <v>1184</v>
      </c>
      <c r="J143" s="832"/>
      <c r="K143" s="832">
        <v>37</v>
      </c>
      <c r="L143" s="849"/>
      <c r="M143" s="849"/>
      <c r="N143" s="832"/>
      <c r="O143" s="832"/>
      <c r="P143" s="849">
        <v>4</v>
      </c>
      <c r="Q143" s="849">
        <v>148</v>
      </c>
      <c r="R143" s="837"/>
      <c r="S143" s="850">
        <v>37</v>
      </c>
    </row>
    <row r="144" spans="1:19" ht="14.4" customHeight="1" x14ac:dyDescent="0.3">
      <c r="A144" s="831" t="s">
        <v>2264</v>
      </c>
      <c r="B144" s="832" t="s">
        <v>2270</v>
      </c>
      <c r="C144" s="832" t="s">
        <v>590</v>
      </c>
      <c r="D144" s="832" t="s">
        <v>1120</v>
      </c>
      <c r="E144" s="832" t="s">
        <v>670</v>
      </c>
      <c r="F144" s="832" t="s">
        <v>2286</v>
      </c>
      <c r="G144" s="832" t="s">
        <v>2287</v>
      </c>
      <c r="H144" s="849">
        <v>130</v>
      </c>
      <c r="I144" s="849">
        <v>23010</v>
      </c>
      <c r="J144" s="832">
        <v>0.7831325301204819</v>
      </c>
      <c r="K144" s="832">
        <v>177</v>
      </c>
      <c r="L144" s="849">
        <v>166</v>
      </c>
      <c r="M144" s="849">
        <v>29382</v>
      </c>
      <c r="N144" s="832">
        <v>1</v>
      </c>
      <c r="O144" s="832">
        <v>177</v>
      </c>
      <c r="P144" s="849">
        <v>175</v>
      </c>
      <c r="Q144" s="849">
        <v>31150</v>
      </c>
      <c r="R144" s="837">
        <v>1.0601728949697093</v>
      </c>
      <c r="S144" s="850">
        <v>178</v>
      </c>
    </row>
    <row r="145" spans="1:19" ht="14.4" customHeight="1" x14ac:dyDescent="0.3">
      <c r="A145" s="831" t="s">
        <v>2264</v>
      </c>
      <c r="B145" s="832" t="s">
        <v>2270</v>
      </c>
      <c r="C145" s="832" t="s">
        <v>590</v>
      </c>
      <c r="D145" s="832" t="s">
        <v>1120</v>
      </c>
      <c r="E145" s="832" t="s">
        <v>670</v>
      </c>
      <c r="F145" s="832" t="s">
        <v>2286</v>
      </c>
      <c r="G145" s="832" t="s">
        <v>2288</v>
      </c>
      <c r="H145" s="849">
        <v>2</v>
      </c>
      <c r="I145" s="849">
        <v>354</v>
      </c>
      <c r="J145" s="832"/>
      <c r="K145" s="832">
        <v>177</v>
      </c>
      <c r="L145" s="849"/>
      <c r="M145" s="849"/>
      <c r="N145" s="832"/>
      <c r="O145" s="832"/>
      <c r="P145" s="849"/>
      <c r="Q145" s="849"/>
      <c r="R145" s="837"/>
      <c r="S145" s="850"/>
    </row>
    <row r="146" spans="1:19" ht="14.4" customHeight="1" x14ac:dyDescent="0.3">
      <c r="A146" s="831" t="s">
        <v>2264</v>
      </c>
      <c r="B146" s="832" t="s">
        <v>2270</v>
      </c>
      <c r="C146" s="832" t="s">
        <v>590</v>
      </c>
      <c r="D146" s="832" t="s">
        <v>1120</v>
      </c>
      <c r="E146" s="832" t="s">
        <v>670</v>
      </c>
      <c r="F146" s="832" t="s">
        <v>2293</v>
      </c>
      <c r="G146" s="832" t="s">
        <v>2294</v>
      </c>
      <c r="H146" s="849">
        <v>2</v>
      </c>
      <c r="I146" s="849">
        <v>232</v>
      </c>
      <c r="J146" s="832"/>
      <c r="K146" s="832">
        <v>116</v>
      </c>
      <c r="L146" s="849"/>
      <c r="M146" s="849"/>
      <c r="N146" s="832"/>
      <c r="O146" s="832"/>
      <c r="P146" s="849"/>
      <c r="Q146" s="849"/>
      <c r="R146" s="837"/>
      <c r="S146" s="850"/>
    </row>
    <row r="147" spans="1:19" ht="14.4" customHeight="1" x14ac:dyDescent="0.3">
      <c r="A147" s="831" t="s">
        <v>2264</v>
      </c>
      <c r="B147" s="832" t="s">
        <v>2270</v>
      </c>
      <c r="C147" s="832" t="s">
        <v>590</v>
      </c>
      <c r="D147" s="832" t="s">
        <v>1120</v>
      </c>
      <c r="E147" s="832" t="s">
        <v>670</v>
      </c>
      <c r="F147" s="832" t="s">
        <v>2293</v>
      </c>
      <c r="G147" s="832" t="s">
        <v>2295</v>
      </c>
      <c r="H147" s="849">
        <v>150</v>
      </c>
      <c r="I147" s="849">
        <v>17400</v>
      </c>
      <c r="J147" s="832">
        <v>0.91463414634146345</v>
      </c>
      <c r="K147" s="832">
        <v>116</v>
      </c>
      <c r="L147" s="849">
        <v>164</v>
      </c>
      <c r="M147" s="849">
        <v>19024</v>
      </c>
      <c r="N147" s="832">
        <v>1</v>
      </c>
      <c r="O147" s="832">
        <v>116</v>
      </c>
      <c r="P147" s="849">
        <v>175</v>
      </c>
      <c r="Q147" s="849">
        <v>20266</v>
      </c>
      <c r="R147" s="837">
        <v>1.0652859545836837</v>
      </c>
      <c r="S147" s="850">
        <v>115.80571428571429</v>
      </c>
    </row>
    <row r="148" spans="1:19" ht="14.4" customHeight="1" x14ac:dyDescent="0.3">
      <c r="A148" s="831" t="s">
        <v>2264</v>
      </c>
      <c r="B148" s="832" t="s">
        <v>2270</v>
      </c>
      <c r="C148" s="832" t="s">
        <v>590</v>
      </c>
      <c r="D148" s="832" t="s">
        <v>1120</v>
      </c>
      <c r="E148" s="832" t="s">
        <v>670</v>
      </c>
      <c r="F148" s="832" t="s">
        <v>2266</v>
      </c>
      <c r="G148" s="832" t="s">
        <v>2267</v>
      </c>
      <c r="H148" s="849"/>
      <c r="I148" s="849"/>
      <c r="J148" s="832"/>
      <c r="K148" s="832"/>
      <c r="L148" s="849"/>
      <c r="M148" s="849"/>
      <c r="N148" s="832"/>
      <c r="O148" s="832"/>
      <c r="P148" s="849">
        <v>1</v>
      </c>
      <c r="Q148" s="849">
        <v>355</v>
      </c>
      <c r="R148" s="837"/>
      <c r="S148" s="850">
        <v>355</v>
      </c>
    </row>
    <row r="149" spans="1:19" ht="14.4" customHeight="1" x14ac:dyDescent="0.3">
      <c r="A149" s="831" t="s">
        <v>2264</v>
      </c>
      <c r="B149" s="832" t="s">
        <v>2270</v>
      </c>
      <c r="C149" s="832" t="s">
        <v>590</v>
      </c>
      <c r="D149" s="832" t="s">
        <v>1120</v>
      </c>
      <c r="E149" s="832" t="s">
        <v>670</v>
      </c>
      <c r="F149" s="832" t="s">
        <v>2266</v>
      </c>
      <c r="G149" s="832" t="s">
        <v>2299</v>
      </c>
      <c r="H149" s="849">
        <v>22</v>
      </c>
      <c r="I149" s="849">
        <v>7788</v>
      </c>
      <c r="J149" s="832"/>
      <c r="K149" s="832">
        <v>354</v>
      </c>
      <c r="L149" s="849"/>
      <c r="M149" s="849"/>
      <c r="N149" s="832"/>
      <c r="O149" s="832"/>
      <c r="P149" s="849"/>
      <c r="Q149" s="849"/>
      <c r="R149" s="837"/>
      <c r="S149" s="850"/>
    </row>
    <row r="150" spans="1:19" ht="14.4" customHeight="1" x14ac:dyDescent="0.3">
      <c r="A150" s="831" t="s">
        <v>2264</v>
      </c>
      <c r="B150" s="832" t="s">
        <v>2270</v>
      </c>
      <c r="C150" s="832" t="s">
        <v>590</v>
      </c>
      <c r="D150" s="832" t="s">
        <v>1120</v>
      </c>
      <c r="E150" s="832" t="s">
        <v>670</v>
      </c>
      <c r="F150" s="832" t="s">
        <v>2300</v>
      </c>
      <c r="G150" s="832" t="s">
        <v>2301</v>
      </c>
      <c r="H150" s="849">
        <v>2</v>
      </c>
      <c r="I150" s="849">
        <v>148</v>
      </c>
      <c r="J150" s="832">
        <v>0.22222222222222221</v>
      </c>
      <c r="K150" s="832">
        <v>74</v>
      </c>
      <c r="L150" s="849">
        <v>9</v>
      </c>
      <c r="M150" s="849">
        <v>666</v>
      </c>
      <c r="N150" s="832">
        <v>1</v>
      </c>
      <c r="O150" s="832">
        <v>74</v>
      </c>
      <c r="P150" s="849">
        <v>12</v>
      </c>
      <c r="Q150" s="849">
        <v>888</v>
      </c>
      <c r="R150" s="837">
        <v>1.3333333333333333</v>
      </c>
      <c r="S150" s="850">
        <v>74</v>
      </c>
    </row>
    <row r="151" spans="1:19" ht="14.4" customHeight="1" x14ac:dyDescent="0.3">
      <c r="A151" s="831" t="s">
        <v>2264</v>
      </c>
      <c r="B151" s="832" t="s">
        <v>2270</v>
      </c>
      <c r="C151" s="832" t="s">
        <v>590</v>
      </c>
      <c r="D151" s="832" t="s">
        <v>1120</v>
      </c>
      <c r="E151" s="832" t="s">
        <v>670</v>
      </c>
      <c r="F151" s="832" t="s">
        <v>2305</v>
      </c>
      <c r="G151" s="832" t="s">
        <v>2306</v>
      </c>
      <c r="H151" s="849">
        <v>1</v>
      </c>
      <c r="I151" s="849">
        <v>59</v>
      </c>
      <c r="J151" s="832">
        <v>1</v>
      </c>
      <c r="K151" s="832">
        <v>59</v>
      </c>
      <c r="L151" s="849">
        <v>1</v>
      </c>
      <c r="M151" s="849">
        <v>59</v>
      </c>
      <c r="N151" s="832">
        <v>1</v>
      </c>
      <c r="O151" s="832">
        <v>59</v>
      </c>
      <c r="P151" s="849"/>
      <c r="Q151" s="849"/>
      <c r="R151" s="837"/>
      <c r="S151" s="850"/>
    </row>
    <row r="152" spans="1:19" ht="14.4" customHeight="1" x14ac:dyDescent="0.3">
      <c r="A152" s="831" t="s">
        <v>2264</v>
      </c>
      <c r="B152" s="832" t="s">
        <v>2270</v>
      </c>
      <c r="C152" s="832" t="s">
        <v>590</v>
      </c>
      <c r="D152" s="832" t="s">
        <v>1115</v>
      </c>
      <c r="E152" s="832" t="s">
        <v>670</v>
      </c>
      <c r="F152" s="832" t="s">
        <v>2279</v>
      </c>
      <c r="G152" s="832" t="s">
        <v>2281</v>
      </c>
      <c r="H152" s="849"/>
      <c r="I152" s="849"/>
      <c r="J152" s="832"/>
      <c r="K152" s="832"/>
      <c r="L152" s="849"/>
      <c r="M152" s="849"/>
      <c r="N152" s="832"/>
      <c r="O152" s="832"/>
      <c r="P152" s="849">
        <v>2</v>
      </c>
      <c r="Q152" s="849">
        <v>60</v>
      </c>
      <c r="R152" s="837"/>
      <c r="S152" s="850">
        <v>30</v>
      </c>
    </row>
    <row r="153" spans="1:19" ht="14.4" customHeight="1" x14ac:dyDescent="0.3">
      <c r="A153" s="831" t="s">
        <v>2264</v>
      </c>
      <c r="B153" s="832" t="s">
        <v>2270</v>
      </c>
      <c r="C153" s="832" t="s">
        <v>590</v>
      </c>
      <c r="D153" s="832" t="s">
        <v>1115</v>
      </c>
      <c r="E153" s="832" t="s">
        <v>670</v>
      </c>
      <c r="F153" s="832" t="s">
        <v>2262</v>
      </c>
      <c r="G153" s="832" t="s">
        <v>2285</v>
      </c>
      <c r="H153" s="849"/>
      <c r="I153" s="849"/>
      <c r="J153" s="832"/>
      <c r="K153" s="832"/>
      <c r="L153" s="849"/>
      <c r="M153" s="849"/>
      <c r="N153" s="832"/>
      <c r="O153" s="832"/>
      <c r="P153" s="849">
        <v>4</v>
      </c>
      <c r="Q153" s="849">
        <v>148</v>
      </c>
      <c r="R153" s="837"/>
      <c r="S153" s="850">
        <v>37</v>
      </c>
    </row>
    <row r="154" spans="1:19" ht="14.4" customHeight="1" x14ac:dyDescent="0.3">
      <c r="A154" s="831" t="s">
        <v>2264</v>
      </c>
      <c r="B154" s="832" t="s">
        <v>2270</v>
      </c>
      <c r="C154" s="832" t="s">
        <v>590</v>
      </c>
      <c r="D154" s="832" t="s">
        <v>1115</v>
      </c>
      <c r="E154" s="832" t="s">
        <v>670</v>
      </c>
      <c r="F154" s="832" t="s">
        <v>2262</v>
      </c>
      <c r="G154" s="832" t="s">
        <v>2263</v>
      </c>
      <c r="H154" s="849"/>
      <c r="I154" s="849"/>
      <c r="J154" s="832"/>
      <c r="K154" s="832"/>
      <c r="L154" s="849"/>
      <c r="M154" s="849"/>
      <c r="N154" s="832"/>
      <c r="O154" s="832"/>
      <c r="P154" s="849">
        <v>5</v>
      </c>
      <c r="Q154" s="849">
        <v>185</v>
      </c>
      <c r="R154" s="837"/>
      <c r="S154" s="850">
        <v>37</v>
      </c>
    </row>
    <row r="155" spans="1:19" ht="14.4" customHeight="1" x14ac:dyDescent="0.3">
      <c r="A155" s="831" t="s">
        <v>2264</v>
      </c>
      <c r="B155" s="832" t="s">
        <v>2270</v>
      </c>
      <c r="C155" s="832" t="s">
        <v>590</v>
      </c>
      <c r="D155" s="832" t="s">
        <v>1115</v>
      </c>
      <c r="E155" s="832" t="s">
        <v>670</v>
      </c>
      <c r="F155" s="832" t="s">
        <v>2289</v>
      </c>
      <c r="G155" s="832" t="s">
        <v>2290</v>
      </c>
      <c r="H155" s="849"/>
      <c r="I155" s="849"/>
      <c r="J155" s="832"/>
      <c r="K155" s="832"/>
      <c r="L155" s="849"/>
      <c r="M155" s="849"/>
      <c r="N155" s="832"/>
      <c r="O155" s="832"/>
      <c r="P155" s="849">
        <v>1</v>
      </c>
      <c r="Q155" s="849">
        <v>225</v>
      </c>
      <c r="R155" s="837"/>
      <c r="S155" s="850">
        <v>225</v>
      </c>
    </row>
    <row r="156" spans="1:19" ht="14.4" customHeight="1" x14ac:dyDescent="0.3">
      <c r="A156" s="831" t="s">
        <v>2264</v>
      </c>
      <c r="B156" s="832" t="s">
        <v>2270</v>
      </c>
      <c r="C156" s="832" t="s">
        <v>590</v>
      </c>
      <c r="D156" s="832" t="s">
        <v>1115</v>
      </c>
      <c r="E156" s="832" t="s">
        <v>670</v>
      </c>
      <c r="F156" s="832" t="s">
        <v>2302</v>
      </c>
      <c r="G156" s="832" t="s">
        <v>2303</v>
      </c>
      <c r="H156" s="849"/>
      <c r="I156" s="849"/>
      <c r="J156" s="832"/>
      <c r="K156" s="832"/>
      <c r="L156" s="849"/>
      <c r="M156" s="849"/>
      <c r="N156" s="832"/>
      <c r="O156" s="832"/>
      <c r="P156" s="849">
        <v>2</v>
      </c>
      <c r="Q156" s="849">
        <v>1404</v>
      </c>
      <c r="R156" s="837"/>
      <c r="S156" s="850">
        <v>702</v>
      </c>
    </row>
    <row r="157" spans="1:19" ht="14.4" customHeight="1" x14ac:dyDescent="0.3">
      <c r="A157" s="831" t="s">
        <v>2264</v>
      </c>
      <c r="B157" s="832" t="s">
        <v>2270</v>
      </c>
      <c r="C157" s="832" t="s">
        <v>590</v>
      </c>
      <c r="D157" s="832" t="s">
        <v>1115</v>
      </c>
      <c r="E157" s="832" t="s">
        <v>670</v>
      </c>
      <c r="F157" s="832" t="s">
        <v>2302</v>
      </c>
      <c r="G157" s="832" t="s">
        <v>2304</v>
      </c>
      <c r="H157" s="849"/>
      <c r="I157" s="849"/>
      <c r="J157" s="832"/>
      <c r="K157" s="832"/>
      <c r="L157" s="849"/>
      <c r="M157" s="849"/>
      <c r="N157" s="832"/>
      <c r="O157" s="832"/>
      <c r="P157" s="849">
        <v>5</v>
      </c>
      <c r="Q157" s="849">
        <v>3510</v>
      </c>
      <c r="R157" s="837"/>
      <c r="S157" s="850">
        <v>702</v>
      </c>
    </row>
    <row r="158" spans="1:19" ht="14.4" customHeight="1" x14ac:dyDescent="0.3">
      <c r="A158" s="831" t="s">
        <v>2264</v>
      </c>
      <c r="B158" s="832" t="s">
        <v>2270</v>
      </c>
      <c r="C158" s="832" t="s">
        <v>590</v>
      </c>
      <c r="D158" s="832" t="s">
        <v>2253</v>
      </c>
      <c r="E158" s="832" t="s">
        <v>670</v>
      </c>
      <c r="F158" s="832" t="s">
        <v>2262</v>
      </c>
      <c r="G158" s="832" t="s">
        <v>2263</v>
      </c>
      <c r="H158" s="849"/>
      <c r="I158" s="849"/>
      <c r="J158" s="832"/>
      <c r="K158" s="832"/>
      <c r="L158" s="849"/>
      <c r="M158" s="849"/>
      <c r="N158" s="832"/>
      <c r="O158" s="832"/>
      <c r="P158" s="849">
        <v>1</v>
      </c>
      <c r="Q158" s="849">
        <v>37</v>
      </c>
      <c r="R158" s="837"/>
      <c r="S158" s="850">
        <v>37</v>
      </c>
    </row>
    <row r="159" spans="1:19" ht="14.4" customHeight="1" x14ac:dyDescent="0.3">
      <c r="A159" s="831" t="s">
        <v>2264</v>
      </c>
      <c r="B159" s="832" t="s">
        <v>2270</v>
      </c>
      <c r="C159" s="832" t="s">
        <v>596</v>
      </c>
      <c r="D159" s="832" t="s">
        <v>2249</v>
      </c>
      <c r="E159" s="832" t="s">
        <v>2272</v>
      </c>
      <c r="F159" s="832" t="s">
        <v>2277</v>
      </c>
      <c r="G159" s="832" t="s">
        <v>2278</v>
      </c>
      <c r="H159" s="849">
        <v>0</v>
      </c>
      <c r="I159" s="849">
        <v>0</v>
      </c>
      <c r="J159" s="832"/>
      <c r="K159" s="832"/>
      <c r="L159" s="849"/>
      <c r="M159" s="849"/>
      <c r="N159" s="832"/>
      <c r="O159" s="832"/>
      <c r="P159" s="849"/>
      <c r="Q159" s="849"/>
      <c r="R159" s="837"/>
      <c r="S159" s="850"/>
    </row>
    <row r="160" spans="1:19" ht="14.4" customHeight="1" x14ac:dyDescent="0.3">
      <c r="A160" s="831" t="s">
        <v>2264</v>
      </c>
      <c r="B160" s="832" t="s">
        <v>2270</v>
      </c>
      <c r="C160" s="832" t="s">
        <v>596</v>
      </c>
      <c r="D160" s="832" t="s">
        <v>2249</v>
      </c>
      <c r="E160" s="832" t="s">
        <v>670</v>
      </c>
      <c r="F160" s="832" t="s">
        <v>2291</v>
      </c>
      <c r="G160" s="832" t="s">
        <v>2292</v>
      </c>
      <c r="H160" s="849">
        <v>0</v>
      </c>
      <c r="I160" s="849">
        <v>0</v>
      </c>
      <c r="J160" s="832"/>
      <c r="K160" s="832"/>
      <c r="L160" s="849"/>
      <c r="M160" s="849"/>
      <c r="N160" s="832"/>
      <c r="O160" s="832"/>
      <c r="P160" s="849"/>
      <c r="Q160" s="849"/>
      <c r="R160" s="837"/>
      <c r="S160" s="850"/>
    </row>
    <row r="161" spans="1:19" ht="14.4" customHeight="1" thickBot="1" x14ac:dyDescent="0.35">
      <c r="A161" s="839" t="s">
        <v>2264</v>
      </c>
      <c r="B161" s="840" t="s">
        <v>2270</v>
      </c>
      <c r="C161" s="840" t="s">
        <v>596</v>
      </c>
      <c r="D161" s="840" t="s">
        <v>2249</v>
      </c>
      <c r="E161" s="840" t="s">
        <v>670</v>
      </c>
      <c r="F161" s="840" t="s">
        <v>2307</v>
      </c>
      <c r="G161" s="840" t="s">
        <v>2308</v>
      </c>
      <c r="H161" s="851">
        <v>0</v>
      </c>
      <c r="I161" s="851">
        <v>0</v>
      </c>
      <c r="J161" s="840"/>
      <c r="K161" s="840"/>
      <c r="L161" s="851"/>
      <c r="M161" s="851"/>
      <c r="N161" s="840"/>
      <c r="O161" s="840"/>
      <c r="P161" s="851"/>
      <c r="Q161" s="851"/>
      <c r="R161" s="845"/>
      <c r="S161" s="852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75435491</v>
      </c>
      <c r="C3" s="344">
        <f t="shared" ref="C3:R3" si="0">SUBTOTAL(9,C6:C1048576)</f>
        <v>1.1126462288950107</v>
      </c>
      <c r="D3" s="344">
        <f t="shared" si="0"/>
        <v>67797476</v>
      </c>
      <c r="E3" s="344">
        <f t="shared" si="0"/>
        <v>1</v>
      </c>
      <c r="F3" s="344">
        <f t="shared" si="0"/>
        <v>59279263</v>
      </c>
      <c r="G3" s="347">
        <f>IF(D3&lt;&gt;0,F3/D3,"")</f>
        <v>0.87435796282445677</v>
      </c>
      <c r="H3" s="343">
        <f t="shared" si="0"/>
        <v>770144.94999999984</v>
      </c>
      <c r="I3" s="344">
        <f t="shared" si="0"/>
        <v>0.75261844500430386</v>
      </c>
      <c r="J3" s="344">
        <f t="shared" si="0"/>
        <v>1088573.5600000008</v>
      </c>
      <c r="K3" s="344">
        <f t="shared" si="0"/>
        <v>1</v>
      </c>
      <c r="L3" s="344">
        <f t="shared" si="0"/>
        <v>1429542.7399999998</v>
      </c>
      <c r="M3" s="345">
        <f>IF(J3&lt;&gt;0,L3/J3,"")</f>
        <v>1.3132256675423926</v>
      </c>
      <c r="N3" s="346">
        <f t="shared" si="0"/>
        <v>206369.5</v>
      </c>
      <c r="O3" s="344">
        <f t="shared" si="0"/>
        <v>6.654387415310735</v>
      </c>
      <c r="P3" s="344">
        <f t="shared" si="0"/>
        <v>147934.65</v>
      </c>
      <c r="Q3" s="344">
        <f t="shared" si="0"/>
        <v>2</v>
      </c>
      <c r="R3" s="344">
        <f t="shared" si="0"/>
        <v>88443.99</v>
      </c>
      <c r="S3" s="345">
        <f>IF(P3&lt;&gt;0,R3/P3,"")</f>
        <v>0.59785851387758049</v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2017</v>
      </c>
      <c r="E5" s="867"/>
      <c r="F5" s="867">
        <v>2018</v>
      </c>
      <c r="G5" s="905" t="s">
        <v>2</v>
      </c>
      <c r="H5" s="866">
        <v>2015</v>
      </c>
      <c r="I5" s="867"/>
      <c r="J5" s="867">
        <v>2017</v>
      </c>
      <c r="K5" s="867"/>
      <c r="L5" s="867">
        <v>2018</v>
      </c>
      <c r="M5" s="905" t="s">
        <v>2</v>
      </c>
      <c r="N5" s="866">
        <v>2015</v>
      </c>
      <c r="O5" s="867"/>
      <c r="P5" s="867">
        <v>2017</v>
      </c>
      <c r="Q5" s="867"/>
      <c r="R5" s="867">
        <v>2018</v>
      </c>
      <c r="S5" s="905" t="s">
        <v>2</v>
      </c>
    </row>
    <row r="6" spans="1:19" ht="14.4" customHeight="1" x14ac:dyDescent="0.3">
      <c r="A6" s="856" t="s">
        <v>2311</v>
      </c>
      <c r="B6" s="887">
        <v>354</v>
      </c>
      <c r="C6" s="825"/>
      <c r="D6" s="887"/>
      <c r="E6" s="825"/>
      <c r="F6" s="887"/>
      <c r="G6" s="830"/>
      <c r="H6" s="887"/>
      <c r="I6" s="825"/>
      <c r="J6" s="887"/>
      <c r="K6" s="825"/>
      <c r="L6" s="887"/>
      <c r="M6" s="830"/>
      <c r="N6" s="887"/>
      <c r="O6" s="825"/>
      <c r="P6" s="887"/>
      <c r="Q6" s="825"/>
      <c r="R6" s="887"/>
      <c r="S6" s="231"/>
    </row>
    <row r="7" spans="1:19" ht="14.4" customHeight="1" x14ac:dyDescent="0.3">
      <c r="A7" s="857" t="s">
        <v>1093</v>
      </c>
      <c r="B7" s="889">
        <v>75434606</v>
      </c>
      <c r="C7" s="832">
        <v>1.1126462288950107</v>
      </c>
      <c r="D7" s="889">
        <v>67797476</v>
      </c>
      <c r="E7" s="832">
        <v>1</v>
      </c>
      <c r="F7" s="889">
        <v>59279226</v>
      </c>
      <c r="G7" s="837">
        <v>0.87435741708142645</v>
      </c>
      <c r="H7" s="889">
        <v>819280.5399999998</v>
      </c>
      <c r="I7" s="832">
        <v>0.75261844500430386</v>
      </c>
      <c r="J7" s="889">
        <v>1088573.5600000008</v>
      </c>
      <c r="K7" s="832">
        <v>1</v>
      </c>
      <c r="L7" s="889">
        <v>1429542.7399999998</v>
      </c>
      <c r="M7" s="837">
        <v>1.3132256675423926</v>
      </c>
      <c r="N7" s="889">
        <v>88444.040000000008</v>
      </c>
      <c r="O7" s="832">
        <v>0.69009162178558126</v>
      </c>
      <c r="P7" s="889">
        <v>128162.75</v>
      </c>
      <c r="Q7" s="832">
        <v>1</v>
      </c>
      <c r="R7" s="889">
        <v>88443.99</v>
      </c>
      <c r="S7" s="838">
        <v>0.69009123165662412</v>
      </c>
    </row>
    <row r="8" spans="1:19" ht="14.4" customHeight="1" thickBot="1" x14ac:dyDescent="0.35">
      <c r="A8" s="893" t="s">
        <v>2312</v>
      </c>
      <c r="B8" s="891">
        <v>531</v>
      </c>
      <c r="C8" s="840"/>
      <c r="D8" s="891">
        <v>0</v>
      </c>
      <c r="E8" s="840"/>
      <c r="F8" s="891">
        <v>37</v>
      </c>
      <c r="G8" s="845"/>
      <c r="H8" s="891">
        <v>-49135.589999999989</v>
      </c>
      <c r="I8" s="840"/>
      <c r="J8" s="891">
        <v>0</v>
      </c>
      <c r="K8" s="840"/>
      <c r="L8" s="891"/>
      <c r="M8" s="845"/>
      <c r="N8" s="891">
        <v>117925.45999999999</v>
      </c>
      <c r="O8" s="840">
        <v>5.9642957935251539</v>
      </c>
      <c r="P8" s="891">
        <v>19771.900000000001</v>
      </c>
      <c r="Q8" s="840">
        <v>1</v>
      </c>
      <c r="R8" s="891"/>
      <c r="S8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1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2557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33692.01999999999</v>
      </c>
      <c r="G3" s="208">
        <f t="shared" si="0"/>
        <v>76412005.450000003</v>
      </c>
      <c r="H3" s="208"/>
      <c r="I3" s="208"/>
      <c r="J3" s="208">
        <f t="shared" si="0"/>
        <v>31670.2</v>
      </c>
      <c r="K3" s="208">
        <f t="shared" si="0"/>
        <v>69033984.210000008</v>
      </c>
      <c r="L3" s="208"/>
      <c r="M3" s="208"/>
      <c r="N3" s="208">
        <f t="shared" si="0"/>
        <v>31466.209999999995</v>
      </c>
      <c r="O3" s="208">
        <f t="shared" si="0"/>
        <v>60797249.730000004</v>
      </c>
      <c r="P3" s="79">
        <f>IF(K3=0,0,O3/K3)</f>
        <v>0.88068580172130839</v>
      </c>
      <c r="Q3" s="209">
        <f>IF(N3=0,0,O3/N3)</f>
        <v>1932.1440278317602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2313</v>
      </c>
      <c r="B6" s="825" t="s">
        <v>2270</v>
      </c>
      <c r="C6" s="825" t="s">
        <v>670</v>
      </c>
      <c r="D6" s="825" t="s">
        <v>2266</v>
      </c>
      <c r="E6" s="825" t="s">
        <v>2299</v>
      </c>
      <c r="F6" s="225">
        <v>1</v>
      </c>
      <c r="G6" s="225">
        <v>354</v>
      </c>
      <c r="H6" s="225"/>
      <c r="I6" s="225">
        <v>354</v>
      </c>
      <c r="J6" s="225"/>
      <c r="K6" s="225"/>
      <c r="L6" s="225"/>
      <c r="M6" s="225"/>
      <c r="N6" s="225"/>
      <c r="O6" s="225"/>
      <c r="P6" s="830"/>
      <c r="Q6" s="848"/>
    </row>
    <row r="7" spans="1:17" ht="14.4" customHeight="1" x14ac:dyDescent="0.3">
      <c r="A7" s="831" t="s">
        <v>568</v>
      </c>
      <c r="B7" s="832" t="s">
        <v>2270</v>
      </c>
      <c r="C7" s="832" t="s">
        <v>2272</v>
      </c>
      <c r="D7" s="832" t="s">
        <v>2273</v>
      </c>
      <c r="E7" s="832" t="s">
        <v>2274</v>
      </c>
      <c r="F7" s="849">
        <v>0</v>
      </c>
      <c r="G7" s="849">
        <v>0</v>
      </c>
      <c r="H7" s="849"/>
      <c r="I7" s="849"/>
      <c r="J7" s="849"/>
      <c r="K7" s="849"/>
      <c r="L7" s="849"/>
      <c r="M7" s="849"/>
      <c r="N7" s="849"/>
      <c r="O7" s="849"/>
      <c r="P7" s="837"/>
      <c r="Q7" s="850"/>
    </row>
    <row r="8" spans="1:17" ht="14.4" customHeight="1" x14ac:dyDescent="0.3">
      <c r="A8" s="831" t="s">
        <v>568</v>
      </c>
      <c r="B8" s="832" t="s">
        <v>2270</v>
      </c>
      <c r="C8" s="832" t="s">
        <v>2272</v>
      </c>
      <c r="D8" s="832" t="s">
        <v>2273</v>
      </c>
      <c r="E8" s="832"/>
      <c r="F8" s="849">
        <v>3</v>
      </c>
      <c r="G8" s="849">
        <v>29481.33</v>
      </c>
      <c r="H8" s="849"/>
      <c r="I8" s="849">
        <v>9827.11</v>
      </c>
      <c r="J8" s="849"/>
      <c r="K8" s="849"/>
      <c r="L8" s="849"/>
      <c r="M8" s="849"/>
      <c r="N8" s="849"/>
      <c r="O8" s="849"/>
      <c r="P8" s="837"/>
      <c r="Q8" s="850"/>
    </row>
    <row r="9" spans="1:17" ht="14.4" customHeight="1" x14ac:dyDescent="0.3">
      <c r="A9" s="831" t="s">
        <v>568</v>
      </c>
      <c r="B9" s="832" t="s">
        <v>2270</v>
      </c>
      <c r="C9" s="832" t="s">
        <v>2272</v>
      </c>
      <c r="D9" s="832" t="s">
        <v>2276</v>
      </c>
      <c r="E9" s="832" t="s">
        <v>2278</v>
      </c>
      <c r="F9" s="849">
        <v>1</v>
      </c>
      <c r="G9" s="849">
        <v>19654.25</v>
      </c>
      <c r="H9" s="849"/>
      <c r="I9" s="849">
        <v>19654.25</v>
      </c>
      <c r="J9" s="849"/>
      <c r="K9" s="849"/>
      <c r="L9" s="849"/>
      <c r="M9" s="849"/>
      <c r="N9" s="849"/>
      <c r="O9" s="849"/>
      <c r="P9" s="837"/>
      <c r="Q9" s="850"/>
    </row>
    <row r="10" spans="1:17" ht="14.4" customHeight="1" x14ac:dyDescent="0.3">
      <c r="A10" s="831" t="s">
        <v>568</v>
      </c>
      <c r="B10" s="832" t="s">
        <v>2270</v>
      </c>
      <c r="C10" s="832" t="s">
        <v>2272</v>
      </c>
      <c r="D10" s="832" t="s">
        <v>2277</v>
      </c>
      <c r="E10" s="832" t="s">
        <v>2274</v>
      </c>
      <c r="F10" s="849">
        <v>0</v>
      </c>
      <c r="G10" s="849">
        <v>-1.8189894035458565E-12</v>
      </c>
      <c r="H10" s="849"/>
      <c r="I10" s="849"/>
      <c r="J10" s="849">
        <v>0</v>
      </c>
      <c r="K10" s="849">
        <v>0</v>
      </c>
      <c r="L10" s="849"/>
      <c r="M10" s="849"/>
      <c r="N10" s="849">
        <v>0</v>
      </c>
      <c r="O10" s="849">
        <v>0</v>
      </c>
      <c r="P10" s="837"/>
      <c r="Q10" s="850"/>
    </row>
    <row r="11" spans="1:17" ht="14.4" customHeight="1" x14ac:dyDescent="0.3">
      <c r="A11" s="831" t="s">
        <v>568</v>
      </c>
      <c r="B11" s="832" t="s">
        <v>2270</v>
      </c>
      <c r="C11" s="832" t="s">
        <v>2272</v>
      </c>
      <c r="D11" s="832" t="s">
        <v>2277</v>
      </c>
      <c r="E11" s="832" t="s">
        <v>2278</v>
      </c>
      <c r="F11" s="849">
        <v>9</v>
      </c>
      <c r="G11" s="849">
        <v>88444.050000000017</v>
      </c>
      <c r="H11" s="849">
        <v>0.69009169981137275</v>
      </c>
      <c r="I11" s="849">
        <v>9827.1166666666686</v>
      </c>
      <c r="J11" s="849">
        <v>13</v>
      </c>
      <c r="K11" s="849">
        <v>128162.75</v>
      </c>
      <c r="L11" s="849">
        <v>1</v>
      </c>
      <c r="M11" s="849">
        <v>9858.6730769230762</v>
      </c>
      <c r="N11" s="849">
        <v>9</v>
      </c>
      <c r="O11" s="849">
        <v>88443.99</v>
      </c>
      <c r="P11" s="837">
        <v>0.69009123165662412</v>
      </c>
      <c r="Q11" s="850">
        <v>9827.11</v>
      </c>
    </row>
    <row r="12" spans="1:17" ht="14.4" customHeight="1" x14ac:dyDescent="0.3">
      <c r="A12" s="831" t="s">
        <v>568</v>
      </c>
      <c r="B12" s="832" t="s">
        <v>2270</v>
      </c>
      <c r="C12" s="832" t="s">
        <v>670</v>
      </c>
      <c r="D12" s="832" t="s">
        <v>2262</v>
      </c>
      <c r="E12" s="832" t="s">
        <v>2285</v>
      </c>
      <c r="F12" s="849">
        <v>9</v>
      </c>
      <c r="G12" s="849">
        <v>333</v>
      </c>
      <c r="H12" s="849">
        <v>9</v>
      </c>
      <c r="I12" s="849">
        <v>37</v>
      </c>
      <c r="J12" s="849">
        <v>1</v>
      </c>
      <c r="K12" s="849">
        <v>37</v>
      </c>
      <c r="L12" s="849">
        <v>1</v>
      </c>
      <c r="M12" s="849">
        <v>37</v>
      </c>
      <c r="N12" s="849"/>
      <c r="O12" s="849"/>
      <c r="P12" s="837"/>
      <c r="Q12" s="850"/>
    </row>
    <row r="13" spans="1:17" ht="14.4" customHeight="1" x14ac:dyDescent="0.3">
      <c r="A13" s="831" t="s">
        <v>568</v>
      </c>
      <c r="B13" s="832" t="s">
        <v>2270</v>
      </c>
      <c r="C13" s="832" t="s">
        <v>670</v>
      </c>
      <c r="D13" s="832" t="s">
        <v>2262</v>
      </c>
      <c r="E13" s="832" t="s">
        <v>2263</v>
      </c>
      <c r="F13" s="849"/>
      <c r="G13" s="849"/>
      <c r="H13" s="849"/>
      <c r="I13" s="849"/>
      <c r="J13" s="849"/>
      <c r="K13" s="849"/>
      <c r="L13" s="849"/>
      <c r="M13" s="849"/>
      <c r="N13" s="849">
        <v>2</v>
      </c>
      <c r="O13" s="849">
        <v>74</v>
      </c>
      <c r="P13" s="837"/>
      <c r="Q13" s="850">
        <v>37</v>
      </c>
    </row>
    <row r="14" spans="1:17" ht="14.4" customHeight="1" x14ac:dyDescent="0.3">
      <c r="A14" s="831" t="s">
        <v>568</v>
      </c>
      <c r="B14" s="832" t="s">
        <v>2270</v>
      </c>
      <c r="C14" s="832" t="s">
        <v>670</v>
      </c>
      <c r="D14" s="832" t="s">
        <v>2286</v>
      </c>
      <c r="E14" s="832" t="s">
        <v>2287</v>
      </c>
      <c r="F14" s="849"/>
      <c r="G14" s="849"/>
      <c r="H14" s="849"/>
      <c r="I14" s="849"/>
      <c r="J14" s="849">
        <v>1</v>
      </c>
      <c r="K14" s="849">
        <v>177</v>
      </c>
      <c r="L14" s="849">
        <v>1</v>
      </c>
      <c r="M14" s="849">
        <v>177</v>
      </c>
      <c r="N14" s="849">
        <v>3</v>
      </c>
      <c r="O14" s="849">
        <v>534</v>
      </c>
      <c r="P14" s="837">
        <v>3.0169491525423728</v>
      </c>
      <c r="Q14" s="850">
        <v>178</v>
      </c>
    </row>
    <row r="15" spans="1:17" ht="14.4" customHeight="1" x14ac:dyDescent="0.3">
      <c r="A15" s="831" t="s">
        <v>568</v>
      </c>
      <c r="B15" s="832" t="s">
        <v>2270</v>
      </c>
      <c r="C15" s="832" t="s">
        <v>670</v>
      </c>
      <c r="D15" s="832" t="s">
        <v>2286</v>
      </c>
      <c r="E15" s="832" t="s">
        <v>2288</v>
      </c>
      <c r="F15" s="849">
        <v>2</v>
      </c>
      <c r="G15" s="849">
        <v>354</v>
      </c>
      <c r="H15" s="849">
        <v>1</v>
      </c>
      <c r="I15" s="849">
        <v>177</v>
      </c>
      <c r="J15" s="849">
        <v>2</v>
      </c>
      <c r="K15" s="849">
        <v>354</v>
      </c>
      <c r="L15" s="849">
        <v>1</v>
      </c>
      <c r="M15" s="849">
        <v>177</v>
      </c>
      <c r="N15" s="849"/>
      <c r="O15" s="849"/>
      <c r="P15" s="837"/>
      <c r="Q15" s="850"/>
    </row>
    <row r="16" spans="1:17" ht="14.4" customHeight="1" x14ac:dyDescent="0.3">
      <c r="A16" s="831" t="s">
        <v>568</v>
      </c>
      <c r="B16" s="832" t="s">
        <v>2270</v>
      </c>
      <c r="C16" s="832" t="s">
        <v>670</v>
      </c>
      <c r="D16" s="832" t="s">
        <v>2291</v>
      </c>
      <c r="E16" s="832" t="s">
        <v>2292</v>
      </c>
      <c r="F16" s="849">
        <v>13</v>
      </c>
      <c r="G16" s="849">
        <v>0</v>
      </c>
      <c r="H16" s="849"/>
      <c r="I16" s="849">
        <v>0</v>
      </c>
      <c r="J16" s="849">
        <v>13</v>
      </c>
      <c r="K16" s="849">
        <v>0</v>
      </c>
      <c r="L16" s="849"/>
      <c r="M16" s="849">
        <v>0</v>
      </c>
      <c r="N16" s="849">
        <v>9</v>
      </c>
      <c r="O16" s="849">
        <v>0</v>
      </c>
      <c r="P16" s="837"/>
      <c r="Q16" s="850">
        <v>0</v>
      </c>
    </row>
    <row r="17" spans="1:17" ht="14.4" customHeight="1" x14ac:dyDescent="0.3">
      <c r="A17" s="831" t="s">
        <v>568</v>
      </c>
      <c r="B17" s="832" t="s">
        <v>2270</v>
      </c>
      <c r="C17" s="832" t="s">
        <v>670</v>
      </c>
      <c r="D17" s="832" t="s">
        <v>2266</v>
      </c>
      <c r="E17" s="832" t="s">
        <v>2267</v>
      </c>
      <c r="F17" s="849">
        <v>6</v>
      </c>
      <c r="G17" s="849">
        <v>2124</v>
      </c>
      <c r="H17" s="849"/>
      <c r="I17" s="849">
        <v>354</v>
      </c>
      <c r="J17" s="849"/>
      <c r="K17" s="849"/>
      <c r="L17" s="849"/>
      <c r="M17" s="849"/>
      <c r="N17" s="849">
        <v>6</v>
      </c>
      <c r="O17" s="849">
        <v>2130</v>
      </c>
      <c r="P17" s="837"/>
      <c r="Q17" s="850">
        <v>355</v>
      </c>
    </row>
    <row r="18" spans="1:17" ht="14.4" customHeight="1" x14ac:dyDescent="0.3">
      <c r="A18" s="831" t="s">
        <v>568</v>
      </c>
      <c r="B18" s="832" t="s">
        <v>2270</v>
      </c>
      <c r="C18" s="832" t="s">
        <v>670</v>
      </c>
      <c r="D18" s="832" t="s">
        <v>2266</v>
      </c>
      <c r="E18" s="832" t="s">
        <v>2299</v>
      </c>
      <c r="F18" s="849"/>
      <c r="G18" s="849"/>
      <c r="H18" s="849"/>
      <c r="I18" s="849"/>
      <c r="J18" s="849">
        <v>5</v>
      </c>
      <c r="K18" s="849">
        <v>1775</v>
      </c>
      <c r="L18" s="849">
        <v>1</v>
      </c>
      <c r="M18" s="849">
        <v>355</v>
      </c>
      <c r="N18" s="849"/>
      <c r="O18" s="849"/>
      <c r="P18" s="837"/>
      <c r="Q18" s="850"/>
    </row>
    <row r="19" spans="1:17" ht="14.4" customHeight="1" x14ac:dyDescent="0.3">
      <c r="A19" s="831" t="s">
        <v>568</v>
      </c>
      <c r="B19" s="832" t="s">
        <v>2270</v>
      </c>
      <c r="C19" s="832" t="s">
        <v>670</v>
      </c>
      <c r="D19" s="832" t="s">
        <v>2302</v>
      </c>
      <c r="E19" s="832" t="s">
        <v>2303</v>
      </c>
      <c r="F19" s="849"/>
      <c r="G19" s="849"/>
      <c r="H19" s="849"/>
      <c r="I19" s="849"/>
      <c r="J19" s="849">
        <v>1</v>
      </c>
      <c r="K19" s="849">
        <v>701</v>
      </c>
      <c r="L19" s="849">
        <v>1</v>
      </c>
      <c r="M19" s="849">
        <v>701</v>
      </c>
      <c r="N19" s="849">
        <v>4</v>
      </c>
      <c r="O19" s="849">
        <v>2808</v>
      </c>
      <c r="P19" s="837">
        <v>4.0057061340941509</v>
      </c>
      <c r="Q19" s="850">
        <v>702</v>
      </c>
    </row>
    <row r="20" spans="1:17" ht="14.4" customHeight="1" x14ac:dyDescent="0.3">
      <c r="A20" s="831" t="s">
        <v>568</v>
      </c>
      <c r="B20" s="832" t="s">
        <v>2270</v>
      </c>
      <c r="C20" s="832" t="s">
        <v>670</v>
      </c>
      <c r="D20" s="832" t="s">
        <v>2302</v>
      </c>
      <c r="E20" s="832" t="s">
        <v>2304</v>
      </c>
      <c r="F20" s="849"/>
      <c r="G20" s="849"/>
      <c r="H20" s="849"/>
      <c r="I20" s="849"/>
      <c r="J20" s="849"/>
      <c r="K20" s="849"/>
      <c r="L20" s="849"/>
      <c r="M20" s="849"/>
      <c r="N20" s="849">
        <v>1</v>
      </c>
      <c r="O20" s="849">
        <v>702</v>
      </c>
      <c r="P20" s="837"/>
      <c r="Q20" s="850">
        <v>702</v>
      </c>
    </row>
    <row r="21" spans="1:17" ht="14.4" customHeight="1" x14ac:dyDescent="0.3">
      <c r="A21" s="831" t="s">
        <v>568</v>
      </c>
      <c r="B21" s="832" t="s">
        <v>2314</v>
      </c>
      <c r="C21" s="832" t="s">
        <v>2272</v>
      </c>
      <c r="D21" s="832" t="s">
        <v>2315</v>
      </c>
      <c r="E21" s="832" t="s">
        <v>2316</v>
      </c>
      <c r="F21" s="849">
        <v>2</v>
      </c>
      <c r="G21" s="849">
        <v>869.74</v>
      </c>
      <c r="H21" s="849">
        <v>2</v>
      </c>
      <c r="I21" s="849">
        <v>434.87</v>
      </c>
      <c r="J21" s="849">
        <v>1</v>
      </c>
      <c r="K21" s="849">
        <v>434.87</v>
      </c>
      <c r="L21" s="849">
        <v>1</v>
      </c>
      <c r="M21" s="849">
        <v>434.87</v>
      </c>
      <c r="N21" s="849"/>
      <c r="O21" s="849"/>
      <c r="P21" s="837"/>
      <c r="Q21" s="850"/>
    </row>
    <row r="22" spans="1:17" ht="14.4" customHeight="1" x14ac:dyDescent="0.3">
      <c r="A22" s="831" t="s">
        <v>568</v>
      </c>
      <c r="B22" s="832" t="s">
        <v>2314</v>
      </c>
      <c r="C22" s="832" t="s">
        <v>2272</v>
      </c>
      <c r="D22" s="832" t="s">
        <v>2317</v>
      </c>
      <c r="E22" s="832" t="s">
        <v>712</v>
      </c>
      <c r="F22" s="849"/>
      <c r="G22" s="849"/>
      <c r="H22" s="849"/>
      <c r="I22" s="849"/>
      <c r="J22" s="849"/>
      <c r="K22" s="849"/>
      <c r="L22" s="849"/>
      <c r="M22" s="849"/>
      <c r="N22" s="849">
        <v>6</v>
      </c>
      <c r="O22" s="849">
        <v>150.9</v>
      </c>
      <c r="P22" s="837"/>
      <c r="Q22" s="850">
        <v>25.150000000000002</v>
      </c>
    </row>
    <row r="23" spans="1:17" ht="14.4" customHeight="1" x14ac:dyDescent="0.3">
      <c r="A23" s="831" t="s">
        <v>568</v>
      </c>
      <c r="B23" s="832" t="s">
        <v>2314</v>
      </c>
      <c r="C23" s="832" t="s">
        <v>2272</v>
      </c>
      <c r="D23" s="832" t="s">
        <v>2318</v>
      </c>
      <c r="E23" s="832" t="s">
        <v>702</v>
      </c>
      <c r="F23" s="849"/>
      <c r="G23" s="849"/>
      <c r="H23" s="849"/>
      <c r="I23" s="849"/>
      <c r="J23" s="849">
        <v>2</v>
      </c>
      <c r="K23" s="849">
        <v>2475.48</v>
      </c>
      <c r="L23" s="849">
        <v>1</v>
      </c>
      <c r="M23" s="849">
        <v>1237.74</v>
      </c>
      <c r="N23" s="849">
        <v>6</v>
      </c>
      <c r="O23" s="849">
        <v>7426.44</v>
      </c>
      <c r="P23" s="837">
        <v>3</v>
      </c>
      <c r="Q23" s="850">
        <v>1237.74</v>
      </c>
    </row>
    <row r="24" spans="1:17" ht="14.4" customHeight="1" x14ac:dyDescent="0.3">
      <c r="A24" s="831" t="s">
        <v>568</v>
      </c>
      <c r="B24" s="832" t="s">
        <v>2314</v>
      </c>
      <c r="C24" s="832" t="s">
        <v>2272</v>
      </c>
      <c r="D24" s="832" t="s">
        <v>2319</v>
      </c>
      <c r="E24" s="832" t="s">
        <v>2320</v>
      </c>
      <c r="F24" s="849"/>
      <c r="G24" s="849"/>
      <c r="H24" s="849"/>
      <c r="I24" s="849"/>
      <c r="J24" s="849"/>
      <c r="K24" s="849"/>
      <c r="L24" s="849"/>
      <c r="M24" s="849"/>
      <c r="N24" s="849">
        <v>0.3</v>
      </c>
      <c r="O24" s="849">
        <v>59.67</v>
      </c>
      <c r="P24" s="837"/>
      <c r="Q24" s="850">
        <v>198.9</v>
      </c>
    </row>
    <row r="25" spans="1:17" ht="14.4" customHeight="1" x14ac:dyDescent="0.3">
      <c r="A25" s="831" t="s">
        <v>568</v>
      </c>
      <c r="B25" s="832" t="s">
        <v>2314</v>
      </c>
      <c r="C25" s="832" t="s">
        <v>2272</v>
      </c>
      <c r="D25" s="832" t="s">
        <v>2321</v>
      </c>
      <c r="E25" s="832" t="s">
        <v>2322</v>
      </c>
      <c r="F25" s="849">
        <v>0.4</v>
      </c>
      <c r="G25" s="849">
        <v>17.12</v>
      </c>
      <c r="H25" s="849">
        <v>2</v>
      </c>
      <c r="I25" s="849">
        <v>42.8</v>
      </c>
      <c r="J25" s="849">
        <v>0.2</v>
      </c>
      <c r="K25" s="849">
        <v>8.56</v>
      </c>
      <c r="L25" s="849">
        <v>1</v>
      </c>
      <c r="M25" s="849">
        <v>42.8</v>
      </c>
      <c r="N25" s="849"/>
      <c r="O25" s="849"/>
      <c r="P25" s="837"/>
      <c r="Q25" s="850"/>
    </row>
    <row r="26" spans="1:17" ht="14.4" customHeight="1" x14ac:dyDescent="0.3">
      <c r="A26" s="831" t="s">
        <v>568</v>
      </c>
      <c r="B26" s="832" t="s">
        <v>2314</v>
      </c>
      <c r="C26" s="832" t="s">
        <v>2272</v>
      </c>
      <c r="D26" s="832" t="s">
        <v>2323</v>
      </c>
      <c r="E26" s="832"/>
      <c r="F26" s="849">
        <v>8.7999999999999989</v>
      </c>
      <c r="G26" s="849">
        <v>1188.8800000000001</v>
      </c>
      <c r="H26" s="849">
        <v>2.5882352941176472</v>
      </c>
      <c r="I26" s="849">
        <v>135.10000000000002</v>
      </c>
      <c r="J26" s="849">
        <v>3.4</v>
      </c>
      <c r="K26" s="849">
        <v>459.34000000000003</v>
      </c>
      <c r="L26" s="849">
        <v>1</v>
      </c>
      <c r="M26" s="849">
        <v>135.10000000000002</v>
      </c>
      <c r="N26" s="849"/>
      <c r="O26" s="849"/>
      <c r="P26" s="837"/>
      <c r="Q26" s="850"/>
    </row>
    <row r="27" spans="1:17" ht="14.4" customHeight="1" x14ac:dyDescent="0.3">
      <c r="A27" s="831" t="s">
        <v>568</v>
      </c>
      <c r="B27" s="832" t="s">
        <v>2314</v>
      </c>
      <c r="C27" s="832" t="s">
        <v>2272</v>
      </c>
      <c r="D27" s="832" t="s">
        <v>2324</v>
      </c>
      <c r="E27" s="832" t="s">
        <v>2325</v>
      </c>
      <c r="F27" s="849"/>
      <c r="G27" s="849"/>
      <c r="H27" s="849"/>
      <c r="I27" s="849"/>
      <c r="J27" s="849"/>
      <c r="K27" s="849"/>
      <c r="L27" s="849"/>
      <c r="M27" s="849"/>
      <c r="N27" s="849">
        <v>0.3</v>
      </c>
      <c r="O27" s="849">
        <v>54.51</v>
      </c>
      <c r="P27" s="837"/>
      <c r="Q27" s="850">
        <v>181.7</v>
      </c>
    </row>
    <row r="28" spans="1:17" ht="14.4" customHeight="1" x14ac:dyDescent="0.3">
      <c r="A28" s="831" t="s">
        <v>568</v>
      </c>
      <c r="B28" s="832" t="s">
        <v>2314</v>
      </c>
      <c r="C28" s="832" t="s">
        <v>2272</v>
      </c>
      <c r="D28" s="832" t="s">
        <v>2326</v>
      </c>
      <c r="E28" s="832" t="s">
        <v>706</v>
      </c>
      <c r="F28" s="849"/>
      <c r="G28" s="849"/>
      <c r="H28" s="849"/>
      <c r="I28" s="849"/>
      <c r="J28" s="849">
        <v>0.2</v>
      </c>
      <c r="K28" s="849">
        <v>27.17</v>
      </c>
      <c r="L28" s="849">
        <v>1</v>
      </c>
      <c r="M28" s="849">
        <v>135.85</v>
      </c>
      <c r="N28" s="849"/>
      <c r="O28" s="849"/>
      <c r="P28" s="837"/>
      <c r="Q28" s="850"/>
    </row>
    <row r="29" spans="1:17" ht="14.4" customHeight="1" x14ac:dyDescent="0.3">
      <c r="A29" s="831" t="s">
        <v>568</v>
      </c>
      <c r="B29" s="832" t="s">
        <v>2314</v>
      </c>
      <c r="C29" s="832" t="s">
        <v>2272</v>
      </c>
      <c r="D29" s="832" t="s">
        <v>2327</v>
      </c>
      <c r="E29" s="832" t="s">
        <v>2328</v>
      </c>
      <c r="F29" s="849"/>
      <c r="G29" s="849"/>
      <c r="H29" s="849"/>
      <c r="I29" s="849"/>
      <c r="J29" s="849">
        <v>0.5</v>
      </c>
      <c r="K29" s="849">
        <v>815.90000000000009</v>
      </c>
      <c r="L29" s="849">
        <v>1</v>
      </c>
      <c r="M29" s="849">
        <v>1631.8000000000002</v>
      </c>
      <c r="N29" s="849">
        <v>0.1</v>
      </c>
      <c r="O29" s="849">
        <v>163.18</v>
      </c>
      <c r="P29" s="837">
        <v>0.19999999999999998</v>
      </c>
      <c r="Q29" s="850">
        <v>1631.8</v>
      </c>
    </row>
    <row r="30" spans="1:17" ht="14.4" customHeight="1" x14ac:dyDescent="0.3">
      <c r="A30" s="831" t="s">
        <v>568</v>
      </c>
      <c r="B30" s="832" t="s">
        <v>2314</v>
      </c>
      <c r="C30" s="832" t="s">
        <v>2272</v>
      </c>
      <c r="D30" s="832" t="s">
        <v>2329</v>
      </c>
      <c r="E30" s="832" t="s">
        <v>2330</v>
      </c>
      <c r="F30" s="849">
        <v>0.8</v>
      </c>
      <c r="G30" s="849">
        <v>217.36</v>
      </c>
      <c r="H30" s="849">
        <v>2</v>
      </c>
      <c r="I30" s="849">
        <v>271.7</v>
      </c>
      <c r="J30" s="849">
        <v>0.4</v>
      </c>
      <c r="K30" s="849">
        <v>108.68</v>
      </c>
      <c r="L30" s="849">
        <v>1</v>
      </c>
      <c r="M30" s="849">
        <v>271.7</v>
      </c>
      <c r="N30" s="849">
        <v>0.7</v>
      </c>
      <c r="O30" s="849">
        <v>190.19</v>
      </c>
      <c r="P30" s="837">
        <v>1.7499999999999998</v>
      </c>
      <c r="Q30" s="850">
        <v>271.7</v>
      </c>
    </row>
    <row r="31" spans="1:17" ht="14.4" customHeight="1" x14ac:dyDescent="0.3">
      <c r="A31" s="831" t="s">
        <v>568</v>
      </c>
      <c r="B31" s="832" t="s">
        <v>2314</v>
      </c>
      <c r="C31" s="832" t="s">
        <v>2272</v>
      </c>
      <c r="D31" s="832" t="s">
        <v>2331</v>
      </c>
      <c r="E31" s="832"/>
      <c r="F31" s="849">
        <v>10.000000000000002</v>
      </c>
      <c r="G31" s="849">
        <v>463</v>
      </c>
      <c r="H31" s="849">
        <v>1.3513513513513513</v>
      </c>
      <c r="I31" s="849">
        <v>46.29999999999999</v>
      </c>
      <c r="J31" s="849">
        <v>7.4</v>
      </c>
      <c r="K31" s="849">
        <v>342.62</v>
      </c>
      <c r="L31" s="849">
        <v>1</v>
      </c>
      <c r="M31" s="849">
        <v>46.3</v>
      </c>
      <c r="N31" s="849">
        <v>0</v>
      </c>
      <c r="O31" s="849">
        <v>0</v>
      </c>
      <c r="P31" s="837">
        <v>0</v>
      </c>
      <c r="Q31" s="850"/>
    </row>
    <row r="32" spans="1:17" ht="14.4" customHeight="1" x14ac:dyDescent="0.3">
      <c r="A32" s="831" t="s">
        <v>568</v>
      </c>
      <c r="B32" s="832" t="s">
        <v>2314</v>
      </c>
      <c r="C32" s="832" t="s">
        <v>2272</v>
      </c>
      <c r="D32" s="832" t="s">
        <v>2332</v>
      </c>
      <c r="E32" s="832" t="s">
        <v>2333</v>
      </c>
      <c r="F32" s="849"/>
      <c r="G32" s="849"/>
      <c r="H32" s="849"/>
      <c r="I32" s="849"/>
      <c r="J32" s="849">
        <v>0.1</v>
      </c>
      <c r="K32" s="849">
        <v>7.88</v>
      </c>
      <c r="L32" s="849">
        <v>1</v>
      </c>
      <c r="M32" s="849">
        <v>78.8</v>
      </c>
      <c r="N32" s="849">
        <v>5.4</v>
      </c>
      <c r="O32" s="849">
        <v>377.37999999999988</v>
      </c>
      <c r="P32" s="837">
        <v>47.890862944162421</v>
      </c>
      <c r="Q32" s="850">
        <v>69.885185185185165</v>
      </c>
    </row>
    <row r="33" spans="1:17" ht="14.4" customHeight="1" x14ac:dyDescent="0.3">
      <c r="A33" s="831" t="s">
        <v>568</v>
      </c>
      <c r="B33" s="832" t="s">
        <v>2314</v>
      </c>
      <c r="C33" s="832" t="s">
        <v>2272</v>
      </c>
      <c r="D33" s="832" t="s">
        <v>2334</v>
      </c>
      <c r="E33" s="832" t="s">
        <v>967</v>
      </c>
      <c r="F33" s="849">
        <v>0.4</v>
      </c>
      <c r="G33" s="849">
        <v>652.72</v>
      </c>
      <c r="H33" s="849">
        <v>2</v>
      </c>
      <c r="I33" s="849">
        <v>1631.8</v>
      </c>
      <c r="J33" s="849">
        <v>0.2</v>
      </c>
      <c r="K33" s="849">
        <v>326.36</v>
      </c>
      <c r="L33" s="849">
        <v>1</v>
      </c>
      <c r="M33" s="849">
        <v>1631.8</v>
      </c>
      <c r="N33" s="849"/>
      <c r="O33" s="849"/>
      <c r="P33" s="837"/>
      <c r="Q33" s="850"/>
    </row>
    <row r="34" spans="1:17" ht="14.4" customHeight="1" x14ac:dyDescent="0.3">
      <c r="A34" s="831" t="s">
        <v>568</v>
      </c>
      <c r="B34" s="832" t="s">
        <v>2314</v>
      </c>
      <c r="C34" s="832" t="s">
        <v>2272</v>
      </c>
      <c r="D34" s="832" t="s">
        <v>2335</v>
      </c>
      <c r="E34" s="832" t="s">
        <v>2336</v>
      </c>
      <c r="F34" s="849">
        <v>0.2</v>
      </c>
      <c r="G34" s="849">
        <v>153.12</v>
      </c>
      <c r="H34" s="849"/>
      <c r="I34" s="849">
        <v>765.6</v>
      </c>
      <c r="J34" s="849"/>
      <c r="K34" s="849"/>
      <c r="L34" s="849"/>
      <c r="M34" s="849"/>
      <c r="N34" s="849"/>
      <c r="O34" s="849"/>
      <c r="P34" s="837"/>
      <c r="Q34" s="850"/>
    </row>
    <row r="35" spans="1:17" ht="14.4" customHeight="1" x14ac:dyDescent="0.3">
      <c r="A35" s="831" t="s">
        <v>568</v>
      </c>
      <c r="B35" s="832" t="s">
        <v>2314</v>
      </c>
      <c r="C35" s="832" t="s">
        <v>2272</v>
      </c>
      <c r="D35" s="832" t="s">
        <v>2337</v>
      </c>
      <c r="E35" s="832" t="s">
        <v>2338</v>
      </c>
      <c r="F35" s="849"/>
      <c r="G35" s="849"/>
      <c r="H35" s="849"/>
      <c r="I35" s="849"/>
      <c r="J35" s="849"/>
      <c r="K35" s="849"/>
      <c r="L35" s="849"/>
      <c r="M35" s="849"/>
      <c r="N35" s="849">
        <v>6</v>
      </c>
      <c r="O35" s="849">
        <v>657.59999999999991</v>
      </c>
      <c r="P35" s="837"/>
      <c r="Q35" s="850">
        <v>109.59999999999998</v>
      </c>
    </row>
    <row r="36" spans="1:17" ht="14.4" customHeight="1" x14ac:dyDescent="0.3">
      <c r="A36" s="831" t="s">
        <v>568</v>
      </c>
      <c r="B36" s="832" t="s">
        <v>2314</v>
      </c>
      <c r="C36" s="832" t="s">
        <v>2272</v>
      </c>
      <c r="D36" s="832" t="s">
        <v>2339</v>
      </c>
      <c r="E36" s="832"/>
      <c r="F36" s="849">
        <v>0.64</v>
      </c>
      <c r="G36" s="849">
        <v>1632.4</v>
      </c>
      <c r="H36" s="849"/>
      <c r="I36" s="849">
        <v>2550.625</v>
      </c>
      <c r="J36" s="849"/>
      <c r="K36" s="849"/>
      <c r="L36" s="849"/>
      <c r="M36" s="849"/>
      <c r="N36" s="849"/>
      <c r="O36" s="849"/>
      <c r="P36" s="837"/>
      <c r="Q36" s="850"/>
    </row>
    <row r="37" spans="1:17" ht="14.4" customHeight="1" x14ac:dyDescent="0.3">
      <c r="A37" s="831" t="s">
        <v>568</v>
      </c>
      <c r="B37" s="832" t="s">
        <v>2314</v>
      </c>
      <c r="C37" s="832" t="s">
        <v>2272</v>
      </c>
      <c r="D37" s="832" t="s">
        <v>2340</v>
      </c>
      <c r="E37" s="832" t="s">
        <v>2341</v>
      </c>
      <c r="F37" s="849"/>
      <c r="G37" s="849"/>
      <c r="H37" s="849"/>
      <c r="I37" s="849"/>
      <c r="J37" s="849"/>
      <c r="K37" s="849"/>
      <c r="L37" s="849"/>
      <c r="M37" s="849"/>
      <c r="N37" s="849">
        <v>0.1</v>
      </c>
      <c r="O37" s="849">
        <v>96.39</v>
      </c>
      <c r="P37" s="837"/>
      <c r="Q37" s="850">
        <v>963.9</v>
      </c>
    </row>
    <row r="38" spans="1:17" ht="14.4" customHeight="1" x14ac:dyDescent="0.3">
      <c r="A38" s="831" t="s">
        <v>568</v>
      </c>
      <c r="B38" s="832" t="s">
        <v>2314</v>
      </c>
      <c r="C38" s="832" t="s">
        <v>2272</v>
      </c>
      <c r="D38" s="832" t="s">
        <v>2342</v>
      </c>
      <c r="E38" s="832" t="s">
        <v>1010</v>
      </c>
      <c r="F38" s="849"/>
      <c r="G38" s="849"/>
      <c r="H38" s="849"/>
      <c r="I38" s="849"/>
      <c r="J38" s="849"/>
      <c r="K38" s="849"/>
      <c r="L38" s="849"/>
      <c r="M38" s="849"/>
      <c r="N38" s="849">
        <v>3</v>
      </c>
      <c r="O38" s="849">
        <v>197.25</v>
      </c>
      <c r="P38" s="837"/>
      <c r="Q38" s="850">
        <v>65.75</v>
      </c>
    </row>
    <row r="39" spans="1:17" ht="14.4" customHeight="1" x14ac:dyDescent="0.3">
      <c r="A39" s="831" t="s">
        <v>568</v>
      </c>
      <c r="B39" s="832" t="s">
        <v>2314</v>
      </c>
      <c r="C39" s="832" t="s">
        <v>2272</v>
      </c>
      <c r="D39" s="832" t="s">
        <v>2343</v>
      </c>
      <c r="E39" s="832" t="s">
        <v>2320</v>
      </c>
      <c r="F39" s="849"/>
      <c r="G39" s="849"/>
      <c r="H39" s="849"/>
      <c r="I39" s="849"/>
      <c r="J39" s="849">
        <v>0.2</v>
      </c>
      <c r="K39" s="849">
        <v>39.18</v>
      </c>
      <c r="L39" s="849">
        <v>1</v>
      </c>
      <c r="M39" s="849">
        <v>195.89999999999998</v>
      </c>
      <c r="N39" s="849"/>
      <c r="O39" s="849"/>
      <c r="P39" s="837"/>
      <c r="Q39" s="850"/>
    </row>
    <row r="40" spans="1:17" ht="14.4" customHeight="1" x14ac:dyDescent="0.3">
      <c r="A40" s="831" t="s">
        <v>568</v>
      </c>
      <c r="B40" s="832" t="s">
        <v>2314</v>
      </c>
      <c r="C40" s="832" t="s">
        <v>2272</v>
      </c>
      <c r="D40" s="832" t="s">
        <v>2344</v>
      </c>
      <c r="E40" s="832" t="s">
        <v>1032</v>
      </c>
      <c r="F40" s="849"/>
      <c r="G40" s="849"/>
      <c r="H40" s="849"/>
      <c r="I40" s="849"/>
      <c r="J40" s="849">
        <v>0.2</v>
      </c>
      <c r="K40" s="849">
        <v>425.12</v>
      </c>
      <c r="L40" s="849">
        <v>1</v>
      </c>
      <c r="M40" s="849">
        <v>2125.6</v>
      </c>
      <c r="N40" s="849">
        <v>0.2</v>
      </c>
      <c r="O40" s="849">
        <v>91.74</v>
      </c>
      <c r="P40" s="837">
        <v>0.21579789235980429</v>
      </c>
      <c r="Q40" s="850">
        <v>458.69999999999993</v>
      </c>
    </row>
    <row r="41" spans="1:17" ht="14.4" customHeight="1" x14ac:dyDescent="0.3">
      <c r="A41" s="831" t="s">
        <v>568</v>
      </c>
      <c r="B41" s="832" t="s">
        <v>2314</v>
      </c>
      <c r="C41" s="832" t="s">
        <v>2272</v>
      </c>
      <c r="D41" s="832" t="s">
        <v>2345</v>
      </c>
      <c r="E41" s="832" t="s">
        <v>1006</v>
      </c>
      <c r="F41" s="849"/>
      <c r="G41" s="849"/>
      <c r="H41" s="849"/>
      <c r="I41" s="849"/>
      <c r="J41" s="849">
        <v>1</v>
      </c>
      <c r="K41" s="849">
        <v>109.6</v>
      </c>
      <c r="L41" s="849">
        <v>1</v>
      </c>
      <c r="M41" s="849">
        <v>109.6</v>
      </c>
      <c r="N41" s="849">
        <v>1</v>
      </c>
      <c r="O41" s="849">
        <v>109.6</v>
      </c>
      <c r="P41" s="837">
        <v>1</v>
      </c>
      <c r="Q41" s="850">
        <v>109.6</v>
      </c>
    </row>
    <row r="42" spans="1:17" ht="14.4" customHeight="1" x14ac:dyDescent="0.3">
      <c r="A42" s="831" t="s">
        <v>568</v>
      </c>
      <c r="B42" s="832" t="s">
        <v>2314</v>
      </c>
      <c r="C42" s="832" t="s">
        <v>2272</v>
      </c>
      <c r="D42" s="832" t="s">
        <v>2346</v>
      </c>
      <c r="E42" s="832" t="s">
        <v>679</v>
      </c>
      <c r="F42" s="849"/>
      <c r="G42" s="849"/>
      <c r="H42" s="849"/>
      <c r="I42" s="849"/>
      <c r="J42" s="849">
        <v>3.8</v>
      </c>
      <c r="K42" s="849">
        <v>513.38</v>
      </c>
      <c r="L42" s="849">
        <v>1</v>
      </c>
      <c r="M42" s="849">
        <v>135.1</v>
      </c>
      <c r="N42" s="849">
        <v>5.6000000000000005</v>
      </c>
      <c r="O42" s="849">
        <v>756.56</v>
      </c>
      <c r="P42" s="837">
        <v>1.4736842105263157</v>
      </c>
      <c r="Q42" s="850">
        <v>135.09999999999997</v>
      </c>
    </row>
    <row r="43" spans="1:17" ht="14.4" customHeight="1" x14ac:dyDescent="0.3">
      <c r="A43" s="831" t="s">
        <v>568</v>
      </c>
      <c r="B43" s="832" t="s">
        <v>2314</v>
      </c>
      <c r="C43" s="832" t="s">
        <v>2347</v>
      </c>
      <c r="D43" s="832" t="s">
        <v>2348</v>
      </c>
      <c r="E43" s="832" t="s">
        <v>2349</v>
      </c>
      <c r="F43" s="849">
        <v>4</v>
      </c>
      <c r="G43" s="849">
        <v>5886.52</v>
      </c>
      <c r="H43" s="849">
        <v>0.60232908656871587</v>
      </c>
      <c r="I43" s="849">
        <v>1471.63</v>
      </c>
      <c r="J43" s="849">
        <v>6</v>
      </c>
      <c r="K43" s="849">
        <v>9772.93</v>
      </c>
      <c r="L43" s="849">
        <v>1</v>
      </c>
      <c r="M43" s="849">
        <v>1628.8216666666667</v>
      </c>
      <c r="N43" s="849">
        <v>5</v>
      </c>
      <c r="O43" s="849">
        <v>8358.34</v>
      </c>
      <c r="P43" s="837">
        <v>0.85525425844654568</v>
      </c>
      <c r="Q43" s="850">
        <v>1671.6680000000001</v>
      </c>
    </row>
    <row r="44" spans="1:17" ht="14.4" customHeight="1" x14ac:dyDescent="0.3">
      <c r="A44" s="831" t="s">
        <v>568</v>
      </c>
      <c r="B44" s="832" t="s">
        <v>2314</v>
      </c>
      <c r="C44" s="832" t="s">
        <v>2347</v>
      </c>
      <c r="D44" s="832" t="s">
        <v>2350</v>
      </c>
      <c r="E44" s="832" t="s">
        <v>2351</v>
      </c>
      <c r="F44" s="849"/>
      <c r="G44" s="849"/>
      <c r="H44" s="849"/>
      <c r="I44" s="849"/>
      <c r="J44" s="849">
        <v>2</v>
      </c>
      <c r="K44" s="849">
        <v>20618.3</v>
      </c>
      <c r="L44" s="849">
        <v>1</v>
      </c>
      <c r="M44" s="849">
        <v>10309.15</v>
      </c>
      <c r="N44" s="849">
        <v>1</v>
      </c>
      <c r="O44" s="849">
        <v>10309.15</v>
      </c>
      <c r="P44" s="837">
        <v>0.5</v>
      </c>
      <c r="Q44" s="850">
        <v>10309.15</v>
      </c>
    </row>
    <row r="45" spans="1:17" ht="14.4" customHeight="1" x14ac:dyDescent="0.3">
      <c r="A45" s="831" t="s">
        <v>568</v>
      </c>
      <c r="B45" s="832" t="s">
        <v>2314</v>
      </c>
      <c r="C45" s="832" t="s">
        <v>2347</v>
      </c>
      <c r="D45" s="832" t="s">
        <v>2352</v>
      </c>
      <c r="E45" s="832" t="s">
        <v>2351</v>
      </c>
      <c r="F45" s="849"/>
      <c r="G45" s="849"/>
      <c r="H45" s="849"/>
      <c r="I45" s="849"/>
      <c r="J45" s="849">
        <v>2</v>
      </c>
      <c r="K45" s="849">
        <v>8235.2000000000007</v>
      </c>
      <c r="L45" s="849">
        <v>1</v>
      </c>
      <c r="M45" s="849">
        <v>4117.6000000000004</v>
      </c>
      <c r="N45" s="849"/>
      <c r="O45" s="849"/>
      <c r="P45" s="837"/>
      <c r="Q45" s="850"/>
    </row>
    <row r="46" spans="1:17" ht="14.4" customHeight="1" x14ac:dyDescent="0.3">
      <c r="A46" s="831" t="s">
        <v>568</v>
      </c>
      <c r="B46" s="832" t="s">
        <v>2314</v>
      </c>
      <c r="C46" s="832" t="s">
        <v>2347</v>
      </c>
      <c r="D46" s="832" t="s">
        <v>2353</v>
      </c>
      <c r="E46" s="832" t="s">
        <v>2354</v>
      </c>
      <c r="F46" s="849">
        <v>4</v>
      </c>
      <c r="G46" s="849">
        <v>967.24</v>
      </c>
      <c r="H46" s="849">
        <v>0.39442156343024914</v>
      </c>
      <c r="I46" s="849">
        <v>241.81</v>
      </c>
      <c r="J46" s="849">
        <v>10</v>
      </c>
      <c r="K46" s="849">
        <v>2452.3000000000002</v>
      </c>
      <c r="L46" s="849">
        <v>1</v>
      </c>
      <c r="M46" s="849">
        <v>245.23000000000002</v>
      </c>
      <c r="N46" s="849">
        <v>6</v>
      </c>
      <c r="O46" s="849">
        <v>1491.06</v>
      </c>
      <c r="P46" s="837">
        <v>0.60802511927578184</v>
      </c>
      <c r="Q46" s="850">
        <v>248.51</v>
      </c>
    </row>
    <row r="47" spans="1:17" ht="14.4" customHeight="1" x14ac:dyDescent="0.3">
      <c r="A47" s="831" t="s">
        <v>568</v>
      </c>
      <c r="B47" s="832" t="s">
        <v>2314</v>
      </c>
      <c r="C47" s="832" t="s">
        <v>2355</v>
      </c>
      <c r="D47" s="832" t="s">
        <v>2356</v>
      </c>
      <c r="E47" s="832" t="s">
        <v>2357</v>
      </c>
      <c r="F47" s="849"/>
      <c r="G47" s="849"/>
      <c r="H47" s="849"/>
      <c r="I47" s="849"/>
      <c r="J47" s="849"/>
      <c r="K47" s="849"/>
      <c r="L47" s="849"/>
      <c r="M47" s="849"/>
      <c r="N47" s="849">
        <v>1</v>
      </c>
      <c r="O47" s="849">
        <v>530.62</v>
      </c>
      <c r="P47" s="837"/>
      <c r="Q47" s="850">
        <v>530.62</v>
      </c>
    </row>
    <row r="48" spans="1:17" ht="14.4" customHeight="1" x14ac:dyDescent="0.3">
      <c r="A48" s="831" t="s">
        <v>568</v>
      </c>
      <c r="B48" s="832" t="s">
        <v>2314</v>
      </c>
      <c r="C48" s="832" t="s">
        <v>670</v>
      </c>
      <c r="D48" s="832" t="s">
        <v>2358</v>
      </c>
      <c r="E48" s="832" t="s">
        <v>2359</v>
      </c>
      <c r="F48" s="849">
        <v>904</v>
      </c>
      <c r="G48" s="849">
        <v>160008</v>
      </c>
      <c r="H48" s="849">
        <v>1.2714587670645074</v>
      </c>
      <c r="I48" s="849">
        <v>177</v>
      </c>
      <c r="J48" s="849">
        <v>707</v>
      </c>
      <c r="K48" s="849">
        <v>125846</v>
      </c>
      <c r="L48" s="849">
        <v>1</v>
      </c>
      <c r="M48" s="849">
        <v>178</v>
      </c>
      <c r="N48" s="849">
        <v>592</v>
      </c>
      <c r="O48" s="849">
        <v>105376</v>
      </c>
      <c r="P48" s="837">
        <v>0.83734087694483739</v>
      </c>
      <c r="Q48" s="850">
        <v>178</v>
      </c>
    </row>
    <row r="49" spans="1:17" ht="14.4" customHeight="1" x14ac:dyDescent="0.3">
      <c r="A49" s="831" t="s">
        <v>568</v>
      </c>
      <c r="B49" s="832" t="s">
        <v>2314</v>
      </c>
      <c r="C49" s="832" t="s">
        <v>670</v>
      </c>
      <c r="D49" s="832" t="s">
        <v>2358</v>
      </c>
      <c r="E49" s="832" t="s">
        <v>2360</v>
      </c>
      <c r="F49" s="849"/>
      <c r="G49" s="849"/>
      <c r="H49" s="849"/>
      <c r="I49" s="849"/>
      <c r="J49" s="849"/>
      <c r="K49" s="849"/>
      <c r="L49" s="849"/>
      <c r="M49" s="849"/>
      <c r="N49" s="849">
        <v>19</v>
      </c>
      <c r="O49" s="849">
        <v>3382</v>
      </c>
      <c r="P49" s="837"/>
      <c r="Q49" s="850">
        <v>178</v>
      </c>
    </row>
    <row r="50" spans="1:17" ht="14.4" customHeight="1" x14ac:dyDescent="0.3">
      <c r="A50" s="831" t="s">
        <v>568</v>
      </c>
      <c r="B50" s="832" t="s">
        <v>2314</v>
      </c>
      <c r="C50" s="832" t="s">
        <v>670</v>
      </c>
      <c r="D50" s="832" t="s">
        <v>2361</v>
      </c>
      <c r="E50" s="832" t="s">
        <v>2362</v>
      </c>
      <c r="F50" s="849">
        <v>3</v>
      </c>
      <c r="G50" s="849">
        <v>585</v>
      </c>
      <c r="H50" s="849">
        <v>0.99659284497444633</v>
      </c>
      <c r="I50" s="849">
        <v>195</v>
      </c>
      <c r="J50" s="849">
        <v>3</v>
      </c>
      <c r="K50" s="849">
        <v>587</v>
      </c>
      <c r="L50" s="849">
        <v>1</v>
      </c>
      <c r="M50" s="849">
        <v>195.66666666666666</v>
      </c>
      <c r="N50" s="849">
        <v>4</v>
      </c>
      <c r="O50" s="849">
        <v>784</v>
      </c>
      <c r="P50" s="837">
        <v>1.3356047700170357</v>
      </c>
      <c r="Q50" s="850">
        <v>196</v>
      </c>
    </row>
    <row r="51" spans="1:17" ht="14.4" customHeight="1" x14ac:dyDescent="0.3">
      <c r="A51" s="831" t="s">
        <v>568</v>
      </c>
      <c r="B51" s="832" t="s">
        <v>2314</v>
      </c>
      <c r="C51" s="832" t="s">
        <v>670</v>
      </c>
      <c r="D51" s="832" t="s">
        <v>2361</v>
      </c>
      <c r="E51" s="832" t="s">
        <v>2363</v>
      </c>
      <c r="F51" s="849">
        <v>1</v>
      </c>
      <c r="G51" s="849">
        <v>195</v>
      </c>
      <c r="H51" s="849">
        <v>0.14212827988338192</v>
      </c>
      <c r="I51" s="849">
        <v>195</v>
      </c>
      <c r="J51" s="849">
        <v>7</v>
      </c>
      <c r="K51" s="849">
        <v>1372</v>
      </c>
      <c r="L51" s="849">
        <v>1</v>
      </c>
      <c r="M51" s="849">
        <v>196</v>
      </c>
      <c r="N51" s="849"/>
      <c r="O51" s="849"/>
      <c r="P51" s="837"/>
      <c r="Q51" s="850"/>
    </row>
    <row r="52" spans="1:17" ht="14.4" customHeight="1" x14ac:dyDescent="0.3">
      <c r="A52" s="831" t="s">
        <v>568</v>
      </c>
      <c r="B52" s="832" t="s">
        <v>2314</v>
      </c>
      <c r="C52" s="832" t="s">
        <v>670</v>
      </c>
      <c r="D52" s="832" t="s">
        <v>2364</v>
      </c>
      <c r="E52" s="832" t="s">
        <v>2365</v>
      </c>
      <c r="F52" s="849">
        <v>9</v>
      </c>
      <c r="G52" s="849">
        <v>9072</v>
      </c>
      <c r="H52" s="849">
        <v>1.2844400396432112</v>
      </c>
      <c r="I52" s="849">
        <v>1008</v>
      </c>
      <c r="J52" s="849">
        <v>7</v>
      </c>
      <c r="K52" s="849">
        <v>7063</v>
      </c>
      <c r="L52" s="849">
        <v>1</v>
      </c>
      <c r="M52" s="849">
        <v>1009</v>
      </c>
      <c r="N52" s="849">
        <v>11</v>
      </c>
      <c r="O52" s="849">
        <v>11109</v>
      </c>
      <c r="P52" s="837">
        <v>1.5728444003964321</v>
      </c>
      <c r="Q52" s="850">
        <v>1009.9090909090909</v>
      </c>
    </row>
    <row r="53" spans="1:17" ht="14.4" customHeight="1" x14ac:dyDescent="0.3">
      <c r="A53" s="831" t="s">
        <v>568</v>
      </c>
      <c r="B53" s="832" t="s">
        <v>2314</v>
      </c>
      <c r="C53" s="832" t="s">
        <v>670</v>
      </c>
      <c r="D53" s="832" t="s">
        <v>2364</v>
      </c>
      <c r="E53" s="832" t="s">
        <v>2366</v>
      </c>
      <c r="F53" s="849">
        <v>1</v>
      </c>
      <c r="G53" s="849">
        <v>1008</v>
      </c>
      <c r="H53" s="849">
        <v>0.9990089197224975</v>
      </c>
      <c r="I53" s="849">
        <v>1008</v>
      </c>
      <c r="J53" s="849">
        <v>1</v>
      </c>
      <c r="K53" s="849">
        <v>1009</v>
      </c>
      <c r="L53" s="849">
        <v>1</v>
      </c>
      <c r="M53" s="849">
        <v>1009</v>
      </c>
      <c r="N53" s="849">
        <v>3</v>
      </c>
      <c r="O53" s="849">
        <v>3030</v>
      </c>
      <c r="P53" s="837">
        <v>3.0029732408325076</v>
      </c>
      <c r="Q53" s="850">
        <v>1010</v>
      </c>
    </row>
    <row r="54" spans="1:17" ht="14.4" customHeight="1" x14ac:dyDescent="0.3">
      <c r="A54" s="831" t="s">
        <v>568</v>
      </c>
      <c r="B54" s="832" t="s">
        <v>2314</v>
      </c>
      <c r="C54" s="832" t="s">
        <v>670</v>
      </c>
      <c r="D54" s="832" t="s">
        <v>2289</v>
      </c>
      <c r="E54" s="832" t="s">
        <v>2367</v>
      </c>
      <c r="F54" s="849"/>
      <c r="G54" s="849"/>
      <c r="H54" s="849"/>
      <c r="I54" s="849"/>
      <c r="J54" s="849"/>
      <c r="K54" s="849"/>
      <c r="L54" s="849"/>
      <c r="M54" s="849"/>
      <c r="N54" s="849">
        <v>1776</v>
      </c>
      <c r="O54" s="849">
        <v>399600</v>
      </c>
      <c r="P54" s="837"/>
      <c r="Q54" s="850">
        <v>225</v>
      </c>
    </row>
    <row r="55" spans="1:17" ht="14.4" customHeight="1" x14ac:dyDescent="0.3">
      <c r="A55" s="831" t="s">
        <v>568</v>
      </c>
      <c r="B55" s="832" t="s">
        <v>2314</v>
      </c>
      <c r="C55" s="832" t="s">
        <v>670</v>
      </c>
      <c r="D55" s="832" t="s">
        <v>2289</v>
      </c>
      <c r="E55" s="832" t="s">
        <v>2290</v>
      </c>
      <c r="F55" s="849"/>
      <c r="G55" s="849"/>
      <c r="H55" s="849"/>
      <c r="I55" s="849"/>
      <c r="J55" s="849"/>
      <c r="K55" s="849"/>
      <c r="L55" s="849"/>
      <c r="M55" s="849"/>
      <c r="N55" s="849">
        <v>11</v>
      </c>
      <c r="O55" s="849">
        <v>2475</v>
      </c>
      <c r="P55" s="837"/>
      <c r="Q55" s="850">
        <v>225</v>
      </c>
    </row>
    <row r="56" spans="1:17" ht="14.4" customHeight="1" x14ac:dyDescent="0.3">
      <c r="A56" s="831" t="s">
        <v>568</v>
      </c>
      <c r="B56" s="832" t="s">
        <v>2314</v>
      </c>
      <c r="C56" s="832" t="s">
        <v>670</v>
      </c>
      <c r="D56" s="832" t="s">
        <v>2368</v>
      </c>
      <c r="E56" s="832" t="s">
        <v>2369</v>
      </c>
      <c r="F56" s="849">
        <v>0</v>
      </c>
      <c r="G56" s="849">
        <v>0</v>
      </c>
      <c r="H56" s="849"/>
      <c r="I56" s="849"/>
      <c r="J56" s="849">
        <v>0</v>
      </c>
      <c r="K56" s="849">
        <v>0</v>
      </c>
      <c r="L56" s="849"/>
      <c r="M56" s="849"/>
      <c r="N56" s="849">
        <v>0</v>
      </c>
      <c r="O56" s="849">
        <v>0</v>
      </c>
      <c r="P56" s="837"/>
      <c r="Q56" s="850"/>
    </row>
    <row r="57" spans="1:17" ht="14.4" customHeight="1" x14ac:dyDescent="0.3">
      <c r="A57" s="831" t="s">
        <v>568</v>
      </c>
      <c r="B57" s="832" t="s">
        <v>2314</v>
      </c>
      <c r="C57" s="832" t="s">
        <v>670</v>
      </c>
      <c r="D57" s="832" t="s">
        <v>2370</v>
      </c>
      <c r="E57" s="832" t="s">
        <v>2371</v>
      </c>
      <c r="F57" s="849">
        <v>4752</v>
      </c>
      <c r="G57" s="849">
        <v>0</v>
      </c>
      <c r="H57" s="849"/>
      <c r="I57" s="849">
        <v>0</v>
      </c>
      <c r="J57" s="849">
        <v>3864</v>
      </c>
      <c r="K57" s="849">
        <v>0</v>
      </c>
      <c r="L57" s="849"/>
      <c r="M57" s="849">
        <v>0</v>
      </c>
      <c r="N57" s="849">
        <v>3539</v>
      </c>
      <c r="O57" s="849">
        <v>0</v>
      </c>
      <c r="P57" s="837"/>
      <c r="Q57" s="850">
        <v>0</v>
      </c>
    </row>
    <row r="58" spans="1:17" ht="14.4" customHeight="1" x14ac:dyDescent="0.3">
      <c r="A58" s="831" t="s">
        <v>568</v>
      </c>
      <c r="B58" s="832" t="s">
        <v>2314</v>
      </c>
      <c r="C58" s="832" t="s">
        <v>670</v>
      </c>
      <c r="D58" s="832" t="s">
        <v>2372</v>
      </c>
      <c r="E58" s="832" t="s">
        <v>2373</v>
      </c>
      <c r="F58" s="849">
        <v>128</v>
      </c>
      <c r="G58" s="849">
        <v>0</v>
      </c>
      <c r="H58" s="849"/>
      <c r="I58" s="849">
        <v>0</v>
      </c>
      <c r="J58" s="849">
        <v>77</v>
      </c>
      <c r="K58" s="849">
        <v>0</v>
      </c>
      <c r="L58" s="849"/>
      <c r="M58" s="849">
        <v>0</v>
      </c>
      <c r="N58" s="849">
        <v>57</v>
      </c>
      <c r="O58" s="849">
        <v>0</v>
      </c>
      <c r="P58" s="837"/>
      <c r="Q58" s="850">
        <v>0</v>
      </c>
    </row>
    <row r="59" spans="1:17" ht="14.4" customHeight="1" x14ac:dyDescent="0.3">
      <c r="A59" s="831" t="s">
        <v>568</v>
      </c>
      <c r="B59" s="832" t="s">
        <v>2314</v>
      </c>
      <c r="C59" s="832" t="s">
        <v>670</v>
      </c>
      <c r="D59" s="832" t="s">
        <v>2374</v>
      </c>
      <c r="E59" s="832" t="s">
        <v>2375</v>
      </c>
      <c r="F59" s="849">
        <v>1987</v>
      </c>
      <c r="G59" s="849">
        <v>0</v>
      </c>
      <c r="H59" s="849"/>
      <c r="I59" s="849">
        <v>0</v>
      </c>
      <c r="J59" s="849">
        <v>2117</v>
      </c>
      <c r="K59" s="849">
        <v>0</v>
      </c>
      <c r="L59" s="849"/>
      <c r="M59" s="849">
        <v>0</v>
      </c>
      <c r="N59" s="849">
        <v>2128</v>
      </c>
      <c r="O59" s="849">
        <v>0</v>
      </c>
      <c r="P59" s="837"/>
      <c r="Q59" s="850">
        <v>0</v>
      </c>
    </row>
    <row r="60" spans="1:17" ht="14.4" customHeight="1" x14ac:dyDescent="0.3">
      <c r="A60" s="831" t="s">
        <v>568</v>
      </c>
      <c r="B60" s="832" t="s">
        <v>2314</v>
      </c>
      <c r="C60" s="832" t="s">
        <v>670</v>
      </c>
      <c r="D60" s="832" t="s">
        <v>2374</v>
      </c>
      <c r="E60" s="832" t="s">
        <v>2376</v>
      </c>
      <c r="F60" s="849">
        <v>1</v>
      </c>
      <c r="G60" s="849">
        <v>0</v>
      </c>
      <c r="H60" s="849"/>
      <c r="I60" s="849">
        <v>0</v>
      </c>
      <c r="J60" s="849">
        <v>2</v>
      </c>
      <c r="K60" s="849">
        <v>0</v>
      </c>
      <c r="L60" s="849"/>
      <c r="M60" s="849">
        <v>0</v>
      </c>
      <c r="N60" s="849">
        <v>2</v>
      </c>
      <c r="O60" s="849">
        <v>0</v>
      </c>
      <c r="P60" s="837"/>
      <c r="Q60" s="850">
        <v>0</v>
      </c>
    </row>
    <row r="61" spans="1:17" ht="14.4" customHeight="1" x14ac:dyDescent="0.3">
      <c r="A61" s="831" t="s">
        <v>568</v>
      </c>
      <c r="B61" s="832" t="s">
        <v>2314</v>
      </c>
      <c r="C61" s="832" t="s">
        <v>670</v>
      </c>
      <c r="D61" s="832" t="s">
        <v>2377</v>
      </c>
      <c r="E61" s="832" t="s">
        <v>2378</v>
      </c>
      <c r="F61" s="849"/>
      <c r="G61" s="849"/>
      <c r="H61" s="849"/>
      <c r="I61" s="849"/>
      <c r="J61" s="849">
        <v>2</v>
      </c>
      <c r="K61" s="849">
        <v>308</v>
      </c>
      <c r="L61" s="849">
        <v>1</v>
      </c>
      <c r="M61" s="849">
        <v>154</v>
      </c>
      <c r="N61" s="849">
        <v>0</v>
      </c>
      <c r="O61" s="849">
        <v>0</v>
      </c>
      <c r="P61" s="837">
        <v>0</v>
      </c>
      <c r="Q61" s="850"/>
    </row>
    <row r="62" spans="1:17" ht="14.4" customHeight="1" x14ac:dyDescent="0.3">
      <c r="A62" s="831" t="s">
        <v>568</v>
      </c>
      <c r="B62" s="832" t="s">
        <v>2314</v>
      </c>
      <c r="C62" s="832" t="s">
        <v>670</v>
      </c>
      <c r="D62" s="832" t="s">
        <v>2266</v>
      </c>
      <c r="E62" s="832" t="s">
        <v>2299</v>
      </c>
      <c r="F62" s="849">
        <v>2260</v>
      </c>
      <c r="G62" s="849">
        <v>800040</v>
      </c>
      <c r="H62" s="849">
        <v>0.94333771570401903</v>
      </c>
      <c r="I62" s="849">
        <v>354</v>
      </c>
      <c r="J62" s="849">
        <v>2389</v>
      </c>
      <c r="K62" s="849">
        <v>848095</v>
      </c>
      <c r="L62" s="849">
        <v>1</v>
      </c>
      <c r="M62" s="849">
        <v>355</v>
      </c>
      <c r="N62" s="849">
        <v>2347</v>
      </c>
      <c r="O62" s="849">
        <v>833185</v>
      </c>
      <c r="P62" s="837">
        <v>0.98241942235244872</v>
      </c>
      <c r="Q62" s="850">
        <v>355</v>
      </c>
    </row>
    <row r="63" spans="1:17" ht="14.4" customHeight="1" x14ac:dyDescent="0.3">
      <c r="A63" s="831" t="s">
        <v>568</v>
      </c>
      <c r="B63" s="832" t="s">
        <v>2314</v>
      </c>
      <c r="C63" s="832" t="s">
        <v>670</v>
      </c>
      <c r="D63" s="832" t="s">
        <v>2302</v>
      </c>
      <c r="E63" s="832" t="s">
        <v>2303</v>
      </c>
      <c r="F63" s="849">
        <v>9</v>
      </c>
      <c r="G63" s="849">
        <v>6309</v>
      </c>
      <c r="H63" s="849"/>
      <c r="I63" s="849">
        <v>701</v>
      </c>
      <c r="J63" s="849"/>
      <c r="K63" s="849"/>
      <c r="L63" s="849"/>
      <c r="M63" s="849"/>
      <c r="N63" s="849">
        <v>8</v>
      </c>
      <c r="O63" s="849">
        <v>5616</v>
      </c>
      <c r="P63" s="837"/>
      <c r="Q63" s="850">
        <v>702</v>
      </c>
    </row>
    <row r="64" spans="1:17" ht="14.4" customHeight="1" x14ac:dyDescent="0.3">
      <c r="A64" s="831" t="s">
        <v>568</v>
      </c>
      <c r="B64" s="832" t="s">
        <v>2314</v>
      </c>
      <c r="C64" s="832" t="s">
        <v>670</v>
      </c>
      <c r="D64" s="832" t="s">
        <v>2302</v>
      </c>
      <c r="E64" s="832" t="s">
        <v>2304</v>
      </c>
      <c r="F64" s="849">
        <v>2104</v>
      </c>
      <c r="G64" s="849">
        <v>1473992</v>
      </c>
      <c r="H64" s="849">
        <v>0.97392265003544864</v>
      </c>
      <c r="I64" s="849">
        <v>700.56653992395434</v>
      </c>
      <c r="J64" s="849">
        <v>2159</v>
      </c>
      <c r="K64" s="849">
        <v>1513459</v>
      </c>
      <c r="L64" s="849">
        <v>1</v>
      </c>
      <c r="M64" s="849">
        <v>701</v>
      </c>
      <c r="N64" s="849">
        <v>2113</v>
      </c>
      <c r="O64" s="849">
        <v>1483308</v>
      </c>
      <c r="P64" s="837">
        <v>0.98007808602677704</v>
      </c>
      <c r="Q64" s="850">
        <v>701.99148130619972</v>
      </c>
    </row>
    <row r="65" spans="1:17" ht="14.4" customHeight="1" x14ac:dyDescent="0.3">
      <c r="A65" s="831" t="s">
        <v>568</v>
      </c>
      <c r="B65" s="832" t="s">
        <v>2314</v>
      </c>
      <c r="C65" s="832" t="s">
        <v>670</v>
      </c>
      <c r="D65" s="832" t="s">
        <v>2307</v>
      </c>
      <c r="E65" s="832" t="s">
        <v>2308</v>
      </c>
      <c r="F65" s="849"/>
      <c r="G65" s="849"/>
      <c r="H65" s="849"/>
      <c r="I65" s="849"/>
      <c r="J65" s="849">
        <v>1</v>
      </c>
      <c r="K65" s="849">
        <v>0</v>
      </c>
      <c r="L65" s="849"/>
      <c r="M65" s="849">
        <v>0</v>
      </c>
      <c r="N65" s="849">
        <v>4</v>
      </c>
      <c r="O65" s="849">
        <v>0</v>
      </c>
      <c r="P65" s="837"/>
      <c r="Q65" s="850">
        <v>0</v>
      </c>
    </row>
    <row r="66" spans="1:17" ht="14.4" customHeight="1" x14ac:dyDescent="0.3">
      <c r="A66" s="831" t="s">
        <v>568</v>
      </c>
      <c r="B66" s="832" t="s">
        <v>2314</v>
      </c>
      <c r="C66" s="832" t="s">
        <v>670</v>
      </c>
      <c r="D66" s="832" t="s">
        <v>2307</v>
      </c>
      <c r="E66" s="832" t="s">
        <v>2379</v>
      </c>
      <c r="F66" s="849">
        <v>3</v>
      </c>
      <c r="G66" s="849">
        <v>0</v>
      </c>
      <c r="H66" s="849"/>
      <c r="I66" s="849">
        <v>0</v>
      </c>
      <c r="J66" s="849"/>
      <c r="K66" s="849"/>
      <c r="L66" s="849"/>
      <c r="M66" s="849"/>
      <c r="N66" s="849"/>
      <c r="O66" s="849"/>
      <c r="P66" s="837"/>
      <c r="Q66" s="850"/>
    </row>
    <row r="67" spans="1:17" ht="14.4" customHeight="1" x14ac:dyDescent="0.3">
      <c r="A67" s="831" t="s">
        <v>568</v>
      </c>
      <c r="B67" s="832" t="s">
        <v>2314</v>
      </c>
      <c r="C67" s="832" t="s">
        <v>670</v>
      </c>
      <c r="D67" s="832" t="s">
        <v>2380</v>
      </c>
      <c r="E67" s="832" t="s">
        <v>2381</v>
      </c>
      <c r="F67" s="849"/>
      <c r="G67" s="849"/>
      <c r="H67" s="849"/>
      <c r="I67" s="849"/>
      <c r="J67" s="849"/>
      <c r="K67" s="849"/>
      <c r="L67" s="849"/>
      <c r="M67" s="849"/>
      <c r="N67" s="849">
        <v>0</v>
      </c>
      <c r="O67" s="849">
        <v>0</v>
      </c>
      <c r="P67" s="837"/>
      <c r="Q67" s="850"/>
    </row>
    <row r="68" spans="1:17" ht="14.4" customHeight="1" x14ac:dyDescent="0.3">
      <c r="A68" s="831" t="s">
        <v>568</v>
      </c>
      <c r="B68" s="832" t="s">
        <v>2314</v>
      </c>
      <c r="C68" s="832" t="s">
        <v>670</v>
      </c>
      <c r="D68" s="832" t="s">
        <v>2382</v>
      </c>
      <c r="E68" s="832" t="s">
        <v>2383</v>
      </c>
      <c r="F68" s="849">
        <v>21</v>
      </c>
      <c r="G68" s="849">
        <v>0</v>
      </c>
      <c r="H68" s="849"/>
      <c r="I68" s="849">
        <v>0</v>
      </c>
      <c r="J68" s="849">
        <v>11</v>
      </c>
      <c r="K68" s="849">
        <v>0</v>
      </c>
      <c r="L68" s="849"/>
      <c r="M68" s="849">
        <v>0</v>
      </c>
      <c r="N68" s="849">
        <v>16</v>
      </c>
      <c r="O68" s="849">
        <v>0</v>
      </c>
      <c r="P68" s="837"/>
      <c r="Q68" s="850">
        <v>0</v>
      </c>
    </row>
    <row r="69" spans="1:17" ht="14.4" customHeight="1" x14ac:dyDescent="0.3">
      <c r="A69" s="831" t="s">
        <v>568</v>
      </c>
      <c r="B69" s="832" t="s">
        <v>2314</v>
      </c>
      <c r="C69" s="832" t="s">
        <v>670</v>
      </c>
      <c r="D69" s="832" t="s">
        <v>2384</v>
      </c>
      <c r="E69" s="832" t="s">
        <v>2385</v>
      </c>
      <c r="F69" s="849">
        <v>430</v>
      </c>
      <c r="G69" s="849">
        <v>67080</v>
      </c>
      <c r="H69" s="849">
        <v>1.0513447432762837</v>
      </c>
      <c r="I69" s="849">
        <v>156</v>
      </c>
      <c r="J69" s="849">
        <v>409</v>
      </c>
      <c r="K69" s="849">
        <v>63804</v>
      </c>
      <c r="L69" s="849">
        <v>1</v>
      </c>
      <c r="M69" s="849">
        <v>156</v>
      </c>
      <c r="N69" s="849">
        <v>255</v>
      </c>
      <c r="O69" s="849">
        <v>40034</v>
      </c>
      <c r="P69" s="837">
        <v>0.62745282427434013</v>
      </c>
      <c r="Q69" s="850">
        <v>156.99607843137255</v>
      </c>
    </row>
    <row r="70" spans="1:17" ht="14.4" customHeight="1" x14ac:dyDescent="0.3">
      <c r="A70" s="831" t="s">
        <v>568</v>
      </c>
      <c r="B70" s="832" t="s">
        <v>2314</v>
      </c>
      <c r="C70" s="832" t="s">
        <v>670</v>
      </c>
      <c r="D70" s="832" t="s">
        <v>2384</v>
      </c>
      <c r="E70" s="832" t="s">
        <v>2386</v>
      </c>
      <c r="F70" s="849"/>
      <c r="G70" s="849"/>
      <c r="H70" s="849"/>
      <c r="I70" s="849"/>
      <c r="J70" s="849"/>
      <c r="K70" s="849"/>
      <c r="L70" s="849"/>
      <c r="M70" s="849"/>
      <c r="N70" s="849">
        <v>16</v>
      </c>
      <c r="O70" s="849">
        <v>2512</v>
      </c>
      <c r="P70" s="837"/>
      <c r="Q70" s="850">
        <v>157</v>
      </c>
    </row>
    <row r="71" spans="1:17" ht="14.4" customHeight="1" x14ac:dyDescent="0.3">
      <c r="A71" s="831" t="s">
        <v>568</v>
      </c>
      <c r="B71" s="832" t="s">
        <v>2314</v>
      </c>
      <c r="C71" s="832" t="s">
        <v>670</v>
      </c>
      <c r="D71" s="832" t="s">
        <v>2387</v>
      </c>
      <c r="E71" s="832" t="s">
        <v>2388</v>
      </c>
      <c r="F71" s="849">
        <v>9354</v>
      </c>
      <c r="G71" s="849">
        <v>8876946</v>
      </c>
      <c r="H71" s="849">
        <v>1.0668339416058394</v>
      </c>
      <c r="I71" s="849">
        <v>949</v>
      </c>
      <c r="J71" s="849">
        <v>8768</v>
      </c>
      <c r="K71" s="849">
        <v>8320832</v>
      </c>
      <c r="L71" s="849">
        <v>1</v>
      </c>
      <c r="M71" s="849">
        <v>949</v>
      </c>
      <c r="N71" s="849">
        <v>8710</v>
      </c>
      <c r="O71" s="849">
        <v>8264841</v>
      </c>
      <c r="P71" s="837">
        <v>0.99327098540145986</v>
      </c>
      <c r="Q71" s="850">
        <v>948.89104477611943</v>
      </c>
    </row>
    <row r="72" spans="1:17" ht="14.4" customHeight="1" x14ac:dyDescent="0.3">
      <c r="A72" s="831" t="s">
        <v>568</v>
      </c>
      <c r="B72" s="832" t="s">
        <v>2314</v>
      </c>
      <c r="C72" s="832" t="s">
        <v>670</v>
      </c>
      <c r="D72" s="832" t="s">
        <v>2389</v>
      </c>
      <c r="E72" s="832" t="s">
        <v>2390</v>
      </c>
      <c r="F72" s="849">
        <v>3</v>
      </c>
      <c r="G72" s="849">
        <v>0</v>
      </c>
      <c r="H72" s="849"/>
      <c r="I72" s="849">
        <v>0</v>
      </c>
      <c r="J72" s="849">
        <v>1</v>
      </c>
      <c r="K72" s="849">
        <v>0</v>
      </c>
      <c r="L72" s="849"/>
      <c r="M72" s="849">
        <v>0</v>
      </c>
      <c r="N72" s="849"/>
      <c r="O72" s="849"/>
      <c r="P72" s="837"/>
      <c r="Q72" s="850"/>
    </row>
    <row r="73" spans="1:17" ht="14.4" customHeight="1" x14ac:dyDescent="0.3">
      <c r="A73" s="831" t="s">
        <v>568</v>
      </c>
      <c r="B73" s="832" t="s">
        <v>2314</v>
      </c>
      <c r="C73" s="832" t="s">
        <v>670</v>
      </c>
      <c r="D73" s="832" t="s">
        <v>2391</v>
      </c>
      <c r="E73" s="832" t="s">
        <v>2392</v>
      </c>
      <c r="F73" s="849">
        <v>2</v>
      </c>
      <c r="G73" s="849">
        <v>0</v>
      </c>
      <c r="H73" s="849"/>
      <c r="I73" s="849">
        <v>0</v>
      </c>
      <c r="J73" s="849"/>
      <c r="K73" s="849"/>
      <c r="L73" s="849"/>
      <c r="M73" s="849"/>
      <c r="N73" s="849"/>
      <c r="O73" s="849"/>
      <c r="P73" s="837"/>
      <c r="Q73" s="850"/>
    </row>
    <row r="74" spans="1:17" ht="14.4" customHeight="1" x14ac:dyDescent="0.3">
      <c r="A74" s="831" t="s">
        <v>568</v>
      </c>
      <c r="B74" s="832" t="s">
        <v>2393</v>
      </c>
      <c r="C74" s="832" t="s">
        <v>2272</v>
      </c>
      <c r="D74" s="832" t="s">
        <v>2394</v>
      </c>
      <c r="E74" s="832"/>
      <c r="F74" s="849"/>
      <c r="G74" s="849"/>
      <c r="H74" s="849"/>
      <c r="I74" s="849"/>
      <c r="J74" s="849">
        <v>11</v>
      </c>
      <c r="K74" s="849">
        <v>549.23</v>
      </c>
      <c r="L74" s="849">
        <v>1</v>
      </c>
      <c r="M74" s="849">
        <v>49.93</v>
      </c>
      <c r="N74" s="849"/>
      <c r="O74" s="849"/>
      <c r="P74" s="837"/>
      <c r="Q74" s="850"/>
    </row>
    <row r="75" spans="1:17" ht="14.4" customHeight="1" x14ac:dyDescent="0.3">
      <c r="A75" s="831" t="s">
        <v>568</v>
      </c>
      <c r="B75" s="832" t="s">
        <v>2393</v>
      </c>
      <c r="C75" s="832" t="s">
        <v>2272</v>
      </c>
      <c r="D75" s="832" t="s">
        <v>2315</v>
      </c>
      <c r="E75" s="832" t="s">
        <v>2316</v>
      </c>
      <c r="F75" s="849">
        <v>118.2</v>
      </c>
      <c r="G75" s="849">
        <v>51401.619999999995</v>
      </c>
      <c r="H75" s="849">
        <v>1.2442101874365357</v>
      </c>
      <c r="I75" s="849">
        <v>434.86988155668354</v>
      </c>
      <c r="J75" s="849">
        <v>95</v>
      </c>
      <c r="K75" s="849">
        <v>41312.65</v>
      </c>
      <c r="L75" s="849">
        <v>1</v>
      </c>
      <c r="M75" s="849">
        <v>434.87</v>
      </c>
      <c r="N75" s="849">
        <v>65</v>
      </c>
      <c r="O75" s="849">
        <v>20171.32</v>
      </c>
      <c r="P75" s="837">
        <v>0.4882601333973976</v>
      </c>
      <c r="Q75" s="850">
        <v>310.32799999999997</v>
      </c>
    </row>
    <row r="76" spans="1:17" ht="14.4" customHeight="1" x14ac:dyDescent="0.3">
      <c r="A76" s="831" t="s">
        <v>568</v>
      </c>
      <c r="B76" s="832" t="s">
        <v>2393</v>
      </c>
      <c r="C76" s="832" t="s">
        <v>2272</v>
      </c>
      <c r="D76" s="832" t="s">
        <v>2395</v>
      </c>
      <c r="E76" s="832" t="s">
        <v>1044</v>
      </c>
      <c r="F76" s="849">
        <v>1.7000000000000002</v>
      </c>
      <c r="G76" s="849">
        <v>750.04</v>
      </c>
      <c r="H76" s="849">
        <v>0.38633179495632103</v>
      </c>
      <c r="I76" s="849">
        <v>441.19999999999993</v>
      </c>
      <c r="J76" s="849">
        <v>5.4</v>
      </c>
      <c r="K76" s="849">
        <v>1941.44</v>
      </c>
      <c r="L76" s="849">
        <v>1</v>
      </c>
      <c r="M76" s="849">
        <v>359.52592592592589</v>
      </c>
      <c r="N76" s="849">
        <v>3.5</v>
      </c>
      <c r="O76" s="849">
        <v>1390.12</v>
      </c>
      <c r="P76" s="837">
        <v>0.71602521839459365</v>
      </c>
      <c r="Q76" s="850">
        <v>397.17714285714283</v>
      </c>
    </row>
    <row r="77" spans="1:17" ht="14.4" customHeight="1" x14ac:dyDescent="0.3">
      <c r="A77" s="831" t="s">
        <v>568</v>
      </c>
      <c r="B77" s="832" t="s">
        <v>2393</v>
      </c>
      <c r="C77" s="832" t="s">
        <v>2272</v>
      </c>
      <c r="D77" s="832" t="s">
        <v>2396</v>
      </c>
      <c r="E77" s="832" t="s">
        <v>2397</v>
      </c>
      <c r="F77" s="849"/>
      <c r="G77" s="849"/>
      <c r="H77" s="849"/>
      <c r="I77" s="849"/>
      <c r="J77" s="849">
        <v>15</v>
      </c>
      <c r="K77" s="849">
        <v>10356.9</v>
      </c>
      <c r="L77" s="849">
        <v>1</v>
      </c>
      <c r="M77" s="849">
        <v>690.45999999999992</v>
      </c>
      <c r="N77" s="849"/>
      <c r="O77" s="849"/>
      <c r="P77" s="837"/>
      <c r="Q77" s="850"/>
    </row>
    <row r="78" spans="1:17" ht="14.4" customHeight="1" x14ac:dyDescent="0.3">
      <c r="A78" s="831" t="s">
        <v>568</v>
      </c>
      <c r="B78" s="832" t="s">
        <v>2393</v>
      </c>
      <c r="C78" s="832" t="s">
        <v>2272</v>
      </c>
      <c r="D78" s="832" t="s">
        <v>2317</v>
      </c>
      <c r="E78" s="832" t="s">
        <v>712</v>
      </c>
      <c r="F78" s="849">
        <v>5</v>
      </c>
      <c r="G78" s="849">
        <v>292</v>
      </c>
      <c r="H78" s="849">
        <v>5</v>
      </c>
      <c r="I78" s="849">
        <v>58.4</v>
      </c>
      <c r="J78" s="849">
        <v>1</v>
      </c>
      <c r="K78" s="849">
        <v>58.4</v>
      </c>
      <c r="L78" s="849">
        <v>1</v>
      </c>
      <c r="M78" s="849">
        <v>58.4</v>
      </c>
      <c r="N78" s="849">
        <v>5</v>
      </c>
      <c r="O78" s="849">
        <v>192.25</v>
      </c>
      <c r="P78" s="837">
        <v>3.2919520547945207</v>
      </c>
      <c r="Q78" s="850">
        <v>38.450000000000003</v>
      </c>
    </row>
    <row r="79" spans="1:17" ht="14.4" customHeight="1" x14ac:dyDescent="0.3">
      <c r="A79" s="831" t="s">
        <v>568</v>
      </c>
      <c r="B79" s="832" t="s">
        <v>2393</v>
      </c>
      <c r="C79" s="832" t="s">
        <v>2272</v>
      </c>
      <c r="D79" s="832" t="s">
        <v>2398</v>
      </c>
      <c r="E79" s="832" t="s">
        <v>2399</v>
      </c>
      <c r="F79" s="849">
        <v>1.3</v>
      </c>
      <c r="G79" s="849">
        <v>899.86</v>
      </c>
      <c r="H79" s="849"/>
      <c r="I79" s="849">
        <v>692.19999999999993</v>
      </c>
      <c r="J79" s="849"/>
      <c r="K79" s="849"/>
      <c r="L79" s="849"/>
      <c r="M79" s="849"/>
      <c r="N79" s="849"/>
      <c r="O79" s="849"/>
      <c r="P79" s="837"/>
      <c r="Q79" s="850"/>
    </row>
    <row r="80" spans="1:17" ht="14.4" customHeight="1" x14ac:dyDescent="0.3">
      <c r="A80" s="831" t="s">
        <v>568</v>
      </c>
      <c r="B80" s="832" t="s">
        <v>2393</v>
      </c>
      <c r="C80" s="832" t="s">
        <v>2272</v>
      </c>
      <c r="D80" s="832" t="s">
        <v>2318</v>
      </c>
      <c r="E80" s="832" t="s">
        <v>702</v>
      </c>
      <c r="F80" s="849"/>
      <c r="G80" s="849"/>
      <c r="H80" s="849"/>
      <c r="I80" s="849"/>
      <c r="J80" s="849"/>
      <c r="K80" s="849"/>
      <c r="L80" s="849"/>
      <c r="M80" s="849"/>
      <c r="N80" s="849">
        <v>7</v>
      </c>
      <c r="O80" s="849">
        <v>8664.18</v>
      </c>
      <c r="P80" s="837"/>
      <c r="Q80" s="850">
        <v>1237.74</v>
      </c>
    </row>
    <row r="81" spans="1:17" ht="14.4" customHeight="1" x14ac:dyDescent="0.3">
      <c r="A81" s="831" t="s">
        <v>568</v>
      </c>
      <c r="B81" s="832" t="s">
        <v>2393</v>
      </c>
      <c r="C81" s="832" t="s">
        <v>2272</v>
      </c>
      <c r="D81" s="832" t="s">
        <v>2400</v>
      </c>
      <c r="E81" s="832" t="s">
        <v>947</v>
      </c>
      <c r="F81" s="849">
        <v>91</v>
      </c>
      <c r="G81" s="849">
        <v>11715.339999999998</v>
      </c>
      <c r="H81" s="849">
        <v>3.4999999999999996</v>
      </c>
      <c r="I81" s="849">
        <v>128.73999999999998</v>
      </c>
      <c r="J81" s="849">
        <v>26</v>
      </c>
      <c r="K81" s="849">
        <v>3347.24</v>
      </c>
      <c r="L81" s="849">
        <v>1</v>
      </c>
      <c r="M81" s="849">
        <v>128.73999999999998</v>
      </c>
      <c r="N81" s="849">
        <v>28</v>
      </c>
      <c r="O81" s="849">
        <v>3604.7200000000007</v>
      </c>
      <c r="P81" s="837">
        <v>1.0769230769230773</v>
      </c>
      <c r="Q81" s="850">
        <v>128.74000000000004</v>
      </c>
    </row>
    <row r="82" spans="1:17" ht="14.4" customHeight="1" x14ac:dyDescent="0.3">
      <c r="A82" s="831" t="s">
        <v>568</v>
      </c>
      <c r="B82" s="832" t="s">
        <v>2393</v>
      </c>
      <c r="C82" s="832" t="s">
        <v>2272</v>
      </c>
      <c r="D82" s="832" t="s">
        <v>2319</v>
      </c>
      <c r="E82" s="832" t="s">
        <v>2320</v>
      </c>
      <c r="F82" s="849"/>
      <c r="G82" s="849"/>
      <c r="H82" s="849"/>
      <c r="I82" s="849"/>
      <c r="J82" s="849">
        <v>0.8</v>
      </c>
      <c r="K82" s="849">
        <v>536.4</v>
      </c>
      <c r="L82" s="849">
        <v>1</v>
      </c>
      <c r="M82" s="849">
        <v>670.49999999999989</v>
      </c>
      <c r="N82" s="849"/>
      <c r="O82" s="849"/>
      <c r="P82" s="837"/>
      <c r="Q82" s="850"/>
    </row>
    <row r="83" spans="1:17" ht="14.4" customHeight="1" x14ac:dyDescent="0.3">
      <c r="A83" s="831" t="s">
        <v>568</v>
      </c>
      <c r="B83" s="832" t="s">
        <v>2393</v>
      </c>
      <c r="C83" s="832" t="s">
        <v>2272</v>
      </c>
      <c r="D83" s="832" t="s">
        <v>2321</v>
      </c>
      <c r="E83" s="832" t="s">
        <v>2322</v>
      </c>
      <c r="F83" s="849">
        <v>9.6000000000000014</v>
      </c>
      <c r="G83" s="849">
        <v>410.87999999999994</v>
      </c>
      <c r="H83" s="849">
        <v>1.6842105263157892</v>
      </c>
      <c r="I83" s="849">
        <v>42.79999999999999</v>
      </c>
      <c r="J83" s="849">
        <v>5.7</v>
      </c>
      <c r="K83" s="849">
        <v>243.96</v>
      </c>
      <c r="L83" s="849">
        <v>1</v>
      </c>
      <c r="M83" s="849">
        <v>42.8</v>
      </c>
      <c r="N83" s="849">
        <v>2.5</v>
      </c>
      <c r="O83" s="849">
        <v>107</v>
      </c>
      <c r="P83" s="837">
        <v>0.43859649122807015</v>
      </c>
      <c r="Q83" s="850">
        <v>42.8</v>
      </c>
    </row>
    <row r="84" spans="1:17" ht="14.4" customHeight="1" x14ac:dyDescent="0.3">
      <c r="A84" s="831" t="s">
        <v>568</v>
      </c>
      <c r="B84" s="832" t="s">
        <v>2393</v>
      </c>
      <c r="C84" s="832" t="s">
        <v>2272</v>
      </c>
      <c r="D84" s="832" t="s">
        <v>2324</v>
      </c>
      <c r="E84" s="832" t="s">
        <v>2325</v>
      </c>
      <c r="F84" s="849"/>
      <c r="G84" s="849"/>
      <c r="H84" s="849"/>
      <c r="I84" s="849"/>
      <c r="J84" s="849">
        <v>0.2</v>
      </c>
      <c r="K84" s="849">
        <v>54.34</v>
      </c>
      <c r="L84" s="849">
        <v>1</v>
      </c>
      <c r="M84" s="849">
        <v>271.7</v>
      </c>
      <c r="N84" s="849"/>
      <c r="O84" s="849"/>
      <c r="P84" s="837"/>
      <c r="Q84" s="850"/>
    </row>
    <row r="85" spans="1:17" ht="14.4" customHeight="1" x14ac:dyDescent="0.3">
      <c r="A85" s="831" t="s">
        <v>568</v>
      </c>
      <c r="B85" s="832" t="s">
        <v>2393</v>
      </c>
      <c r="C85" s="832" t="s">
        <v>2272</v>
      </c>
      <c r="D85" s="832" t="s">
        <v>2326</v>
      </c>
      <c r="E85" s="832" t="s">
        <v>706</v>
      </c>
      <c r="F85" s="849">
        <v>1.8</v>
      </c>
      <c r="G85" s="849">
        <v>244.53000000000003</v>
      </c>
      <c r="H85" s="849">
        <v>0.26470015154795412</v>
      </c>
      <c r="I85" s="849">
        <v>135.85000000000002</v>
      </c>
      <c r="J85" s="849">
        <v>6.8000000000000007</v>
      </c>
      <c r="K85" s="849">
        <v>923.8</v>
      </c>
      <c r="L85" s="849">
        <v>1</v>
      </c>
      <c r="M85" s="849">
        <v>135.85294117647058</v>
      </c>
      <c r="N85" s="849">
        <v>0.8</v>
      </c>
      <c r="O85" s="849">
        <v>108.68</v>
      </c>
      <c r="P85" s="837">
        <v>0.11764451179909073</v>
      </c>
      <c r="Q85" s="850">
        <v>135.85</v>
      </c>
    </row>
    <row r="86" spans="1:17" ht="14.4" customHeight="1" x14ac:dyDescent="0.3">
      <c r="A86" s="831" t="s">
        <v>568</v>
      </c>
      <c r="B86" s="832" t="s">
        <v>2393</v>
      </c>
      <c r="C86" s="832" t="s">
        <v>2272</v>
      </c>
      <c r="D86" s="832" t="s">
        <v>2401</v>
      </c>
      <c r="E86" s="832" t="s">
        <v>2402</v>
      </c>
      <c r="F86" s="849"/>
      <c r="G86" s="849"/>
      <c r="H86" s="849"/>
      <c r="I86" s="849"/>
      <c r="J86" s="849">
        <v>2</v>
      </c>
      <c r="K86" s="849">
        <v>131.5</v>
      </c>
      <c r="L86" s="849">
        <v>1</v>
      </c>
      <c r="M86" s="849">
        <v>65.75</v>
      </c>
      <c r="N86" s="849"/>
      <c r="O86" s="849"/>
      <c r="P86" s="837"/>
      <c r="Q86" s="850"/>
    </row>
    <row r="87" spans="1:17" ht="14.4" customHeight="1" x14ac:dyDescent="0.3">
      <c r="A87" s="831" t="s">
        <v>568</v>
      </c>
      <c r="B87" s="832" t="s">
        <v>2393</v>
      </c>
      <c r="C87" s="832" t="s">
        <v>2272</v>
      </c>
      <c r="D87" s="832" t="s">
        <v>2403</v>
      </c>
      <c r="E87" s="832" t="s">
        <v>2404</v>
      </c>
      <c r="F87" s="849">
        <v>1</v>
      </c>
      <c r="G87" s="849">
        <v>33.53</v>
      </c>
      <c r="H87" s="849"/>
      <c r="I87" s="849">
        <v>33.53</v>
      </c>
      <c r="J87" s="849"/>
      <c r="K87" s="849"/>
      <c r="L87" s="849"/>
      <c r="M87" s="849"/>
      <c r="N87" s="849"/>
      <c r="O87" s="849"/>
      <c r="P87" s="837"/>
      <c r="Q87" s="850"/>
    </row>
    <row r="88" spans="1:17" ht="14.4" customHeight="1" x14ac:dyDescent="0.3">
      <c r="A88" s="831" t="s">
        <v>568</v>
      </c>
      <c r="B88" s="832" t="s">
        <v>2393</v>
      </c>
      <c r="C88" s="832" t="s">
        <v>2272</v>
      </c>
      <c r="D88" s="832" t="s">
        <v>2327</v>
      </c>
      <c r="E88" s="832" t="s">
        <v>2328</v>
      </c>
      <c r="F88" s="849">
        <v>3.0999999999999996</v>
      </c>
      <c r="G88" s="849">
        <v>5058.58</v>
      </c>
      <c r="H88" s="849">
        <v>0.81578947368421051</v>
      </c>
      <c r="I88" s="849">
        <v>1631.8000000000002</v>
      </c>
      <c r="J88" s="849">
        <v>3.8000000000000003</v>
      </c>
      <c r="K88" s="849">
        <v>6200.84</v>
      </c>
      <c r="L88" s="849">
        <v>1</v>
      </c>
      <c r="M88" s="849">
        <v>1631.8</v>
      </c>
      <c r="N88" s="849">
        <v>2</v>
      </c>
      <c r="O88" s="849">
        <v>3263.6000000000004</v>
      </c>
      <c r="P88" s="837">
        <v>0.52631578947368429</v>
      </c>
      <c r="Q88" s="850">
        <v>1631.8000000000002</v>
      </c>
    </row>
    <row r="89" spans="1:17" ht="14.4" customHeight="1" x14ac:dyDescent="0.3">
      <c r="A89" s="831" t="s">
        <v>568</v>
      </c>
      <c r="B89" s="832" t="s">
        <v>2393</v>
      </c>
      <c r="C89" s="832" t="s">
        <v>2272</v>
      </c>
      <c r="D89" s="832" t="s">
        <v>2405</v>
      </c>
      <c r="E89" s="832" t="s">
        <v>761</v>
      </c>
      <c r="F89" s="849">
        <v>10.7</v>
      </c>
      <c r="G89" s="849">
        <v>166993.54999999999</v>
      </c>
      <c r="H89" s="849">
        <v>0.76576225428571731</v>
      </c>
      <c r="I89" s="849">
        <v>15606.873831775702</v>
      </c>
      <c r="J89" s="849">
        <v>14</v>
      </c>
      <c r="K89" s="849">
        <v>218074.93</v>
      </c>
      <c r="L89" s="849">
        <v>1</v>
      </c>
      <c r="M89" s="849">
        <v>15576.780714285715</v>
      </c>
      <c r="N89" s="849">
        <v>10.1</v>
      </c>
      <c r="O89" s="849">
        <v>157487.21</v>
      </c>
      <c r="P89" s="837">
        <v>0.7221701733436301</v>
      </c>
      <c r="Q89" s="850">
        <v>15592.79306930693</v>
      </c>
    </row>
    <row r="90" spans="1:17" ht="14.4" customHeight="1" x14ac:dyDescent="0.3">
      <c r="A90" s="831" t="s">
        <v>568</v>
      </c>
      <c r="B90" s="832" t="s">
        <v>2393</v>
      </c>
      <c r="C90" s="832" t="s">
        <v>2272</v>
      </c>
      <c r="D90" s="832" t="s">
        <v>2405</v>
      </c>
      <c r="E90" s="832"/>
      <c r="F90" s="849">
        <v>11.2</v>
      </c>
      <c r="G90" s="849">
        <v>174881.51000000004</v>
      </c>
      <c r="H90" s="849">
        <v>1.4015257168291748</v>
      </c>
      <c r="I90" s="849">
        <v>15614.420535714291</v>
      </c>
      <c r="J90" s="849">
        <v>8</v>
      </c>
      <c r="K90" s="849">
        <v>124779.38000000002</v>
      </c>
      <c r="L90" s="849">
        <v>1</v>
      </c>
      <c r="M90" s="849">
        <v>15597.422500000002</v>
      </c>
      <c r="N90" s="849">
        <v>12.5</v>
      </c>
      <c r="O90" s="849">
        <v>195363.01000000004</v>
      </c>
      <c r="P90" s="837">
        <v>1.5656674203702567</v>
      </c>
      <c r="Q90" s="850">
        <v>15629.040800000002</v>
      </c>
    </row>
    <row r="91" spans="1:17" ht="14.4" customHeight="1" x14ac:dyDescent="0.3">
      <c r="A91" s="831" t="s">
        <v>568</v>
      </c>
      <c r="B91" s="832" t="s">
        <v>2393</v>
      </c>
      <c r="C91" s="832" t="s">
        <v>2272</v>
      </c>
      <c r="D91" s="832" t="s">
        <v>2329</v>
      </c>
      <c r="E91" s="832" t="s">
        <v>2330</v>
      </c>
      <c r="F91" s="849">
        <v>2.3999999999999995</v>
      </c>
      <c r="G91" s="849">
        <v>652.07999999999993</v>
      </c>
      <c r="H91" s="849">
        <v>0.75000000000000011</v>
      </c>
      <c r="I91" s="849">
        <v>271.70000000000005</v>
      </c>
      <c r="J91" s="849">
        <v>3.2</v>
      </c>
      <c r="K91" s="849">
        <v>869.43999999999983</v>
      </c>
      <c r="L91" s="849">
        <v>1</v>
      </c>
      <c r="M91" s="849">
        <v>271.69999999999993</v>
      </c>
      <c r="N91" s="849">
        <v>2.5999999999999996</v>
      </c>
      <c r="O91" s="849">
        <v>706.42</v>
      </c>
      <c r="P91" s="837">
        <v>0.81250000000000011</v>
      </c>
      <c r="Q91" s="850">
        <v>271.70000000000005</v>
      </c>
    </row>
    <row r="92" spans="1:17" ht="14.4" customHeight="1" x14ac:dyDescent="0.3">
      <c r="A92" s="831" t="s">
        <v>568</v>
      </c>
      <c r="B92" s="832" t="s">
        <v>2393</v>
      </c>
      <c r="C92" s="832" t="s">
        <v>2272</v>
      </c>
      <c r="D92" s="832" t="s">
        <v>2406</v>
      </c>
      <c r="E92" s="832" t="s">
        <v>2407</v>
      </c>
      <c r="F92" s="849">
        <v>17</v>
      </c>
      <c r="G92" s="849">
        <v>1863.1999999999998</v>
      </c>
      <c r="H92" s="849">
        <v>0.89473684210526305</v>
      </c>
      <c r="I92" s="849">
        <v>109.6</v>
      </c>
      <c r="J92" s="849">
        <v>19</v>
      </c>
      <c r="K92" s="849">
        <v>2082.4</v>
      </c>
      <c r="L92" s="849">
        <v>1</v>
      </c>
      <c r="M92" s="849">
        <v>109.60000000000001</v>
      </c>
      <c r="N92" s="849">
        <v>5</v>
      </c>
      <c r="O92" s="849">
        <v>548</v>
      </c>
      <c r="P92" s="837">
        <v>0.26315789473684209</v>
      </c>
      <c r="Q92" s="850">
        <v>109.6</v>
      </c>
    </row>
    <row r="93" spans="1:17" ht="14.4" customHeight="1" x14ac:dyDescent="0.3">
      <c r="A93" s="831" t="s">
        <v>568</v>
      </c>
      <c r="B93" s="832" t="s">
        <v>2393</v>
      </c>
      <c r="C93" s="832" t="s">
        <v>2272</v>
      </c>
      <c r="D93" s="832" t="s">
        <v>2408</v>
      </c>
      <c r="E93" s="832" t="s">
        <v>2409</v>
      </c>
      <c r="F93" s="849">
        <v>11</v>
      </c>
      <c r="G93" s="849">
        <v>677.19</v>
      </c>
      <c r="H93" s="849">
        <v>1.9074700016900459</v>
      </c>
      <c r="I93" s="849">
        <v>61.56272727272728</v>
      </c>
      <c r="J93" s="849">
        <v>6</v>
      </c>
      <c r="K93" s="849">
        <v>355.02</v>
      </c>
      <c r="L93" s="849">
        <v>1</v>
      </c>
      <c r="M93" s="849">
        <v>59.169999999999995</v>
      </c>
      <c r="N93" s="849"/>
      <c r="O93" s="849"/>
      <c r="P93" s="837"/>
      <c r="Q93" s="850"/>
    </row>
    <row r="94" spans="1:17" ht="14.4" customHeight="1" x14ac:dyDescent="0.3">
      <c r="A94" s="831" t="s">
        <v>568</v>
      </c>
      <c r="B94" s="832" t="s">
        <v>2393</v>
      </c>
      <c r="C94" s="832" t="s">
        <v>2272</v>
      </c>
      <c r="D94" s="832" t="s">
        <v>2331</v>
      </c>
      <c r="E94" s="832"/>
      <c r="F94" s="849">
        <v>32.4</v>
      </c>
      <c r="G94" s="849">
        <v>1500.1199999999997</v>
      </c>
      <c r="H94" s="849">
        <v>1.0484777321144005</v>
      </c>
      <c r="I94" s="849">
        <v>46.29999999999999</v>
      </c>
      <c r="J94" s="849">
        <v>30.9</v>
      </c>
      <c r="K94" s="849">
        <v>1430.76</v>
      </c>
      <c r="L94" s="849">
        <v>1</v>
      </c>
      <c r="M94" s="849">
        <v>46.302912621359226</v>
      </c>
      <c r="N94" s="849">
        <v>0.7</v>
      </c>
      <c r="O94" s="849">
        <v>32.409999999999997</v>
      </c>
      <c r="P94" s="837">
        <v>2.2652296681483965E-2</v>
      </c>
      <c r="Q94" s="850">
        <v>46.3</v>
      </c>
    </row>
    <row r="95" spans="1:17" ht="14.4" customHeight="1" x14ac:dyDescent="0.3">
      <c r="A95" s="831" t="s">
        <v>568</v>
      </c>
      <c r="B95" s="832" t="s">
        <v>2393</v>
      </c>
      <c r="C95" s="832" t="s">
        <v>2272</v>
      </c>
      <c r="D95" s="832" t="s">
        <v>2332</v>
      </c>
      <c r="E95" s="832" t="s">
        <v>2333</v>
      </c>
      <c r="F95" s="849"/>
      <c r="G95" s="849"/>
      <c r="H95" s="849"/>
      <c r="I95" s="849"/>
      <c r="J95" s="849"/>
      <c r="K95" s="849"/>
      <c r="L95" s="849"/>
      <c r="M95" s="849"/>
      <c r="N95" s="849">
        <v>20.7</v>
      </c>
      <c r="O95" s="849">
        <v>1356.27</v>
      </c>
      <c r="P95" s="837"/>
      <c r="Q95" s="850">
        <v>65.520289855072463</v>
      </c>
    </row>
    <row r="96" spans="1:17" ht="14.4" customHeight="1" x14ac:dyDescent="0.3">
      <c r="A96" s="831" t="s">
        <v>568</v>
      </c>
      <c r="B96" s="832" t="s">
        <v>2393</v>
      </c>
      <c r="C96" s="832" t="s">
        <v>2272</v>
      </c>
      <c r="D96" s="832" t="s">
        <v>2410</v>
      </c>
      <c r="E96" s="832" t="s">
        <v>2411</v>
      </c>
      <c r="F96" s="849">
        <v>1</v>
      </c>
      <c r="G96" s="849">
        <v>599.79999999999995</v>
      </c>
      <c r="H96" s="849">
        <v>1.4285714285714284</v>
      </c>
      <c r="I96" s="849">
        <v>599.79999999999995</v>
      </c>
      <c r="J96" s="849">
        <v>0.7</v>
      </c>
      <c r="K96" s="849">
        <v>419.86</v>
      </c>
      <c r="L96" s="849">
        <v>1</v>
      </c>
      <c r="M96" s="849">
        <v>599.80000000000007</v>
      </c>
      <c r="N96" s="849">
        <v>0.6</v>
      </c>
      <c r="O96" s="849">
        <v>359.88</v>
      </c>
      <c r="P96" s="837">
        <v>0.8571428571428571</v>
      </c>
      <c r="Q96" s="850">
        <v>599.80000000000007</v>
      </c>
    </row>
    <row r="97" spans="1:17" ht="14.4" customHeight="1" x14ac:dyDescent="0.3">
      <c r="A97" s="831" t="s">
        <v>568</v>
      </c>
      <c r="B97" s="832" t="s">
        <v>2393</v>
      </c>
      <c r="C97" s="832" t="s">
        <v>2272</v>
      </c>
      <c r="D97" s="832" t="s">
        <v>2412</v>
      </c>
      <c r="E97" s="832" t="s">
        <v>2413</v>
      </c>
      <c r="F97" s="849"/>
      <c r="G97" s="849"/>
      <c r="H97" s="849"/>
      <c r="I97" s="849"/>
      <c r="J97" s="849">
        <v>2</v>
      </c>
      <c r="K97" s="849">
        <v>6880.73</v>
      </c>
      <c r="L97" s="849">
        <v>1</v>
      </c>
      <c r="M97" s="849">
        <v>3440.3649999999998</v>
      </c>
      <c r="N97" s="849"/>
      <c r="O97" s="849"/>
      <c r="P97" s="837"/>
      <c r="Q97" s="850"/>
    </row>
    <row r="98" spans="1:17" ht="14.4" customHeight="1" x14ac:dyDescent="0.3">
      <c r="A98" s="831" t="s">
        <v>568</v>
      </c>
      <c r="B98" s="832" t="s">
        <v>2393</v>
      </c>
      <c r="C98" s="832" t="s">
        <v>2272</v>
      </c>
      <c r="D98" s="832" t="s">
        <v>2414</v>
      </c>
      <c r="E98" s="832" t="s">
        <v>960</v>
      </c>
      <c r="F98" s="849">
        <v>68</v>
      </c>
      <c r="G98" s="849">
        <v>6289.32</v>
      </c>
      <c r="H98" s="849">
        <v>1.3599999999999999</v>
      </c>
      <c r="I98" s="849">
        <v>92.49</v>
      </c>
      <c r="J98" s="849">
        <v>50</v>
      </c>
      <c r="K98" s="849">
        <v>4624.5</v>
      </c>
      <c r="L98" s="849">
        <v>1</v>
      </c>
      <c r="M98" s="849">
        <v>92.49</v>
      </c>
      <c r="N98" s="849">
        <v>36.1</v>
      </c>
      <c r="O98" s="849">
        <v>3338.88</v>
      </c>
      <c r="P98" s="837">
        <v>0.72199805384365878</v>
      </c>
      <c r="Q98" s="850">
        <v>92.489750692520772</v>
      </c>
    </row>
    <row r="99" spans="1:17" ht="14.4" customHeight="1" x14ac:dyDescent="0.3">
      <c r="A99" s="831" t="s">
        <v>568</v>
      </c>
      <c r="B99" s="832" t="s">
        <v>2393</v>
      </c>
      <c r="C99" s="832" t="s">
        <v>2272</v>
      </c>
      <c r="D99" s="832" t="s">
        <v>2334</v>
      </c>
      <c r="E99" s="832" t="s">
        <v>967</v>
      </c>
      <c r="F99" s="849">
        <v>14.8</v>
      </c>
      <c r="G99" s="849">
        <v>24150.640000000003</v>
      </c>
      <c r="H99" s="849">
        <v>1.3097345132743365</v>
      </c>
      <c r="I99" s="849">
        <v>1631.8000000000002</v>
      </c>
      <c r="J99" s="849">
        <v>11.3</v>
      </c>
      <c r="K99" s="849">
        <v>18439.34</v>
      </c>
      <c r="L99" s="849">
        <v>1</v>
      </c>
      <c r="M99" s="849">
        <v>1631.8</v>
      </c>
      <c r="N99" s="849">
        <v>7.6999999999999993</v>
      </c>
      <c r="O99" s="849">
        <v>12564.86</v>
      </c>
      <c r="P99" s="837">
        <v>0.68141592920353988</v>
      </c>
      <c r="Q99" s="850">
        <v>1631.8000000000002</v>
      </c>
    </row>
    <row r="100" spans="1:17" ht="14.4" customHeight="1" x14ac:dyDescent="0.3">
      <c r="A100" s="831" t="s">
        <v>568</v>
      </c>
      <c r="B100" s="832" t="s">
        <v>2393</v>
      </c>
      <c r="C100" s="832" t="s">
        <v>2272</v>
      </c>
      <c r="D100" s="832" t="s">
        <v>2335</v>
      </c>
      <c r="E100" s="832" t="s">
        <v>2336</v>
      </c>
      <c r="F100" s="849">
        <v>0.3</v>
      </c>
      <c r="G100" s="849">
        <v>229.68</v>
      </c>
      <c r="H100" s="849"/>
      <c r="I100" s="849">
        <v>765.6</v>
      </c>
      <c r="J100" s="849"/>
      <c r="K100" s="849"/>
      <c r="L100" s="849"/>
      <c r="M100" s="849"/>
      <c r="N100" s="849"/>
      <c r="O100" s="849"/>
      <c r="P100" s="837"/>
      <c r="Q100" s="850"/>
    </row>
    <row r="101" spans="1:17" ht="14.4" customHeight="1" x14ac:dyDescent="0.3">
      <c r="A101" s="831" t="s">
        <v>568</v>
      </c>
      <c r="B101" s="832" t="s">
        <v>2393</v>
      </c>
      <c r="C101" s="832" t="s">
        <v>2272</v>
      </c>
      <c r="D101" s="832" t="s">
        <v>2337</v>
      </c>
      <c r="E101" s="832" t="s">
        <v>2338</v>
      </c>
      <c r="F101" s="849">
        <v>12.1</v>
      </c>
      <c r="G101" s="849">
        <v>1326.16</v>
      </c>
      <c r="H101" s="849">
        <v>1.3444444444444446</v>
      </c>
      <c r="I101" s="849">
        <v>109.60000000000001</v>
      </c>
      <c r="J101" s="849">
        <v>9</v>
      </c>
      <c r="K101" s="849">
        <v>986.4</v>
      </c>
      <c r="L101" s="849">
        <v>1</v>
      </c>
      <c r="M101" s="849">
        <v>109.6</v>
      </c>
      <c r="N101" s="849">
        <v>21.1</v>
      </c>
      <c r="O101" s="849">
        <v>2312.56</v>
      </c>
      <c r="P101" s="837">
        <v>2.3444444444444446</v>
      </c>
      <c r="Q101" s="850">
        <v>109.6</v>
      </c>
    </row>
    <row r="102" spans="1:17" ht="14.4" customHeight="1" x14ac:dyDescent="0.3">
      <c r="A102" s="831" t="s">
        <v>568</v>
      </c>
      <c r="B102" s="832" t="s">
        <v>2393</v>
      </c>
      <c r="C102" s="832" t="s">
        <v>2272</v>
      </c>
      <c r="D102" s="832" t="s">
        <v>2415</v>
      </c>
      <c r="E102" s="832" t="s">
        <v>2416</v>
      </c>
      <c r="F102" s="849">
        <v>0.8</v>
      </c>
      <c r="G102" s="849">
        <v>308.8</v>
      </c>
      <c r="H102" s="849"/>
      <c r="I102" s="849">
        <v>386</v>
      </c>
      <c r="J102" s="849"/>
      <c r="K102" s="849"/>
      <c r="L102" s="849"/>
      <c r="M102" s="849"/>
      <c r="N102" s="849"/>
      <c r="O102" s="849"/>
      <c r="P102" s="837"/>
      <c r="Q102" s="850"/>
    </row>
    <row r="103" spans="1:17" ht="14.4" customHeight="1" x14ac:dyDescent="0.3">
      <c r="A103" s="831" t="s">
        <v>568</v>
      </c>
      <c r="B103" s="832" t="s">
        <v>2393</v>
      </c>
      <c r="C103" s="832" t="s">
        <v>2272</v>
      </c>
      <c r="D103" s="832" t="s">
        <v>2339</v>
      </c>
      <c r="E103" s="832"/>
      <c r="F103" s="849">
        <v>2.2800000000000002</v>
      </c>
      <c r="G103" s="849">
        <v>7550.2999999999993</v>
      </c>
      <c r="H103" s="849"/>
      <c r="I103" s="849">
        <v>3311.5350877192977</v>
      </c>
      <c r="J103" s="849"/>
      <c r="K103" s="849"/>
      <c r="L103" s="849"/>
      <c r="M103" s="849"/>
      <c r="N103" s="849"/>
      <c r="O103" s="849"/>
      <c r="P103" s="837"/>
      <c r="Q103" s="850"/>
    </row>
    <row r="104" spans="1:17" ht="14.4" customHeight="1" x14ac:dyDescent="0.3">
      <c r="A104" s="831" t="s">
        <v>568</v>
      </c>
      <c r="B104" s="832" t="s">
        <v>2393</v>
      </c>
      <c r="C104" s="832" t="s">
        <v>2272</v>
      </c>
      <c r="D104" s="832" t="s">
        <v>2417</v>
      </c>
      <c r="E104" s="832" t="s">
        <v>1048</v>
      </c>
      <c r="F104" s="849"/>
      <c r="G104" s="849"/>
      <c r="H104" s="849"/>
      <c r="I104" s="849"/>
      <c r="J104" s="849">
        <v>0.1</v>
      </c>
      <c r="K104" s="849">
        <v>38.26</v>
      </c>
      <c r="L104" s="849">
        <v>1</v>
      </c>
      <c r="M104" s="849">
        <v>382.59999999999997</v>
      </c>
      <c r="N104" s="849"/>
      <c r="O104" s="849"/>
      <c r="P104" s="837"/>
      <c r="Q104" s="850"/>
    </row>
    <row r="105" spans="1:17" ht="14.4" customHeight="1" x14ac:dyDescent="0.3">
      <c r="A105" s="831" t="s">
        <v>568</v>
      </c>
      <c r="B105" s="832" t="s">
        <v>2393</v>
      </c>
      <c r="C105" s="832" t="s">
        <v>2272</v>
      </c>
      <c r="D105" s="832" t="s">
        <v>2418</v>
      </c>
      <c r="E105" s="832" t="s">
        <v>1006</v>
      </c>
      <c r="F105" s="849">
        <v>10.1</v>
      </c>
      <c r="G105" s="849">
        <v>2213.92</v>
      </c>
      <c r="H105" s="849"/>
      <c r="I105" s="849">
        <v>219.20000000000002</v>
      </c>
      <c r="J105" s="849"/>
      <c r="K105" s="849"/>
      <c r="L105" s="849"/>
      <c r="M105" s="849"/>
      <c r="N105" s="849"/>
      <c r="O105" s="849"/>
      <c r="P105" s="837"/>
      <c r="Q105" s="850"/>
    </row>
    <row r="106" spans="1:17" ht="14.4" customHeight="1" x14ac:dyDescent="0.3">
      <c r="A106" s="831" t="s">
        <v>568</v>
      </c>
      <c r="B106" s="832" t="s">
        <v>2393</v>
      </c>
      <c r="C106" s="832" t="s">
        <v>2272</v>
      </c>
      <c r="D106" s="832" t="s">
        <v>2419</v>
      </c>
      <c r="E106" s="832" t="s">
        <v>2420</v>
      </c>
      <c r="F106" s="849"/>
      <c r="G106" s="849"/>
      <c r="H106" s="849"/>
      <c r="I106" s="849"/>
      <c r="J106" s="849">
        <v>7</v>
      </c>
      <c r="K106" s="849">
        <v>72306.429999999993</v>
      </c>
      <c r="L106" s="849">
        <v>1</v>
      </c>
      <c r="M106" s="849">
        <v>10329.49</v>
      </c>
      <c r="N106" s="849"/>
      <c r="O106" s="849"/>
      <c r="P106" s="837"/>
      <c r="Q106" s="850"/>
    </row>
    <row r="107" spans="1:17" ht="14.4" customHeight="1" x14ac:dyDescent="0.3">
      <c r="A107" s="831" t="s">
        <v>568</v>
      </c>
      <c r="B107" s="832" t="s">
        <v>2393</v>
      </c>
      <c r="C107" s="832" t="s">
        <v>2272</v>
      </c>
      <c r="D107" s="832" t="s">
        <v>2421</v>
      </c>
      <c r="E107" s="832" t="s">
        <v>945</v>
      </c>
      <c r="F107" s="849">
        <v>5</v>
      </c>
      <c r="G107" s="849">
        <v>15863.900000000001</v>
      </c>
      <c r="H107" s="849">
        <v>0.41666666666666669</v>
      </c>
      <c r="I107" s="849">
        <v>3172.78</v>
      </c>
      <c r="J107" s="849">
        <v>12</v>
      </c>
      <c r="K107" s="849">
        <v>38073.360000000001</v>
      </c>
      <c r="L107" s="849">
        <v>1</v>
      </c>
      <c r="M107" s="849">
        <v>3172.78</v>
      </c>
      <c r="N107" s="849">
        <v>2</v>
      </c>
      <c r="O107" s="849">
        <v>6345.56</v>
      </c>
      <c r="P107" s="837">
        <v>0.16666666666666669</v>
      </c>
      <c r="Q107" s="850">
        <v>3172.78</v>
      </c>
    </row>
    <row r="108" spans="1:17" ht="14.4" customHeight="1" x14ac:dyDescent="0.3">
      <c r="A108" s="831" t="s">
        <v>568</v>
      </c>
      <c r="B108" s="832" t="s">
        <v>2393</v>
      </c>
      <c r="C108" s="832" t="s">
        <v>2272</v>
      </c>
      <c r="D108" s="832" t="s">
        <v>2422</v>
      </c>
      <c r="E108" s="832"/>
      <c r="F108" s="849">
        <v>1</v>
      </c>
      <c r="G108" s="849">
        <v>65.75</v>
      </c>
      <c r="H108" s="849"/>
      <c r="I108" s="849">
        <v>65.75</v>
      </c>
      <c r="J108" s="849"/>
      <c r="K108" s="849"/>
      <c r="L108" s="849"/>
      <c r="M108" s="849"/>
      <c r="N108" s="849"/>
      <c r="O108" s="849"/>
      <c r="P108" s="837"/>
      <c r="Q108" s="850"/>
    </row>
    <row r="109" spans="1:17" ht="14.4" customHeight="1" x14ac:dyDescent="0.3">
      <c r="A109" s="831" t="s">
        <v>568</v>
      </c>
      <c r="B109" s="832" t="s">
        <v>2393</v>
      </c>
      <c r="C109" s="832" t="s">
        <v>2272</v>
      </c>
      <c r="D109" s="832" t="s">
        <v>2423</v>
      </c>
      <c r="E109" s="832" t="s">
        <v>2424</v>
      </c>
      <c r="F109" s="849"/>
      <c r="G109" s="849"/>
      <c r="H109" s="849"/>
      <c r="I109" s="849"/>
      <c r="J109" s="849"/>
      <c r="K109" s="849"/>
      <c r="L109" s="849"/>
      <c r="M109" s="849"/>
      <c r="N109" s="849">
        <v>1</v>
      </c>
      <c r="O109" s="849">
        <v>17259.66</v>
      </c>
      <c r="P109" s="837"/>
      <c r="Q109" s="850">
        <v>17259.66</v>
      </c>
    </row>
    <row r="110" spans="1:17" ht="14.4" customHeight="1" x14ac:dyDescent="0.3">
      <c r="A110" s="831" t="s">
        <v>568</v>
      </c>
      <c r="B110" s="832" t="s">
        <v>2393</v>
      </c>
      <c r="C110" s="832" t="s">
        <v>2272</v>
      </c>
      <c r="D110" s="832" t="s">
        <v>2342</v>
      </c>
      <c r="E110" s="832" t="s">
        <v>1010</v>
      </c>
      <c r="F110" s="849"/>
      <c r="G110" s="849"/>
      <c r="H110" s="849"/>
      <c r="I110" s="849"/>
      <c r="J110" s="849"/>
      <c r="K110" s="849"/>
      <c r="L110" s="849"/>
      <c r="M110" s="849"/>
      <c r="N110" s="849">
        <v>13</v>
      </c>
      <c r="O110" s="849">
        <v>854.75</v>
      </c>
      <c r="P110" s="837"/>
      <c r="Q110" s="850">
        <v>65.75</v>
      </c>
    </row>
    <row r="111" spans="1:17" ht="14.4" customHeight="1" x14ac:dyDescent="0.3">
      <c r="A111" s="831" t="s">
        <v>568</v>
      </c>
      <c r="B111" s="832" t="s">
        <v>2393</v>
      </c>
      <c r="C111" s="832" t="s">
        <v>2272</v>
      </c>
      <c r="D111" s="832" t="s">
        <v>2425</v>
      </c>
      <c r="E111" s="832" t="s">
        <v>2426</v>
      </c>
      <c r="F111" s="849"/>
      <c r="G111" s="849"/>
      <c r="H111" s="849"/>
      <c r="I111" s="849"/>
      <c r="J111" s="849">
        <v>1.3</v>
      </c>
      <c r="K111" s="849">
        <v>1026.74</v>
      </c>
      <c r="L111" s="849">
        <v>1</v>
      </c>
      <c r="M111" s="849">
        <v>789.8</v>
      </c>
      <c r="N111" s="849">
        <v>2</v>
      </c>
      <c r="O111" s="849">
        <v>1539.3600000000001</v>
      </c>
      <c r="P111" s="837">
        <v>1.4992695326957166</v>
      </c>
      <c r="Q111" s="850">
        <v>769.68000000000006</v>
      </c>
    </row>
    <row r="112" spans="1:17" ht="14.4" customHeight="1" x14ac:dyDescent="0.3">
      <c r="A112" s="831" t="s">
        <v>568</v>
      </c>
      <c r="B112" s="832" t="s">
        <v>2393</v>
      </c>
      <c r="C112" s="832" t="s">
        <v>2272</v>
      </c>
      <c r="D112" s="832" t="s">
        <v>2343</v>
      </c>
      <c r="E112" s="832" t="s">
        <v>2320</v>
      </c>
      <c r="F112" s="849"/>
      <c r="G112" s="849"/>
      <c r="H112" s="849"/>
      <c r="I112" s="849"/>
      <c r="J112" s="849">
        <v>0.2</v>
      </c>
      <c r="K112" s="849">
        <v>39.18</v>
      </c>
      <c r="L112" s="849">
        <v>1</v>
      </c>
      <c r="M112" s="849">
        <v>195.89999999999998</v>
      </c>
      <c r="N112" s="849">
        <v>0.4</v>
      </c>
      <c r="O112" s="849">
        <v>134.08000000000001</v>
      </c>
      <c r="P112" s="837">
        <v>3.4221541602858605</v>
      </c>
      <c r="Q112" s="850">
        <v>335.2</v>
      </c>
    </row>
    <row r="113" spans="1:17" ht="14.4" customHeight="1" x14ac:dyDescent="0.3">
      <c r="A113" s="831" t="s">
        <v>568</v>
      </c>
      <c r="B113" s="832" t="s">
        <v>2393</v>
      </c>
      <c r="C113" s="832" t="s">
        <v>2272</v>
      </c>
      <c r="D113" s="832" t="s">
        <v>2344</v>
      </c>
      <c r="E113" s="832" t="s">
        <v>1032</v>
      </c>
      <c r="F113" s="849"/>
      <c r="G113" s="849"/>
      <c r="H113" s="849"/>
      <c r="I113" s="849"/>
      <c r="J113" s="849">
        <v>2.4</v>
      </c>
      <c r="K113" s="849">
        <v>5101.4400000000005</v>
      </c>
      <c r="L113" s="849">
        <v>1</v>
      </c>
      <c r="M113" s="849">
        <v>2125.6000000000004</v>
      </c>
      <c r="N113" s="849">
        <v>3.6</v>
      </c>
      <c r="O113" s="849">
        <v>4485.05</v>
      </c>
      <c r="P113" s="837">
        <v>0.87917333145151166</v>
      </c>
      <c r="Q113" s="850">
        <v>1245.8472222222222</v>
      </c>
    </row>
    <row r="114" spans="1:17" ht="14.4" customHeight="1" x14ac:dyDescent="0.3">
      <c r="A114" s="831" t="s">
        <v>568</v>
      </c>
      <c r="B114" s="832" t="s">
        <v>2393</v>
      </c>
      <c r="C114" s="832" t="s">
        <v>2272</v>
      </c>
      <c r="D114" s="832" t="s">
        <v>2345</v>
      </c>
      <c r="E114" s="832" t="s">
        <v>1006</v>
      </c>
      <c r="F114" s="849">
        <v>17</v>
      </c>
      <c r="G114" s="849">
        <v>1863.1999999999998</v>
      </c>
      <c r="H114" s="849">
        <v>0.79065741007926937</v>
      </c>
      <c r="I114" s="849">
        <v>109.6</v>
      </c>
      <c r="J114" s="849">
        <v>20</v>
      </c>
      <c r="K114" s="849">
        <v>2356.52</v>
      </c>
      <c r="L114" s="849">
        <v>1</v>
      </c>
      <c r="M114" s="849">
        <v>117.82599999999999</v>
      </c>
      <c r="N114" s="849">
        <v>4</v>
      </c>
      <c r="O114" s="849">
        <v>438.4</v>
      </c>
      <c r="P114" s="837">
        <v>0.18603703766571045</v>
      </c>
      <c r="Q114" s="850">
        <v>109.6</v>
      </c>
    </row>
    <row r="115" spans="1:17" ht="14.4" customHeight="1" x14ac:dyDescent="0.3">
      <c r="A115" s="831" t="s">
        <v>568</v>
      </c>
      <c r="B115" s="832" t="s">
        <v>2393</v>
      </c>
      <c r="C115" s="832" t="s">
        <v>2272</v>
      </c>
      <c r="D115" s="832" t="s">
        <v>2427</v>
      </c>
      <c r="E115" s="832" t="s">
        <v>1036</v>
      </c>
      <c r="F115" s="849"/>
      <c r="G115" s="849"/>
      <c r="H115" s="849"/>
      <c r="I115" s="849"/>
      <c r="J115" s="849">
        <v>0.5</v>
      </c>
      <c r="K115" s="849">
        <v>815.9</v>
      </c>
      <c r="L115" s="849">
        <v>1</v>
      </c>
      <c r="M115" s="849">
        <v>1631.8</v>
      </c>
      <c r="N115" s="849"/>
      <c r="O115" s="849"/>
      <c r="P115" s="837"/>
      <c r="Q115" s="850"/>
    </row>
    <row r="116" spans="1:17" ht="14.4" customHeight="1" x14ac:dyDescent="0.3">
      <c r="A116" s="831" t="s">
        <v>568</v>
      </c>
      <c r="B116" s="832" t="s">
        <v>2393</v>
      </c>
      <c r="C116" s="832" t="s">
        <v>2272</v>
      </c>
      <c r="D116" s="832" t="s">
        <v>2428</v>
      </c>
      <c r="E116" s="832" t="s">
        <v>1036</v>
      </c>
      <c r="F116" s="849"/>
      <c r="G116" s="849"/>
      <c r="H116" s="849"/>
      <c r="I116" s="849"/>
      <c r="J116" s="849">
        <v>0.3</v>
      </c>
      <c r="K116" s="849">
        <v>979.11</v>
      </c>
      <c r="L116" s="849">
        <v>1</v>
      </c>
      <c r="M116" s="849">
        <v>3263.7000000000003</v>
      </c>
      <c r="N116" s="849"/>
      <c r="O116" s="849"/>
      <c r="P116" s="837"/>
      <c r="Q116" s="850"/>
    </row>
    <row r="117" spans="1:17" ht="14.4" customHeight="1" x14ac:dyDescent="0.3">
      <c r="A117" s="831" t="s">
        <v>568</v>
      </c>
      <c r="B117" s="832" t="s">
        <v>2393</v>
      </c>
      <c r="C117" s="832" t="s">
        <v>2272</v>
      </c>
      <c r="D117" s="832" t="s">
        <v>2429</v>
      </c>
      <c r="E117" s="832" t="s">
        <v>2430</v>
      </c>
      <c r="F117" s="849"/>
      <c r="G117" s="849"/>
      <c r="H117" s="849"/>
      <c r="I117" s="849"/>
      <c r="J117" s="849">
        <v>1</v>
      </c>
      <c r="K117" s="849">
        <v>265.85000000000002</v>
      </c>
      <c r="L117" s="849">
        <v>1</v>
      </c>
      <c r="M117" s="849">
        <v>265.85000000000002</v>
      </c>
      <c r="N117" s="849"/>
      <c r="O117" s="849"/>
      <c r="P117" s="837"/>
      <c r="Q117" s="850"/>
    </row>
    <row r="118" spans="1:17" ht="14.4" customHeight="1" x14ac:dyDescent="0.3">
      <c r="A118" s="831" t="s">
        <v>568</v>
      </c>
      <c r="B118" s="832" t="s">
        <v>2393</v>
      </c>
      <c r="C118" s="832" t="s">
        <v>2272</v>
      </c>
      <c r="D118" s="832" t="s">
        <v>2431</v>
      </c>
      <c r="E118" s="832" t="s">
        <v>2402</v>
      </c>
      <c r="F118" s="849"/>
      <c r="G118" s="849"/>
      <c r="H118" s="849"/>
      <c r="I118" s="849"/>
      <c r="J118" s="849">
        <v>4</v>
      </c>
      <c r="K118" s="849">
        <v>131.47999999999999</v>
      </c>
      <c r="L118" s="849">
        <v>1</v>
      </c>
      <c r="M118" s="849">
        <v>32.869999999999997</v>
      </c>
      <c r="N118" s="849"/>
      <c r="O118" s="849"/>
      <c r="P118" s="837"/>
      <c r="Q118" s="850"/>
    </row>
    <row r="119" spans="1:17" ht="14.4" customHeight="1" x14ac:dyDescent="0.3">
      <c r="A119" s="831" t="s">
        <v>568</v>
      </c>
      <c r="B119" s="832" t="s">
        <v>2393</v>
      </c>
      <c r="C119" s="832" t="s">
        <v>2272</v>
      </c>
      <c r="D119" s="832" t="s">
        <v>2432</v>
      </c>
      <c r="E119" s="832" t="s">
        <v>2433</v>
      </c>
      <c r="F119" s="849"/>
      <c r="G119" s="849"/>
      <c r="H119" s="849"/>
      <c r="I119" s="849"/>
      <c r="J119" s="849"/>
      <c r="K119" s="849"/>
      <c r="L119" s="849"/>
      <c r="M119" s="849"/>
      <c r="N119" s="849">
        <v>3.61</v>
      </c>
      <c r="O119" s="849">
        <v>618701.28</v>
      </c>
      <c r="P119" s="837"/>
      <c r="Q119" s="850">
        <v>171385.39612188368</v>
      </c>
    </row>
    <row r="120" spans="1:17" ht="14.4" customHeight="1" x14ac:dyDescent="0.3">
      <c r="A120" s="831" t="s">
        <v>568</v>
      </c>
      <c r="B120" s="832" t="s">
        <v>2393</v>
      </c>
      <c r="C120" s="832" t="s">
        <v>2272</v>
      </c>
      <c r="D120" s="832" t="s">
        <v>2434</v>
      </c>
      <c r="E120" s="832" t="s">
        <v>2435</v>
      </c>
      <c r="F120" s="849">
        <v>2</v>
      </c>
      <c r="G120" s="849">
        <v>140.30000000000001</v>
      </c>
      <c r="H120" s="849"/>
      <c r="I120" s="849">
        <v>70.150000000000006</v>
      </c>
      <c r="J120" s="849"/>
      <c r="K120" s="849"/>
      <c r="L120" s="849"/>
      <c r="M120" s="849"/>
      <c r="N120" s="849"/>
      <c r="O120" s="849"/>
      <c r="P120" s="837"/>
      <c r="Q120" s="850"/>
    </row>
    <row r="121" spans="1:17" ht="14.4" customHeight="1" x14ac:dyDescent="0.3">
      <c r="A121" s="831" t="s">
        <v>568</v>
      </c>
      <c r="B121" s="832" t="s">
        <v>2393</v>
      </c>
      <c r="C121" s="832" t="s">
        <v>2347</v>
      </c>
      <c r="D121" s="832" t="s">
        <v>2436</v>
      </c>
      <c r="E121" s="832" t="s">
        <v>2437</v>
      </c>
      <c r="F121" s="849"/>
      <c r="G121" s="849"/>
      <c r="H121" s="849"/>
      <c r="I121" s="849"/>
      <c r="J121" s="849"/>
      <c r="K121" s="849"/>
      <c r="L121" s="849"/>
      <c r="M121" s="849"/>
      <c r="N121" s="849">
        <v>1</v>
      </c>
      <c r="O121" s="849">
        <v>2177.8000000000002</v>
      </c>
      <c r="P121" s="837"/>
      <c r="Q121" s="850">
        <v>2177.8000000000002</v>
      </c>
    </row>
    <row r="122" spans="1:17" ht="14.4" customHeight="1" x14ac:dyDescent="0.3">
      <c r="A122" s="831" t="s">
        <v>568</v>
      </c>
      <c r="B122" s="832" t="s">
        <v>2393</v>
      </c>
      <c r="C122" s="832" t="s">
        <v>2347</v>
      </c>
      <c r="D122" s="832" t="s">
        <v>2438</v>
      </c>
      <c r="E122" s="832" t="s">
        <v>2349</v>
      </c>
      <c r="F122" s="849">
        <v>6</v>
      </c>
      <c r="G122" s="849">
        <v>14793.72</v>
      </c>
      <c r="H122" s="849">
        <v>5.6012418832705446</v>
      </c>
      <c r="I122" s="849">
        <v>2465.62</v>
      </c>
      <c r="J122" s="849">
        <v>1</v>
      </c>
      <c r="K122" s="849">
        <v>2641.15</v>
      </c>
      <c r="L122" s="849">
        <v>1</v>
      </c>
      <c r="M122" s="849">
        <v>2641.15</v>
      </c>
      <c r="N122" s="849">
        <v>4</v>
      </c>
      <c r="O122" s="849">
        <v>10564.6</v>
      </c>
      <c r="P122" s="837">
        <v>4</v>
      </c>
      <c r="Q122" s="850">
        <v>2641.15</v>
      </c>
    </row>
    <row r="123" spans="1:17" ht="14.4" customHeight="1" x14ac:dyDescent="0.3">
      <c r="A123" s="831" t="s">
        <v>568</v>
      </c>
      <c r="B123" s="832" t="s">
        <v>2393</v>
      </c>
      <c r="C123" s="832" t="s">
        <v>2347</v>
      </c>
      <c r="D123" s="832" t="s">
        <v>2348</v>
      </c>
      <c r="E123" s="832" t="s">
        <v>2349</v>
      </c>
      <c r="F123" s="849">
        <v>111</v>
      </c>
      <c r="G123" s="849">
        <v>163322.01</v>
      </c>
      <c r="H123" s="849">
        <v>1.0215540753670205</v>
      </c>
      <c r="I123" s="849">
        <v>1471.3694594594594</v>
      </c>
      <c r="J123" s="849">
        <v>98</v>
      </c>
      <c r="K123" s="849">
        <v>159876.03</v>
      </c>
      <c r="L123" s="849">
        <v>1</v>
      </c>
      <c r="M123" s="849">
        <v>1631.3880612244898</v>
      </c>
      <c r="N123" s="849">
        <v>68</v>
      </c>
      <c r="O123" s="849">
        <v>113339.73999999999</v>
      </c>
      <c r="P123" s="837">
        <v>0.70892265713628233</v>
      </c>
      <c r="Q123" s="850">
        <v>1666.7608823529411</v>
      </c>
    </row>
    <row r="124" spans="1:17" ht="14.4" customHeight="1" x14ac:dyDescent="0.3">
      <c r="A124" s="831" t="s">
        <v>568</v>
      </c>
      <c r="B124" s="832" t="s">
        <v>2393</v>
      </c>
      <c r="C124" s="832" t="s">
        <v>2347</v>
      </c>
      <c r="D124" s="832" t="s">
        <v>2350</v>
      </c>
      <c r="E124" s="832" t="s">
        <v>2351</v>
      </c>
      <c r="F124" s="849"/>
      <c r="G124" s="849"/>
      <c r="H124" s="849"/>
      <c r="I124" s="849"/>
      <c r="J124" s="849">
        <v>2</v>
      </c>
      <c r="K124" s="849">
        <v>20618.3</v>
      </c>
      <c r="L124" s="849">
        <v>1</v>
      </c>
      <c r="M124" s="849">
        <v>10309.15</v>
      </c>
      <c r="N124" s="849">
        <v>10</v>
      </c>
      <c r="O124" s="849">
        <v>103340</v>
      </c>
      <c r="P124" s="837">
        <v>5.0120524000523812</v>
      </c>
      <c r="Q124" s="850">
        <v>10334</v>
      </c>
    </row>
    <row r="125" spans="1:17" ht="14.4" customHeight="1" x14ac:dyDescent="0.3">
      <c r="A125" s="831" t="s">
        <v>568</v>
      </c>
      <c r="B125" s="832" t="s">
        <v>2393</v>
      </c>
      <c r="C125" s="832" t="s">
        <v>2347</v>
      </c>
      <c r="D125" s="832" t="s">
        <v>2352</v>
      </c>
      <c r="E125" s="832" t="s">
        <v>2351</v>
      </c>
      <c r="F125" s="849">
        <v>10</v>
      </c>
      <c r="G125" s="849">
        <v>39906.800000000003</v>
      </c>
      <c r="H125" s="849">
        <v>0.29423943440153782</v>
      </c>
      <c r="I125" s="849">
        <v>3990.6800000000003</v>
      </c>
      <c r="J125" s="849">
        <v>33</v>
      </c>
      <c r="K125" s="849">
        <v>135626.96000000002</v>
      </c>
      <c r="L125" s="849">
        <v>1</v>
      </c>
      <c r="M125" s="849">
        <v>4109.9078787878798</v>
      </c>
      <c r="N125" s="849">
        <v>6</v>
      </c>
      <c r="O125" s="849">
        <v>24710.38</v>
      </c>
      <c r="P125" s="837">
        <v>0.18219371723733982</v>
      </c>
      <c r="Q125" s="850">
        <v>4118.3966666666665</v>
      </c>
    </row>
    <row r="126" spans="1:17" ht="14.4" customHeight="1" x14ac:dyDescent="0.3">
      <c r="A126" s="831" t="s">
        <v>568</v>
      </c>
      <c r="B126" s="832" t="s">
        <v>2393</v>
      </c>
      <c r="C126" s="832" t="s">
        <v>2347</v>
      </c>
      <c r="D126" s="832" t="s">
        <v>2439</v>
      </c>
      <c r="E126" s="832" t="s">
        <v>2440</v>
      </c>
      <c r="F126" s="849">
        <v>30</v>
      </c>
      <c r="G126" s="849">
        <v>31888.11</v>
      </c>
      <c r="H126" s="849">
        <v>0.64192172438970041</v>
      </c>
      <c r="I126" s="849">
        <v>1062.9370000000001</v>
      </c>
      <c r="J126" s="849">
        <v>41</v>
      </c>
      <c r="K126" s="849">
        <v>49676.01</v>
      </c>
      <c r="L126" s="849">
        <v>1</v>
      </c>
      <c r="M126" s="849">
        <v>1211.6100000000001</v>
      </c>
      <c r="N126" s="849">
        <v>18</v>
      </c>
      <c r="O126" s="849">
        <v>21885.420000000002</v>
      </c>
      <c r="P126" s="837">
        <v>0.44056316117176081</v>
      </c>
      <c r="Q126" s="850">
        <v>1215.8566666666668</v>
      </c>
    </row>
    <row r="127" spans="1:17" ht="14.4" customHeight="1" x14ac:dyDescent="0.3">
      <c r="A127" s="831" t="s">
        <v>568</v>
      </c>
      <c r="B127" s="832" t="s">
        <v>2393</v>
      </c>
      <c r="C127" s="832" t="s">
        <v>2347</v>
      </c>
      <c r="D127" s="832" t="s">
        <v>2441</v>
      </c>
      <c r="E127" s="832" t="s">
        <v>2442</v>
      </c>
      <c r="F127" s="849"/>
      <c r="G127" s="849"/>
      <c r="H127" s="849"/>
      <c r="I127" s="849"/>
      <c r="J127" s="849">
        <v>1</v>
      </c>
      <c r="K127" s="849">
        <v>1211.6099999999999</v>
      </c>
      <c r="L127" s="849">
        <v>1</v>
      </c>
      <c r="M127" s="849">
        <v>1211.6099999999999</v>
      </c>
      <c r="N127" s="849"/>
      <c r="O127" s="849"/>
      <c r="P127" s="837"/>
      <c r="Q127" s="850"/>
    </row>
    <row r="128" spans="1:17" ht="14.4" customHeight="1" x14ac:dyDescent="0.3">
      <c r="A128" s="831" t="s">
        <v>568</v>
      </c>
      <c r="B128" s="832" t="s">
        <v>2393</v>
      </c>
      <c r="C128" s="832" t="s">
        <v>2347</v>
      </c>
      <c r="D128" s="832" t="s">
        <v>2353</v>
      </c>
      <c r="E128" s="832" t="s">
        <v>2354</v>
      </c>
      <c r="F128" s="849">
        <v>125</v>
      </c>
      <c r="G128" s="849">
        <v>30210.410000000003</v>
      </c>
      <c r="H128" s="849">
        <v>0.92665620294507656</v>
      </c>
      <c r="I128" s="849">
        <v>241.68328000000002</v>
      </c>
      <c r="J128" s="849">
        <v>133</v>
      </c>
      <c r="K128" s="849">
        <v>32601.530000000002</v>
      </c>
      <c r="L128" s="849">
        <v>1</v>
      </c>
      <c r="M128" s="849">
        <v>245.12428571428572</v>
      </c>
      <c r="N128" s="849">
        <v>85</v>
      </c>
      <c r="O128" s="849">
        <v>21042.149999999998</v>
      </c>
      <c r="P128" s="837">
        <v>0.64543443206499806</v>
      </c>
      <c r="Q128" s="850">
        <v>247.55470588235292</v>
      </c>
    </row>
    <row r="129" spans="1:17" ht="14.4" customHeight="1" x14ac:dyDescent="0.3">
      <c r="A129" s="831" t="s">
        <v>568</v>
      </c>
      <c r="B129" s="832" t="s">
        <v>2393</v>
      </c>
      <c r="C129" s="832" t="s">
        <v>2355</v>
      </c>
      <c r="D129" s="832" t="s">
        <v>2443</v>
      </c>
      <c r="E129" s="832" t="s">
        <v>2444</v>
      </c>
      <c r="F129" s="849"/>
      <c r="G129" s="849"/>
      <c r="H129" s="849"/>
      <c r="I129" s="849"/>
      <c r="J129" s="849"/>
      <c r="K129" s="849"/>
      <c r="L129" s="849"/>
      <c r="M129" s="849"/>
      <c r="N129" s="849">
        <v>2</v>
      </c>
      <c r="O129" s="849">
        <v>7851.26</v>
      </c>
      <c r="P129" s="837"/>
      <c r="Q129" s="850">
        <v>3925.63</v>
      </c>
    </row>
    <row r="130" spans="1:17" ht="14.4" customHeight="1" x14ac:dyDescent="0.3">
      <c r="A130" s="831" t="s">
        <v>568</v>
      </c>
      <c r="B130" s="832" t="s">
        <v>2393</v>
      </c>
      <c r="C130" s="832" t="s">
        <v>2355</v>
      </c>
      <c r="D130" s="832" t="s">
        <v>2445</v>
      </c>
      <c r="E130" s="832" t="s">
        <v>2446</v>
      </c>
      <c r="F130" s="849"/>
      <c r="G130" s="849"/>
      <c r="H130" s="849"/>
      <c r="I130" s="849"/>
      <c r="J130" s="849"/>
      <c r="K130" s="849"/>
      <c r="L130" s="849"/>
      <c r="M130" s="849"/>
      <c r="N130" s="849">
        <v>3</v>
      </c>
      <c r="O130" s="849">
        <v>15669.9</v>
      </c>
      <c r="P130" s="837"/>
      <c r="Q130" s="850">
        <v>5223.3</v>
      </c>
    </row>
    <row r="131" spans="1:17" ht="14.4" customHeight="1" x14ac:dyDescent="0.3">
      <c r="A131" s="831" t="s">
        <v>568</v>
      </c>
      <c r="B131" s="832" t="s">
        <v>2393</v>
      </c>
      <c r="C131" s="832" t="s">
        <v>2355</v>
      </c>
      <c r="D131" s="832" t="s">
        <v>2447</v>
      </c>
      <c r="E131" s="832" t="s">
        <v>2448</v>
      </c>
      <c r="F131" s="849"/>
      <c r="G131" s="849"/>
      <c r="H131" s="849"/>
      <c r="I131" s="849"/>
      <c r="J131" s="849">
        <v>1</v>
      </c>
      <c r="K131" s="849">
        <v>460.87</v>
      </c>
      <c r="L131" s="849">
        <v>1</v>
      </c>
      <c r="M131" s="849">
        <v>460.87</v>
      </c>
      <c r="N131" s="849"/>
      <c r="O131" s="849"/>
      <c r="P131" s="837"/>
      <c r="Q131" s="850"/>
    </row>
    <row r="132" spans="1:17" ht="14.4" customHeight="1" x14ac:dyDescent="0.3">
      <c r="A132" s="831" t="s">
        <v>568</v>
      </c>
      <c r="B132" s="832" t="s">
        <v>2393</v>
      </c>
      <c r="C132" s="832" t="s">
        <v>2355</v>
      </c>
      <c r="D132" s="832" t="s">
        <v>2449</v>
      </c>
      <c r="E132" s="832" t="s">
        <v>2450</v>
      </c>
      <c r="F132" s="849"/>
      <c r="G132" s="849"/>
      <c r="H132" s="849"/>
      <c r="I132" s="849"/>
      <c r="J132" s="849">
        <v>1</v>
      </c>
      <c r="K132" s="849">
        <v>10478</v>
      </c>
      <c r="L132" s="849">
        <v>1</v>
      </c>
      <c r="M132" s="849">
        <v>10478</v>
      </c>
      <c r="N132" s="849">
        <v>1</v>
      </c>
      <c r="O132" s="849">
        <v>10478</v>
      </c>
      <c r="P132" s="837">
        <v>1</v>
      </c>
      <c r="Q132" s="850">
        <v>10478</v>
      </c>
    </row>
    <row r="133" spans="1:17" ht="14.4" customHeight="1" x14ac:dyDescent="0.3">
      <c r="A133" s="831" t="s">
        <v>568</v>
      </c>
      <c r="B133" s="832" t="s">
        <v>2393</v>
      </c>
      <c r="C133" s="832" t="s">
        <v>2355</v>
      </c>
      <c r="D133" s="832" t="s">
        <v>2451</v>
      </c>
      <c r="E133" s="832" t="s">
        <v>2452</v>
      </c>
      <c r="F133" s="849"/>
      <c r="G133" s="849"/>
      <c r="H133" s="849"/>
      <c r="I133" s="849"/>
      <c r="J133" s="849">
        <v>1</v>
      </c>
      <c r="K133" s="849">
        <v>556.5</v>
      </c>
      <c r="L133" s="849">
        <v>1</v>
      </c>
      <c r="M133" s="849">
        <v>556.5</v>
      </c>
      <c r="N133" s="849"/>
      <c r="O133" s="849"/>
      <c r="P133" s="837"/>
      <c r="Q133" s="850"/>
    </row>
    <row r="134" spans="1:17" ht="14.4" customHeight="1" x14ac:dyDescent="0.3">
      <c r="A134" s="831" t="s">
        <v>568</v>
      </c>
      <c r="B134" s="832" t="s">
        <v>2393</v>
      </c>
      <c r="C134" s="832" t="s">
        <v>2355</v>
      </c>
      <c r="D134" s="832" t="s">
        <v>2453</v>
      </c>
      <c r="E134" s="832" t="s">
        <v>2454</v>
      </c>
      <c r="F134" s="849"/>
      <c r="G134" s="849"/>
      <c r="H134" s="849"/>
      <c r="I134" s="849"/>
      <c r="J134" s="849">
        <v>1</v>
      </c>
      <c r="K134" s="849">
        <v>61920</v>
      </c>
      <c r="L134" s="849">
        <v>1</v>
      </c>
      <c r="M134" s="849">
        <v>61920</v>
      </c>
      <c r="N134" s="849"/>
      <c r="O134" s="849"/>
      <c r="P134" s="837"/>
      <c r="Q134" s="850"/>
    </row>
    <row r="135" spans="1:17" ht="14.4" customHeight="1" x14ac:dyDescent="0.3">
      <c r="A135" s="831" t="s">
        <v>568</v>
      </c>
      <c r="B135" s="832" t="s">
        <v>2393</v>
      </c>
      <c r="C135" s="832" t="s">
        <v>2355</v>
      </c>
      <c r="D135" s="832" t="s">
        <v>2455</v>
      </c>
      <c r="E135" s="832" t="s">
        <v>2456</v>
      </c>
      <c r="F135" s="849"/>
      <c r="G135" s="849"/>
      <c r="H135" s="849"/>
      <c r="I135" s="849"/>
      <c r="J135" s="849"/>
      <c r="K135" s="849"/>
      <c r="L135" s="849"/>
      <c r="M135" s="849"/>
      <c r="N135" s="849">
        <v>1</v>
      </c>
      <c r="O135" s="849">
        <v>6133.4</v>
      </c>
      <c r="P135" s="837"/>
      <c r="Q135" s="850">
        <v>6133.4</v>
      </c>
    </row>
    <row r="136" spans="1:17" ht="14.4" customHeight="1" x14ac:dyDescent="0.3">
      <c r="A136" s="831" t="s">
        <v>568</v>
      </c>
      <c r="B136" s="832" t="s">
        <v>2393</v>
      </c>
      <c r="C136" s="832" t="s">
        <v>670</v>
      </c>
      <c r="D136" s="832" t="s">
        <v>2358</v>
      </c>
      <c r="E136" s="832" t="s">
        <v>2359</v>
      </c>
      <c r="F136" s="849"/>
      <c r="G136" s="849"/>
      <c r="H136" s="849"/>
      <c r="I136" s="849"/>
      <c r="J136" s="849"/>
      <c r="K136" s="849"/>
      <c r="L136" s="849"/>
      <c r="M136" s="849"/>
      <c r="N136" s="849">
        <v>194</v>
      </c>
      <c r="O136" s="849">
        <v>34532</v>
      </c>
      <c r="P136" s="837"/>
      <c r="Q136" s="850">
        <v>178</v>
      </c>
    </row>
    <row r="137" spans="1:17" ht="14.4" customHeight="1" x14ac:dyDescent="0.3">
      <c r="A137" s="831" t="s">
        <v>568</v>
      </c>
      <c r="B137" s="832" t="s">
        <v>2393</v>
      </c>
      <c r="C137" s="832" t="s">
        <v>670</v>
      </c>
      <c r="D137" s="832" t="s">
        <v>2358</v>
      </c>
      <c r="E137" s="832" t="s">
        <v>2360</v>
      </c>
      <c r="F137" s="849"/>
      <c r="G137" s="849"/>
      <c r="H137" s="849"/>
      <c r="I137" s="849"/>
      <c r="J137" s="849"/>
      <c r="K137" s="849"/>
      <c r="L137" s="849"/>
      <c r="M137" s="849"/>
      <c r="N137" s="849">
        <v>99</v>
      </c>
      <c r="O137" s="849">
        <v>17622</v>
      </c>
      <c r="P137" s="837"/>
      <c r="Q137" s="850">
        <v>178</v>
      </c>
    </row>
    <row r="138" spans="1:17" ht="14.4" customHeight="1" x14ac:dyDescent="0.3">
      <c r="A138" s="831" t="s">
        <v>568</v>
      </c>
      <c r="B138" s="832" t="s">
        <v>2393</v>
      </c>
      <c r="C138" s="832" t="s">
        <v>670</v>
      </c>
      <c r="D138" s="832" t="s">
        <v>2457</v>
      </c>
      <c r="E138" s="832" t="s">
        <v>2458</v>
      </c>
      <c r="F138" s="849">
        <v>357</v>
      </c>
      <c r="G138" s="849">
        <v>10340505</v>
      </c>
      <c r="H138" s="849">
        <v>1.6153846153846154</v>
      </c>
      <c r="I138" s="849">
        <v>28965</v>
      </c>
      <c r="J138" s="849">
        <v>221</v>
      </c>
      <c r="K138" s="849">
        <v>6401265</v>
      </c>
      <c r="L138" s="849">
        <v>1</v>
      </c>
      <c r="M138" s="849">
        <v>28965</v>
      </c>
      <c r="N138" s="849">
        <v>205</v>
      </c>
      <c r="O138" s="849">
        <v>5937825</v>
      </c>
      <c r="P138" s="837">
        <v>0.92760180995475117</v>
      </c>
      <c r="Q138" s="850">
        <v>28965</v>
      </c>
    </row>
    <row r="139" spans="1:17" ht="14.4" customHeight="1" x14ac:dyDescent="0.3">
      <c r="A139" s="831" t="s">
        <v>568</v>
      </c>
      <c r="B139" s="832" t="s">
        <v>2393</v>
      </c>
      <c r="C139" s="832" t="s">
        <v>670</v>
      </c>
      <c r="D139" s="832" t="s">
        <v>2459</v>
      </c>
      <c r="E139" s="832" t="s">
        <v>2460</v>
      </c>
      <c r="F139" s="849">
        <v>609</v>
      </c>
      <c r="G139" s="849">
        <v>8326248</v>
      </c>
      <c r="H139" s="849">
        <v>0.83768913342503437</v>
      </c>
      <c r="I139" s="849">
        <v>13672</v>
      </c>
      <c r="J139" s="849">
        <v>727</v>
      </c>
      <c r="K139" s="849">
        <v>9939544</v>
      </c>
      <c r="L139" s="849">
        <v>1</v>
      </c>
      <c r="M139" s="849">
        <v>13672</v>
      </c>
      <c r="N139" s="849">
        <v>510</v>
      </c>
      <c r="O139" s="849">
        <v>6972720</v>
      </c>
      <c r="P139" s="837">
        <v>0.70151306740027508</v>
      </c>
      <c r="Q139" s="850">
        <v>13672</v>
      </c>
    </row>
    <row r="140" spans="1:17" ht="14.4" customHeight="1" x14ac:dyDescent="0.3">
      <c r="A140" s="831" t="s">
        <v>568</v>
      </c>
      <c r="B140" s="832" t="s">
        <v>2393</v>
      </c>
      <c r="C140" s="832" t="s">
        <v>670</v>
      </c>
      <c r="D140" s="832" t="s">
        <v>2368</v>
      </c>
      <c r="E140" s="832" t="s">
        <v>2369</v>
      </c>
      <c r="F140" s="849">
        <v>0</v>
      </c>
      <c r="G140" s="849">
        <v>0</v>
      </c>
      <c r="H140" s="849"/>
      <c r="I140" s="849"/>
      <c r="J140" s="849">
        <v>0</v>
      </c>
      <c r="K140" s="849">
        <v>0</v>
      </c>
      <c r="L140" s="849"/>
      <c r="M140" s="849"/>
      <c r="N140" s="849">
        <v>0</v>
      </c>
      <c r="O140" s="849">
        <v>0</v>
      </c>
      <c r="P140" s="837"/>
      <c r="Q140" s="850"/>
    </row>
    <row r="141" spans="1:17" ht="14.4" customHeight="1" x14ac:dyDescent="0.3">
      <c r="A141" s="831" t="s">
        <v>568</v>
      </c>
      <c r="B141" s="832" t="s">
        <v>2393</v>
      </c>
      <c r="C141" s="832" t="s">
        <v>670</v>
      </c>
      <c r="D141" s="832" t="s">
        <v>2370</v>
      </c>
      <c r="E141" s="832" t="s">
        <v>2371</v>
      </c>
      <c r="F141" s="849">
        <v>2507</v>
      </c>
      <c r="G141" s="849">
        <v>0</v>
      </c>
      <c r="H141" s="849"/>
      <c r="I141" s="849">
        <v>0</v>
      </c>
      <c r="J141" s="849">
        <v>2554</v>
      </c>
      <c r="K141" s="849">
        <v>0</v>
      </c>
      <c r="L141" s="849"/>
      <c r="M141" s="849">
        <v>0</v>
      </c>
      <c r="N141" s="849">
        <v>1964</v>
      </c>
      <c r="O141" s="849">
        <v>0</v>
      </c>
      <c r="P141" s="837"/>
      <c r="Q141" s="850">
        <v>0</v>
      </c>
    </row>
    <row r="142" spans="1:17" ht="14.4" customHeight="1" x14ac:dyDescent="0.3">
      <c r="A142" s="831" t="s">
        <v>568</v>
      </c>
      <c r="B142" s="832" t="s">
        <v>2393</v>
      </c>
      <c r="C142" s="832" t="s">
        <v>670</v>
      </c>
      <c r="D142" s="832" t="s">
        <v>2372</v>
      </c>
      <c r="E142" s="832" t="s">
        <v>2373</v>
      </c>
      <c r="F142" s="849">
        <v>38</v>
      </c>
      <c r="G142" s="849">
        <v>0</v>
      </c>
      <c r="H142" s="849"/>
      <c r="I142" s="849">
        <v>0</v>
      </c>
      <c r="J142" s="849">
        <v>50</v>
      </c>
      <c r="K142" s="849">
        <v>0</v>
      </c>
      <c r="L142" s="849"/>
      <c r="M142" s="849">
        <v>0</v>
      </c>
      <c r="N142" s="849">
        <v>40</v>
      </c>
      <c r="O142" s="849">
        <v>0</v>
      </c>
      <c r="P142" s="837"/>
      <c r="Q142" s="850">
        <v>0</v>
      </c>
    </row>
    <row r="143" spans="1:17" ht="14.4" customHeight="1" x14ac:dyDescent="0.3">
      <c r="A143" s="831" t="s">
        <v>568</v>
      </c>
      <c r="B143" s="832" t="s">
        <v>2393</v>
      </c>
      <c r="C143" s="832" t="s">
        <v>670</v>
      </c>
      <c r="D143" s="832" t="s">
        <v>2461</v>
      </c>
      <c r="E143" s="832" t="s">
        <v>2462</v>
      </c>
      <c r="F143" s="849">
        <v>6</v>
      </c>
      <c r="G143" s="849">
        <v>0</v>
      </c>
      <c r="H143" s="849"/>
      <c r="I143" s="849">
        <v>0</v>
      </c>
      <c r="J143" s="849">
        <v>14</v>
      </c>
      <c r="K143" s="849">
        <v>0</v>
      </c>
      <c r="L143" s="849"/>
      <c r="M143" s="849">
        <v>0</v>
      </c>
      <c r="N143" s="849">
        <v>7</v>
      </c>
      <c r="O143" s="849">
        <v>0</v>
      </c>
      <c r="P143" s="837"/>
      <c r="Q143" s="850">
        <v>0</v>
      </c>
    </row>
    <row r="144" spans="1:17" ht="14.4" customHeight="1" x14ac:dyDescent="0.3">
      <c r="A144" s="831" t="s">
        <v>568</v>
      </c>
      <c r="B144" s="832" t="s">
        <v>2393</v>
      </c>
      <c r="C144" s="832" t="s">
        <v>670</v>
      </c>
      <c r="D144" s="832" t="s">
        <v>2461</v>
      </c>
      <c r="E144" s="832" t="s">
        <v>2463</v>
      </c>
      <c r="F144" s="849">
        <v>2</v>
      </c>
      <c r="G144" s="849">
        <v>0</v>
      </c>
      <c r="H144" s="849"/>
      <c r="I144" s="849">
        <v>0</v>
      </c>
      <c r="J144" s="849"/>
      <c r="K144" s="849"/>
      <c r="L144" s="849"/>
      <c r="M144" s="849"/>
      <c r="N144" s="849">
        <v>4</v>
      </c>
      <c r="O144" s="849">
        <v>0</v>
      </c>
      <c r="P144" s="837"/>
      <c r="Q144" s="850">
        <v>0</v>
      </c>
    </row>
    <row r="145" spans="1:17" ht="14.4" customHeight="1" x14ac:dyDescent="0.3">
      <c r="A145" s="831" t="s">
        <v>568</v>
      </c>
      <c r="B145" s="832" t="s">
        <v>2393</v>
      </c>
      <c r="C145" s="832" t="s">
        <v>670</v>
      </c>
      <c r="D145" s="832" t="s">
        <v>2374</v>
      </c>
      <c r="E145" s="832" t="s">
        <v>2375</v>
      </c>
      <c r="F145" s="849">
        <v>51</v>
      </c>
      <c r="G145" s="849">
        <v>0</v>
      </c>
      <c r="H145" s="849"/>
      <c r="I145" s="849">
        <v>0</v>
      </c>
      <c r="J145" s="849">
        <v>61</v>
      </c>
      <c r="K145" s="849">
        <v>0</v>
      </c>
      <c r="L145" s="849"/>
      <c r="M145" s="849">
        <v>0</v>
      </c>
      <c r="N145" s="849">
        <v>61</v>
      </c>
      <c r="O145" s="849">
        <v>0</v>
      </c>
      <c r="P145" s="837"/>
      <c r="Q145" s="850">
        <v>0</v>
      </c>
    </row>
    <row r="146" spans="1:17" ht="14.4" customHeight="1" x14ac:dyDescent="0.3">
      <c r="A146" s="831" t="s">
        <v>568</v>
      </c>
      <c r="B146" s="832" t="s">
        <v>2393</v>
      </c>
      <c r="C146" s="832" t="s">
        <v>670</v>
      </c>
      <c r="D146" s="832" t="s">
        <v>2374</v>
      </c>
      <c r="E146" s="832" t="s">
        <v>2376</v>
      </c>
      <c r="F146" s="849">
        <v>7</v>
      </c>
      <c r="G146" s="849">
        <v>0</v>
      </c>
      <c r="H146" s="849"/>
      <c r="I146" s="849">
        <v>0</v>
      </c>
      <c r="J146" s="849">
        <v>6</v>
      </c>
      <c r="K146" s="849">
        <v>0</v>
      </c>
      <c r="L146" s="849"/>
      <c r="M146" s="849">
        <v>0</v>
      </c>
      <c r="N146" s="849">
        <v>4</v>
      </c>
      <c r="O146" s="849">
        <v>0</v>
      </c>
      <c r="P146" s="837"/>
      <c r="Q146" s="850">
        <v>0</v>
      </c>
    </row>
    <row r="147" spans="1:17" ht="14.4" customHeight="1" x14ac:dyDescent="0.3">
      <c r="A147" s="831" t="s">
        <v>568</v>
      </c>
      <c r="B147" s="832" t="s">
        <v>2393</v>
      </c>
      <c r="C147" s="832" t="s">
        <v>670</v>
      </c>
      <c r="D147" s="832" t="s">
        <v>2266</v>
      </c>
      <c r="E147" s="832" t="s">
        <v>2267</v>
      </c>
      <c r="F147" s="849">
        <v>8</v>
      </c>
      <c r="G147" s="849">
        <v>2832</v>
      </c>
      <c r="H147" s="849">
        <v>0.72522407170294489</v>
      </c>
      <c r="I147" s="849">
        <v>354</v>
      </c>
      <c r="J147" s="849">
        <v>11</v>
      </c>
      <c r="K147" s="849">
        <v>3905</v>
      </c>
      <c r="L147" s="849">
        <v>1</v>
      </c>
      <c r="M147" s="849">
        <v>355</v>
      </c>
      <c r="N147" s="849">
        <v>2</v>
      </c>
      <c r="O147" s="849">
        <v>710</v>
      </c>
      <c r="P147" s="837">
        <v>0.18181818181818182</v>
      </c>
      <c r="Q147" s="850">
        <v>355</v>
      </c>
    </row>
    <row r="148" spans="1:17" ht="14.4" customHeight="1" x14ac:dyDescent="0.3">
      <c r="A148" s="831" t="s">
        <v>568</v>
      </c>
      <c r="B148" s="832" t="s">
        <v>2393</v>
      </c>
      <c r="C148" s="832" t="s">
        <v>670</v>
      </c>
      <c r="D148" s="832" t="s">
        <v>2266</v>
      </c>
      <c r="E148" s="832" t="s">
        <v>2299</v>
      </c>
      <c r="F148" s="849">
        <v>36</v>
      </c>
      <c r="G148" s="849">
        <v>12721</v>
      </c>
      <c r="H148" s="849">
        <v>0.68914892464380517</v>
      </c>
      <c r="I148" s="849">
        <v>353.36111111111109</v>
      </c>
      <c r="J148" s="849">
        <v>52</v>
      </c>
      <c r="K148" s="849">
        <v>18459</v>
      </c>
      <c r="L148" s="849">
        <v>1</v>
      </c>
      <c r="M148" s="849">
        <v>354.98076923076923</v>
      </c>
      <c r="N148" s="849">
        <v>37</v>
      </c>
      <c r="O148" s="849">
        <v>13135</v>
      </c>
      <c r="P148" s="837">
        <v>0.71157700850533612</v>
      </c>
      <c r="Q148" s="850">
        <v>355</v>
      </c>
    </row>
    <row r="149" spans="1:17" ht="14.4" customHeight="1" x14ac:dyDescent="0.3">
      <c r="A149" s="831" t="s">
        <v>568</v>
      </c>
      <c r="B149" s="832" t="s">
        <v>2393</v>
      </c>
      <c r="C149" s="832" t="s">
        <v>670</v>
      </c>
      <c r="D149" s="832" t="s">
        <v>2302</v>
      </c>
      <c r="E149" s="832" t="s">
        <v>2303</v>
      </c>
      <c r="F149" s="849">
        <v>16</v>
      </c>
      <c r="G149" s="849">
        <v>11216</v>
      </c>
      <c r="H149" s="849">
        <v>2.2857142857142856</v>
      </c>
      <c r="I149" s="849">
        <v>701</v>
      </c>
      <c r="J149" s="849">
        <v>7</v>
      </c>
      <c r="K149" s="849">
        <v>4907</v>
      </c>
      <c r="L149" s="849">
        <v>1</v>
      </c>
      <c r="M149" s="849">
        <v>701</v>
      </c>
      <c r="N149" s="849"/>
      <c r="O149" s="849"/>
      <c r="P149" s="837"/>
      <c r="Q149" s="850"/>
    </row>
    <row r="150" spans="1:17" ht="14.4" customHeight="1" x14ac:dyDescent="0.3">
      <c r="A150" s="831" t="s">
        <v>568</v>
      </c>
      <c r="B150" s="832" t="s">
        <v>2393</v>
      </c>
      <c r="C150" s="832" t="s">
        <v>670</v>
      </c>
      <c r="D150" s="832" t="s">
        <v>2302</v>
      </c>
      <c r="E150" s="832" t="s">
        <v>2304</v>
      </c>
      <c r="F150" s="849">
        <v>177</v>
      </c>
      <c r="G150" s="849">
        <v>123741</v>
      </c>
      <c r="H150" s="849">
        <v>0.81722539229671898</v>
      </c>
      <c r="I150" s="849">
        <v>699.10169491525426</v>
      </c>
      <c r="J150" s="849">
        <v>216</v>
      </c>
      <c r="K150" s="849">
        <v>151416</v>
      </c>
      <c r="L150" s="849">
        <v>1</v>
      </c>
      <c r="M150" s="849">
        <v>701</v>
      </c>
      <c r="N150" s="849">
        <v>191</v>
      </c>
      <c r="O150" s="849">
        <v>134075</v>
      </c>
      <c r="P150" s="837">
        <v>0.88547445448301365</v>
      </c>
      <c r="Q150" s="850">
        <v>701.96335078534037</v>
      </c>
    </row>
    <row r="151" spans="1:17" ht="14.4" customHeight="1" x14ac:dyDescent="0.3">
      <c r="A151" s="831" t="s">
        <v>568</v>
      </c>
      <c r="B151" s="832" t="s">
        <v>2393</v>
      </c>
      <c r="C151" s="832" t="s">
        <v>670</v>
      </c>
      <c r="D151" s="832" t="s">
        <v>2464</v>
      </c>
      <c r="E151" s="832" t="s">
        <v>2465</v>
      </c>
      <c r="F151" s="849">
        <v>2559</v>
      </c>
      <c r="G151" s="849">
        <v>16152408</v>
      </c>
      <c r="H151" s="849">
        <v>0.97560045749142199</v>
      </c>
      <c r="I151" s="849">
        <v>6312</v>
      </c>
      <c r="J151" s="849">
        <v>2623</v>
      </c>
      <c r="K151" s="849">
        <v>16556376</v>
      </c>
      <c r="L151" s="849">
        <v>1</v>
      </c>
      <c r="M151" s="849">
        <v>6312</v>
      </c>
      <c r="N151" s="849">
        <v>2216</v>
      </c>
      <c r="O151" s="849">
        <v>13987392</v>
      </c>
      <c r="P151" s="837">
        <v>0.844834159359512</v>
      </c>
      <c r="Q151" s="850">
        <v>6312</v>
      </c>
    </row>
    <row r="152" spans="1:17" ht="14.4" customHeight="1" x14ac:dyDescent="0.3">
      <c r="A152" s="831" t="s">
        <v>568</v>
      </c>
      <c r="B152" s="832" t="s">
        <v>2393</v>
      </c>
      <c r="C152" s="832" t="s">
        <v>670</v>
      </c>
      <c r="D152" s="832" t="s">
        <v>2382</v>
      </c>
      <c r="E152" s="832" t="s">
        <v>2383</v>
      </c>
      <c r="F152" s="849">
        <v>57</v>
      </c>
      <c r="G152" s="849">
        <v>0</v>
      </c>
      <c r="H152" s="849"/>
      <c r="I152" s="849">
        <v>0</v>
      </c>
      <c r="J152" s="849">
        <v>59</v>
      </c>
      <c r="K152" s="849">
        <v>0</v>
      </c>
      <c r="L152" s="849"/>
      <c r="M152" s="849">
        <v>0</v>
      </c>
      <c r="N152" s="849">
        <v>54</v>
      </c>
      <c r="O152" s="849">
        <v>0</v>
      </c>
      <c r="P152" s="837"/>
      <c r="Q152" s="850">
        <v>0</v>
      </c>
    </row>
    <row r="153" spans="1:17" ht="14.4" customHeight="1" x14ac:dyDescent="0.3">
      <c r="A153" s="831" t="s">
        <v>568</v>
      </c>
      <c r="B153" s="832" t="s">
        <v>2393</v>
      </c>
      <c r="C153" s="832" t="s">
        <v>670</v>
      </c>
      <c r="D153" s="832" t="s">
        <v>2384</v>
      </c>
      <c r="E153" s="832" t="s">
        <v>2385</v>
      </c>
      <c r="F153" s="849"/>
      <c r="G153" s="849"/>
      <c r="H153" s="849"/>
      <c r="I153" s="849"/>
      <c r="J153" s="849"/>
      <c r="K153" s="849"/>
      <c r="L153" s="849"/>
      <c r="M153" s="849"/>
      <c r="N153" s="849">
        <v>54</v>
      </c>
      <c r="O153" s="849">
        <v>8478</v>
      </c>
      <c r="P153" s="837"/>
      <c r="Q153" s="850">
        <v>157</v>
      </c>
    </row>
    <row r="154" spans="1:17" ht="14.4" customHeight="1" x14ac:dyDescent="0.3">
      <c r="A154" s="831" t="s">
        <v>568</v>
      </c>
      <c r="B154" s="832" t="s">
        <v>2393</v>
      </c>
      <c r="C154" s="832" t="s">
        <v>670</v>
      </c>
      <c r="D154" s="832" t="s">
        <v>2384</v>
      </c>
      <c r="E154" s="832" t="s">
        <v>2386</v>
      </c>
      <c r="F154" s="849"/>
      <c r="G154" s="849"/>
      <c r="H154" s="849"/>
      <c r="I154" s="849"/>
      <c r="J154" s="849"/>
      <c r="K154" s="849"/>
      <c r="L154" s="849"/>
      <c r="M154" s="849"/>
      <c r="N154" s="849">
        <v>14</v>
      </c>
      <c r="O154" s="849">
        <v>2198</v>
      </c>
      <c r="P154" s="837"/>
      <c r="Q154" s="850">
        <v>157</v>
      </c>
    </row>
    <row r="155" spans="1:17" ht="14.4" customHeight="1" x14ac:dyDescent="0.3">
      <c r="A155" s="831" t="s">
        <v>568</v>
      </c>
      <c r="B155" s="832" t="s">
        <v>2393</v>
      </c>
      <c r="C155" s="832" t="s">
        <v>670</v>
      </c>
      <c r="D155" s="832" t="s">
        <v>2466</v>
      </c>
      <c r="E155" s="832" t="s">
        <v>2467</v>
      </c>
      <c r="F155" s="849">
        <v>1156</v>
      </c>
      <c r="G155" s="849">
        <v>28593660</v>
      </c>
      <c r="H155" s="849">
        <v>1.2219873150105709</v>
      </c>
      <c r="I155" s="849">
        <v>24735</v>
      </c>
      <c r="J155" s="849">
        <v>946</v>
      </c>
      <c r="K155" s="849">
        <v>23399310</v>
      </c>
      <c r="L155" s="849">
        <v>1</v>
      </c>
      <c r="M155" s="849">
        <v>24735</v>
      </c>
      <c r="N155" s="849">
        <v>822</v>
      </c>
      <c r="O155" s="849">
        <v>20332170</v>
      </c>
      <c r="P155" s="837">
        <v>0.86892177589852004</v>
      </c>
      <c r="Q155" s="850">
        <v>24735</v>
      </c>
    </row>
    <row r="156" spans="1:17" ht="14.4" customHeight="1" x14ac:dyDescent="0.3">
      <c r="A156" s="831" t="s">
        <v>568</v>
      </c>
      <c r="B156" s="832" t="s">
        <v>2393</v>
      </c>
      <c r="C156" s="832" t="s">
        <v>670</v>
      </c>
      <c r="D156" s="832" t="s">
        <v>2389</v>
      </c>
      <c r="E156" s="832" t="s">
        <v>2390</v>
      </c>
      <c r="F156" s="849">
        <v>41</v>
      </c>
      <c r="G156" s="849">
        <v>0</v>
      </c>
      <c r="H156" s="849"/>
      <c r="I156" s="849">
        <v>0</v>
      </c>
      <c r="J156" s="849">
        <v>35</v>
      </c>
      <c r="K156" s="849">
        <v>0</v>
      </c>
      <c r="L156" s="849"/>
      <c r="M156" s="849">
        <v>0</v>
      </c>
      <c r="N156" s="849">
        <v>27</v>
      </c>
      <c r="O156" s="849">
        <v>0</v>
      </c>
      <c r="P156" s="837"/>
      <c r="Q156" s="850">
        <v>0</v>
      </c>
    </row>
    <row r="157" spans="1:17" ht="14.4" customHeight="1" x14ac:dyDescent="0.3">
      <c r="A157" s="831" t="s">
        <v>568</v>
      </c>
      <c r="B157" s="832" t="s">
        <v>2393</v>
      </c>
      <c r="C157" s="832" t="s">
        <v>670</v>
      </c>
      <c r="D157" s="832" t="s">
        <v>2468</v>
      </c>
      <c r="E157" s="832" t="s">
        <v>2469</v>
      </c>
      <c r="F157" s="849">
        <v>1</v>
      </c>
      <c r="G157" s="849">
        <v>623</v>
      </c>
      <c r="H157" s="849">
        <v>0.9983974358974359</v>
      </c>
      <c r="I157" s="849">
        <v>623</v>
      </c>
      <c r="J157" s="849">
        <v>1</v>
      </c>
      <c r="K157" s="849">
        <v>624</v>
      </c>
      <c r="L157" s="849">
        <v>1</v>
      </c>
      <c r="M157" s="849">
        <v>624</v>
      </c>
      <c r="N157" s="849"/>
      <c r="O157" s="849"/>
      <c r="P157" s="837"/>
      <c r="Q157" s="850"/>
    </row>
    <row r="158" spans="1:17" ht="14.4" customHeight="1" x14ac:dyDescent="0.3">
      <c r="A158" s="831" t="s">
        <v>568</v>
      </c>
      <c r="B158" s="832" t="s">
        <v>2393</v>
      </c>
      <c r="C158" s="832" t="s">
        <v>670</v>
      </c>
      <c r="D158" s="832" t="s">
        <v>2391</v>
      </c>
      <c r="E158" s="832" t="s">
        <v>2392</v>
      </c>
      <c r="F158" s="849">
        <v>20</v>
      </c>
      <c r="G158" s="849">
        <v>0</v>
      </c>
      <c r="H158" s="849"/>
      <c r="I158" s="849">
        <v>0</v>
      </c>
      <c r="J158" s="849">
        <v>19</v>
      </c>
      <c r="K158" s="849">
        <v>0</v>
      </c>
      <c r="L158" s="849"/>
      <c r="M158" s="849">
        <v>0</v>
      </c>
      <c r="N158" s="849">
        <v>11</v>
      </c>
      <c r="O158" s="849">
        <v>0</v>
      </c>
      <c r="P158" s="837"/>
      <c r="Q158" s="850">
        <v>0</v>
      </c>
    </row>
    <row r="159" spans="1:17" ht="14.4" customHeight="1" x14ac:dyDescent="0.3">
      <c r="A159" s="831" t="s">
        <v>568</v>
      </c>
      <c r="B159" s="832" t="s">
        <v>2393</v>
      </c>
      <c r="C159" s="832" t="s">
        <v>670</v>
      </c>
      <c r="D159" s="832" t="s">
        <v>2470</v>
      </c>
      <c r="E159" s="832" t="s">
        <v>2471</v>
      </c>
      <c r="F159" s="849"/>
      <c r="G159" s="849"/>
      <c r="H159" s="849"/>
      <c r="I159" s="849"/>
      <c r="J159" s="849">
        <v>104</v>
      </c>
      <c r="K159" s="849">
        <v>0</v>
      </c>
      <c r="L159" s="849"/>
      <c r="M159" s="849">
        <v>0</v>
      </c>
      <c r="N159" s="849"/>
      <c r="O159" s="849"/>
      <c r="P159" s="837"/>
      <c r="Q159" s="850"/>
    </row>
    <row r="160" spans="1:17" ht="14.4" customHeight="1" x14ac:dyDescent="0.3">
      <c r="A160" s="831" t="s">
        <v>568</v>
      </c>
      <c r="B160" s="832" t="s">
        <v>2393</v>
      </c>
      <c r="C160" s="832" t="s">
        <v>670</v>
      </c>
      <c r="D160" s="832" t="s">
        <v>2470</v>
      </c>
      <c r="E160" s="832" t="s">
        <v>2472</v>
      </c>
      <c r="F160" s="849">
        <v>1516</v>
      </c>
      <c r="G160" s="849">
        <v>0</v>
      </c>
      <c r="H160" s="849"/>
      <c r="I160" s="849">
        <v>0</v>
      </c>
      <c r="J160" s="849">
        <v>1068</v>
      </c>
      <c r="K160" s="849">
        <v>0</v>
      </c>
      <c r="L160" s="849"/>
      <c r="M160" s="849">
        <v>0</v>
      </c>
      <c r="N160" s="849">
        <v>1014</v>
      </c>
      <c r="O160" s="849">
        <v>0</v>
      </c>
      <c r="P160" s="837"/>
      <c r="Q160" s="850">
        <v>0</v>
      </c>
    </row>
    <row r="161" spans="1:17" ht="14.4" customHeight="1" x14ac:dyDescent="0.3">
      <c r="A161" s="831" t="s">
        <v>568</v>
      </c>
      <c r="B161" s="832" t="s">
        <v>2393</v>
      </c>
      <c r="C161" s="832" t="s">
        <v>670</v>
      </c>
      <c r="D161" s="832" t="s">
        <v>2473</v>
      </c>
      <c r="E161" s="832" t="s">
        <v>2474</v>
      </c>
      <c r="F161" s="849">
        <v>2</v>
      </c>
      <c r="G161" s="849">
        <v>3162</v>
      </c>
      <c r="H161" s="849"/>
      <c r="I161" s="849">
        <v>1581</v>
      </c>
      <c r="J161" s="849"/>
      <c r="K161" s="849"/>
      <c r="L161" s="849"/>
      <c r="M161" s="849"/>
      <c r="N161" s="849">
        <v>152</v>
      </c>
      <c r="O161" s="849">
        <v>240464</v>
      </c>
      <c r="P161" s="837"/>
      <c r="Q161" s="850">
        <v>1582</v>
      </c>
    </row>
    <row r="162" spans="1:17" ht="14.4" customHeight="1" x14ac:dyDescent="0.3">
      <c r="A162" s="831" t="s">
        <v>568</v>
      </c>
      <c r="B162" s="832" t="s">
        <v>2475</v>
      </c>
      <c r="C162" s="832" t="s">
        <v>670</v>
      </c>
      <c r="D162" s="832" t="s">
        <v>2476</v>
      </c>
      <c r="E162" s="832" t="s">
        <v>2477</v>
      </c>
      <c r="F162" s="849">
        <v>1</v>
      </c>
      <c r="G162" s="849">
        <v>688</v>
      </c>
      <c r="H162" s="849"/>
      <c r="I162" s="849">
        <v>688</v>
      </c>
      <c r="J162" s="849"/>
      <c r="K162" s="849"/>
      <c r="L162" s="849"/>
      <c r="M162" s="849"/>
      <c r="N162" s="849"/>
      <c r="O162" s="849"/>
      <c r="P162" s="837"/>
      <c r="Q162" s="850"/>
    </row>
    <row r="163" spans="1:17" ht="14.4" customHeight="1" x14ac:dyDescent="0.3">
      <c r="A163" s="831" t="s">
        <v>568</v>
      </c>
      <c r="B163" s="832" t="s">
        <v>2478</v>
      </c>
      <c r="C163" s="832" t="s">
        <v>670</v>
      </c>
      <c r="D163" s="832" t="s">
        <v>2479</v>
      </c>
      <c r="E163" s="832" t="s">
        <v>2480</v>
      </c>
      <c r="F163" s="849"/>
      <c r="G163" s="849"/>
      <c r="H163" s="849"/>
      <c r="I163" s="849"/>
      <c r="J163" s="849"/>
      <c r="K163" s="849"/>
      <c r="L163" s="849"/>
      <c r="M163" s="849"/>
      <c r="N163" s="849">
        <v>1</v>
      </c>
      <c r="O163" s="849">
        <v>1967</v>
      </c>
      <c r="P163" s="837"/>
      <c r="Q163" s="850">
        <v>1967</v>
      </c>
    </row>
    <row r="164" spans="1:17" ht="14.4" customHeight="1" x14ac:dyDescent="0.3">
      <c r="A164" s="831" t="s">
        <v>568</v>
      </c>
      <c r="B164" s="832" t="s">
        <v>2478</v>
      </c>
      <c r="C164" s="832" t="s">
        <v>670</v>
      </c>
      <c r="D164" s="832" t="s">
        <v>2481</v>
      </c>
      <c r="E164" s="832" t="s">
        <v>2482</v>
      </c>
      <c r="F164" s="849">
        <v>1</v>
      </c>
      <c r="G164" s="849">
        <v>2522</v>
      </c>
      <c r="H164" s="849"/>
      <c r="I164" s="849">
        <v>2522</v>
      </c>
      <c r="J164" s="849"/>
      <c r="K164" s="849"/>
      <c r="L164" s="849"/>
      <c r="M164" s="849"/>
      <c r="N164" s="849"/>
      <c r="O164" s="849"/>
      <c r="P164" s="837"/>
      <c r="Q164" s="850"/>
    </row>
    <row r="165" spans="1:17" ht="14.4" customHeight="1" x14ac:dyDescent="0.3">
      <c r="A165" s="831" t="s">
        <v>568</v>
      </c>
      <c r="B165" s="832" t="s">
        <v>2478</v>
      </c>
      <c r="C165" s="832" t="s">
        <v>670</v>
      </c>
      <c r="D165" s="832" t="s">
        <v>2483</v>
      </c>
      <c r="E165" s="832" t="s">
        <v>2484</v>
      </c>
      <c r="F165" s="849">
        <v>3</v>
      </c>
      <c r="G165" s="849">
        <v>8310</v>
      </c>
      <c r="H165" s="849">
        <v>0.49981955972573078</v>
      </c>
      <c r="I165" s="849">
        <v>2770</v>
      </c>
      <c r="J165" s="849">
        <v>6</v>
      </c>
      <c r="K165" s="849">
        <v>16626</v>
      </c>
      <c r="L165" s="849">
        <v>1</v>
      </c>
      <c r="M165" s="849">
        <v>2771</v>
      </c>
      <c r="N165" s="849">
        <v>3</v>
      </c>
      <c r="O165" s="849">
        <v>8319</v>
      </c>
      <c r="P165" s="837">
        <v>0.50036088054853844</v>
      </c>
      <c r="Q165" s="850">
        <v>2773</v>
      </c>
    </row>
    <row r="166" spans="1:17" ht="14.4" customHeight="1" x14ac:dyDescent="0.3">
      <c r="A166" s="831" t="s">
        <v>568</v>
      </c>
      <c r="B166" s="832" t="s">
        <v>2478</v>
      </c>
      <c r="C166" s="832" t="s">
        <v>670</v>
      </c>
      <c r="D166" s="832" t="s">
        <v>2485</v>
      </c>
      <c r="E166" s="832" t="s">
        <v>2486</v>
      </c>
      <c r="F166" s="849"/>
      <c r="G166" s="849"/>
      <c r="H166" s="849"/>
      <c r="I166" s="849"/>
      <c r="J166" s="849">
        <v>1</v>
      </c>
      <c r="K166" s="849">
        <v>6173</v>
      </c>
      <c r="L166" s="849">
        <v>1</v>
      </c>
      <c r="M166" s="849">
        <v>6173</v>
      </c>
      <c r="N166" s="849"/>
      <c r="O166" s="849"/>
      <c r="P166" s="837"/>
      <c r="Q166" s="850"/>
    </row>
    <row r="167" spans="1:17" ht="14.4" customHeight="1" x14ac:dyDescent="0.3">
      <c r="A167" s="831" t="s">
        <v>568</v>
      </c>
      <c r="B167" s="832" t="s">
        <v>2478</v>
      </c>
      <c r="C167" s="832" t="s">
        <v>670</v>
      </c>
      <c r="D167" s="832" t="s">
        <v>2487</v>
      </c>
      <c r="E167" s="832" t="s">
        <v>2488</v>
      </c>
      <c r="F167" s="849"/>
      <c r="G167" s="849"/>
      <c r="H167" s="849"/>
      <c r="I167" s="849"/>
      <c r="J167" s="849">
        <v>1</v>
      </c>
      <c r="K167" s="849">
        <v>11395</v>
      </c>
      <c r="L167" s="849">
        <v>1</v>
      </c>
      <c r="M167" s="849">
        <v>11395</v>
      </c>
      <c r="N167" s="849"/>
      <c r="O167" s="849"/>
      <c r="P167" s="837"/>
      <c r="Q167" s="850"/>
    </row>
    <row r="168" spans="1:17" ht="14.4" customHeight="1" x14ac:dyDescent="0.3">
      <c r="A168" s="831" t="s">
        <v>568</v>
      </c>
      <c r="B168" s="832" t="s">
        <v>2478</v>
      </c>
      <c r="C168" s="832" t="s">
        <v>670</v>
      </c>
      <c r="D168" s="832" t="s">
        <v>2489</v>
      </c>
      <c r="E168" s="832" t="s">
        <v>2490</v>
      </c>
      <c r="F168" s="849">
        <v>1</v>
      </c>
      <c r="G168" s="849">
        <v>2462</v>
      </c>
      <c r="H168" s="849"/>
      <c r="I168" s="849">
        <v>2462</v>
      </c>
      <c r="J168" s="849"/>
      <c r="K168" s="849"/>
      <c r="L168" s="849"/>
      <c r="M168" s="849"/>
      <c r="N168" s="849"/>
      <c r="O168" s="849"/>
      <c r="P168" s="837"/>
      <c r="Q168" s="850"/>
    </row>
    <row r="169" spans="1:17" ht="14.4" customHeight="1" x14ac:dyDescent="0.3">
      <c r="A169" s="831" t="s">
        <v>568</v>
      </c>
      <c r="B169" s="832" t="s">
        <v>2478</v>
      </c>
      <c r="C169" s="832" t="s">
        <v>670</v>
      </c>
      <c r="D169" s="832" t="s">
        <v>2491</v>
      </c>
      <c r="E169" s="832" t="s">
        <v>2492</v>
      </c>
      <c r="F169" s="849">
        <v>1</v>
      </c>
      <c r="G169" s="849">
        <v>3479</v>
      </c>
      <c r="H169" s="849"/>
      <c r="I169" s="849">
        <v>3479</v>
      </c>
      <c r="J169" s="849"/>
      <c r="K169" s="849"/>
      <c r="L169" s="849"/>
      <c r="M169" s="849"/>
      <c r="N169" s="849">
        <v>1</v>
      </c>
      <c r="O169" s="849">
        <v>3485</v>
      </c>
      <c r="P169" s="837"/>
      <c r="Q169" s="850">
        <v>3485</v>
      </c>
    </row>
    <row r="170" spans="1:17" ht="14.4" customHeight="1" x14ac:dyDescent="0.3">
      <c r="A170" s="831" t="s">
        <v>568</v>
      </c>
      <c r="B170" s="832" t="s">
        <v>2478</v>
      </c>
      <c r="C170" s="832" t="s">
        <v>670</v>
      </c>
      <c r="D170" s="832" t="s">
        <v>2493</v>
      </c>
      <c r="E170" s="832" t="s">
        <v>2494</v>
      </c>
      <c r="F170" s="849">
        <v>1</v>
      </c>
      <c r="G170" s="849">
        <v>2145</v>
      </c>
      <c r="H170" s="849"/>
      <c r="I170" s="849">
        <v>2145</v>
      </c>
      <c r="J170" s="849"/>
      <c r="K170" s="849"/>
      <c r="L170" s="849"/>
      <c r="M170" s="849"/>
      <c r="N170" s="849"/>
      <c r="O170" s="849"/>
      <c r="P170" s="837"/>
      <c r="Q170" s="850"/>
    </row>
    <row r="171" spans="1:17" ht="14.4" customHeight="1" x14ac:dyDescent="0.3">
      <c r="A171" s="831" t="s">
        <v>568</v>
      </c>
      <c r="B171" s="832" t="s">
        <v>2478</v>
      </c>
      <c r="C171" s="832" t="s">
        <v>670</v>
      </c>
      <c r="D171" s="832" t="s">
        <v>2495</v>
      </c>
      <c r="E171" s="832" t="s">
        <v>2496</v>
      </c>
      <c r="F171" s="849"/>
      <c r="G171" s="849"/>
      <c r="H171" s="849"/>
      <c r="I171" s="849"/>
      <c r="J171" s="849">
        <v>1</v>
      </c>
      <c r="K171" s="849">
        <v>96</v>
      </c>
      <c r="L171" s="849">
        <v>1</v>
      </c>
      <c r="M171" s="849">
        <v>96</v>
      </c>
      <c r="N171" s="849"/>
      <c r="O171" s="849"/>
      <c r="P171" s="837"/>
      <c r="Q171" s="850"/>
    </row>
    <row r="172" spans="1:17" ht="14.4" customHeight="1" x14ac:dyDescent="0.3">
      <c r="A172" s="831" t="s">
        <v>568</v>
      </c>
      <c r="B172" s="832" t="s">
        <v>2478</v>
      </c>
      <c r="C172" s="832" t="s">
        <v>670</v>
      </c>
      <c r="D172" s="832" t="s">
        <v>2497</v>
      </c>
      <c r="E172" s="832" t="s">
        <v>2498</v>
      </c>
      <c r="F172" s="849">
        <v>2</v>
      </c>
      <c r="G172" s="849">
        <v>10296</v>
      </c>
      <c r="H172" s="849">
        <v>1</v>
      </c>
      <c r="I172" s="849">
        <v>5148</v>
      </c>
      <c r="J172" s="849">
        <v>2</v>
      </c>
      <c r="K172" s="849">
        <v>10296</v>
      </c>
      <c r="L172" s="849">
        <v>1</v>
      </c>
      <c r="M172" s="849">
        <v>5148</v>
      </c>
      <c r="N172" s="849">
        <v>1</v>
      </c>
      <c r="O172" s="849">
        <v>5148</v>
      </c>
      <c r="P172" s="837">
        <v>0.5</v>
      </c>
      <c r="Q172" s="850">
        <v>5148</v>
      </c>
    </row>
    <row r="173" spans="1:17" ht="14.4" customHeight="1" x14ac:dyDescent="0.3">
      <c r="A173" s="831" t="s">
        <v>568</v>
      </c>
      <c r="B173" s="832" t="s">
        <v>2478</v>
      </c>
      <c r="C173" s="832" t="s">
        <v>670</v>
      </c>
      <c r="D173" s="832" t="s">
        <v>2499</v>
      </c>
      <c r="E173" s="832" t="s">
        <v>2500</v>
      </c>
      <c r="F173" s="849">
        <v>2</v>
      </c>
      <c r="G173" s="849">
        <v>11912</v>
      </c>
      <c r="H173" s="849"/>
      <c r="I173" s="849">
        <v>5956</v>
      </c>
      <c r="J173" s="849"/>
      <c r="K173" s="849"/>
      <c r="L173" s="849"/>
      <c r="M173" s="849"/>
      <c r="N173" s="849"/>
      <c r="O173" s="849"/>
      <c r="P173" s="837"/>
      <c r="Q173" s="850"/>
    </row>
    <row r="174" spans="1:17" ht="14.4" customHeight="1" x14ac:dyDescent="0.3">
      <c r="A174" s="831" t="s">
        <v>568</v>
      </c>
      <c r="B174" s="832" t="s">
        <v>2478</v>
      </c>
      <c r="C174" s="832" t="s">
        <v>670</v>
      </c>
      <c r="D174" s="832" t="s">
        <v>2501</v>
      </c>
      <c r="E174" s="832" t="s">
        <v>2502</v>
      </c>
      <c r="F174" s="849"/>
      <c r="G174" s="849"/>
      <c r="H174" s="849"/>
      <c r="I174" s="849"/>
      <c r="J174" s="849">
        <v>1</v>
      </c>
      <c r="K174" s="849">
        <v>1709</v>
      </c>
      <c r="L174" s="849">
        <v>1</v>
      </c>
      <c r="M174" s="849">
        <v>1709</v>
      </c>
      <c r="N174" s="849"/>
      <c r="O174" s="849"/>
      <c r="P174" s="837"/>
      <c r="Q174" s="850"/>
    </row>
    <row r="175" spans="1:17" ht="14.4" customHeight="1" x14ac:dyDescent="0.3">
      <c r="A175" s="831" t="s">
        <v>568</v>
      </c>
      <c r="B175" s="832" t="s">
        <v>2478</v>
      </c>
      <c r="C175" s="832" t="s">
        <v>670</v>
      </c>
      <c r="D175" s="832" t="s">
        <v>2503</v>
      </c>
      <c r="E175" s="832" t="s">
        <v>2504</v>
      </c>
      <c r="F175" s="849"/>
      <c r="G175" s="849"/>
      <c r="H175" s="849"/>
      <c r="I175" s="849"/>
      <c r="J175" s="849">
        <v>1</v>
      </c>
      <c r="K175" s="849">
        <v>716</v>
      </c>
      <c r="L175" s="849">
        <v>1</v>
      </c>
      <c r="M175" s="849">
        <v>716</v>
      </c>
      <c r="N175" s="849"/>
      <c r="O175" s="849"/>
      <c r="P175" s="837"/>
      <c r="Q175" s="850"/>
    </row>
    <row r="176" spans="1:17" ht="14.4" customHeight="1" x14ac:dyDescent="0.3">
      <c r="A176" s="831" t="s">
        <v>568</v>
      </c>
      <c r="B176" s="832" t="s">
        <v>2478</v>
      </c>
      <c r="C176" s="832" t="s">
        <v>670</v>
      </c>
      <c r="D176" s="832" t="s">
        <v>2505</v>
      </c>
      <c r="E176" s="832" t="s">
        <v>2506</v>
      </c>
      <c r="F176" s="849">
        <v>1</v>
      </c>
      <c r="G176" s="849">
        <v>3612</v>
      </c>
      <c r="H176" s="849">
        <v>0.99944659656889878</v>
      </c>
      <c r="I176" s="849">
        <v>3612</v>
      </c>
      <c r="J176" s="849">
        <v>1</v>
      </c>
      <c r="K176" s="849">
        <v>3614</v>
      </c>
      <c r="L176" s="849">
        <v>1</v>
      </c>
      <c r="M176" s="849">
        <v>3614</v>
      </c>
      <c r="N176" s="849">
        <v>2</v>
      </c>
      <c r="O176" s="849">
        <v>7233</v>
      </c>
      <c r="P176" s="837">
        <v>2.0013835085777534</v>
      </c>
      <c r="Q176" s="850">
        <v>3616.5</v>
      </c>
    </row>
    <row r="177" spans="1:17" ht="14.4" customHeight="1" x14ac:dyDescent="0.3">
      <c r="A177" s="831" t="s">
        <v>568</v>
      </c>
      <c r="B177" s="832" t="s">
        <v>2478</v>
      </c>
      <c r="C177" s="832" t="s">
        <v>670</v>
      </c>
      <c r="D177" s="832" t="s">
        <v>2507</v>
      </c>
      <c r="E177" s="832" t="s">
        <v>2508</v>
      </c>
      <c r="F177" s="849">
        <v>3</v>
      </c>
      <c r="G177" s="849">
        <v>5952</v>
      </c>
      <c r="H177" s="849">
        <v>1.4992443324937028</v>
      </c>
      <c r="I177" s="849">
        <v>1984</v>
      </c>
      <c r="J177" s="849">
        <v>2</v>
      </c>
      <c r="K177" s="849">
        <v>3970</v>
      </c>
      <c r="L177" s="849">
        <v>1</v>
      </c>
      <c r="M177" s="849">
        <v>1985</v>
      </c>
      <c r="N177" s="849">
        <v>3</v>
      </c>
      <c r="O177" s="849">
        <v>5961</v>
      </c>
      <c r="P177" s="837">
        <v>1.5015113350125944</v>
      </c>
      <c r="Q177" s="850">
        <v>1987</v>
      </c>
    </row>
    <row r="178" spans="1:17" ht="14.4" customHeight="1" x14ac:dyDescent="0.3">
      <c r="A178" s="831" t="s">
        <v>568</v>
      </c>
      <c r="B178" s="832" t="s">
        <v>2478</v>
      </c>
      <c r="C178" s="832" t="s">
        <v>670</v>
      </c>
      <c r="D178" s="832" t="s">
        <v>2509</v>
      </c>
      <c r="E178" s="832" t="s">
        <v>2510</v>
      </c>
      <c r="F178" s="849"/>
      <c r="G178" s="849"/>
      <c r="H178" s="849"/>
      <c r="I178" s="849"/>
      <c r="J178" s="849">
        <v>3</v>
      </c>
      <c r="K178" s="849">
        <v>951</v>
      </c>
      <c r="L178" s="849">
        <v>1</v>
      </c>
      <c r="M178" s="849">
        <v>317</v>
      </c>
      <c r="N178" s="849"/>
      <c r="O178" s="849"/>
      <c r="P178" s="837"/>
      <c r="Q178" s="850"/>
    </row>
    <row r="179" spans="1:17" ht="14.4" customHeight="1" x14ac:dyDescent="0.3">
      <c r="A179" s="831" t="s">
        <v>568</v>
      </c>
      <c r="B179" s="832" t="s">
        <v>2478</v>
      </c>
      <c r="C179" s="832" t="s">
        <v>670</v>
      </c>
      <c r="D179" s="832" t="s">
        <v>2511</v>
      </c>
      <c r="E179" s="832" t="s">
        <v>2512</v>
      </c>
      <c r="F179" s="849"/>
      <c r="G179" s="849"/>
      <c r="H179" s="849"/>
      <c r="I179" s="849"/>
      <c r="J179" s="849">
        <v>1</v>
      </c>
      <c r="K179" s="849">
        <v>3298</v>
      </c>
      <c r="L179" s="849">
        <v>1</v>
      </c>
      <c r="M179" s="849">
        <v>3298</v>
      </c>
      <c r="N179" s="849">
        <v>1</v>
      </c>
      <c r="O179" s="849">
        <v>3301</v>
      </c>
      <c r="P179" s="837">
        <v>1.0009096422073984</v>
      </c>
      <c r="Q179" s="850">
        <v>3301</v>
      </c>
    </row>
    <row r="180" spans="1:17" ht="14.4" customHeight="1" x14ac:dyDescent="0.3">
      <c r="A180" s="831" t="s">
        <v>568</v>
      </c>
      <c r="B180" s="832" t="s">
        <v>2478</v>
      </c>
      <c r="C180" s="832" t="s">
        <v>670</v>
      </c>
      <c r="D180" s="832" t="s">
        <v>2513</v>
      </c>
      <c r="E180" s="832" t="s">
        <v>2514</v>
      </c>
      <c r="F180" s="849"/>
      <c r="G180" s="849"/>
      <c r="H180" s="849"/>
      <c r="I180" s="849"/>
      <c r="J180" s="849"/>
      <c r="K180" s="849"/>
      <c r="L180" s="849"/>
      <c r="M180" s="849"/>
      <c r="N180" s="849">
        <v>1</v>
      </c>
      <c r="O180" s="849">
        <v>2428</v>
      </c>
      <c r="P180" s="837"/>
      <c r="Q180" s="850">
        <v>2428</v>
      </c>
    </row>
    <row r="181" spans="1:17" ht="14.4" customHeight="1" x14ac:dyDescent="0.3">
      <c r="A181" s="831" t="s">
        <v>568</v>
      </c>
      <c r="B181" s="832" t="s">
        <v>2478</v>
      </c>
      <c r="C181" s="832" t="s">
        <v>670</v>
      </c>
      <c r="D181" s="832" t="s">
        <v>2515</v>
      </c>
      <c r="E181" s="832" t="s">
        <v>2516</v>
      </c>
      <c r="F181" s="849"/>
      <c r="G181" s="849"/>
      <c r="H181" s="849"/>
      <c r="I181" s="849"/>
      <c r="J181" s="849">
        <v>1</v>
      </c>
      <c r="K181" s="849">
        <v>1269</v>
      </c>
      <c r="L181" s="849">
        <v>1</v>
      </c>
      <c r="M181" s="849">
        <v>1269</v>
      </c>
      <c r="N181" s="849"/>
      <c r="O181" s="849"/>
      <c r="P181" s="837"/>
      <c r="Q181" s="850"/>
    </row>
    <row r="182" spans="1:17" ht="14.4" customHeight="1" x14ac:dyDescent="0.3">
      <c r="A182" s="831" t="s">
        <v>568</v>
      </c>
      <c r="B182" s="832" t="s">
        <v>2478</v>
      </c>
      <c r="C182" s="832" t="s">
        <v>670</v>
      </c>
      <c r="D182" s="832" t="s">
        <v>2517</v>
      </c>
      <c r="E182" s="832" t="s">
        <v>2518</v>
      </c>
      <c r="F182" s="849">
        <v>3</v>
      </c>
      <c r="G182" s="849">
        <v>15846</v>
      </c>
      <c r="H182" s="849"/>
      <c r="I182" s="849">
        <v>5282</v>
      </c>
      <c r="J182" s="849"/>
      <c r="K182" s="849"/>
      <c r="L182" s="849"/>
      <c r="M182" s="849"/>
      <c r="N182" s="849">
        <v>2</v>
      </c>
      <c r="O182" s="849">
        <v>10580</v>
      </c>
      <c r="P182" s="837"/>
      <c r="Q182" s="850">
        <v>5290</v>
      </c>
    </row>
    <row r="183" spans="1:17" ht="14.4" customHeight="1" x14ac:dyDescent="0.3">
      <c r="A183" s="831" t="s">
        <v>568</v>
      </c>
      <c r="B183" s="832" t="s">
        <v>2478</v>
      </c>
      <c r="C183" s="832" t="s">
        <v>670</v>
      </c>
      <c r="D183" s="832" t="s">
        <v>2519</v>
      </c>
      <c r="E183" s="832" t="s">
        <v>2520</v>
      </c>
      <c r="F183" s="849">
        <v>2</v>
      </c>
      <c r="G183" s="849">
        <v>11394</v>
      </c>
      <c r="H183" s="849">
        <v>0.99912311469659765</v>
      </c>
      <c r="I183" s="849">
        <v>5697</v>
      </c>
      <c r="J183" s="849">
        <v>2</v>
      </c>
      <c r="K183" s="849">
        <v>11404</v>
      </c>
      <c r="L183" s="849">
        <v>1</v>
      </c>
      <c r="M183" s="849">
        <v>5702</v>
      </c>
      <c r="N183" s="849">
        <v>3</v>
      </c>
      <c r="O183" s="849">
        <v>17151</v>
      </c>
      <c r="P183" s="837">
        <v>1.5039459838653104</v>
      </c>
      <c r="Q183" s="850">
        <v>5717</v>
      </c>
    </row>
    <row r="184" spans="1:17" ht="14.4" customHeight="1" x14ac:dyDescent="0.3">
      <c r="A184" s="831" t="s">
        <v>568</v>
      </c>
      <c r="B184" s="832" t="s">
        <v>2478</v>
      </c>
      <c r="C184" s="832" t="s">
        <v>670</v>
      </c>
      <c r="D184" s="832" t="s">
        <v>2521</v>
      </c>
      <c r="E184" s="832" t="s">
        <v>2522</v>
      </c>
      <c r="F184" s="849">
        <v>1</v>
      </c>
      <c r="G184" s="849">
        <v>8444</v>
      </c>
      <c r="H184" s="849">
        <v>0.99928994082840239</v>
      </c>
      <c r="I184" s="849">
        <v>8444</v>
      </c>
      <c r="J184" s="849">
        <v>1</v>
      </c>
      <c r="K184" s="849">
        <v>8450</v>
      </c>
      <c r="L184" s="849">
        <v>1</v>
      </c>
      <c r="M184" s="849">
        <v>8450</v>
      </c>
      <c r="N184" s="849">
        <v>1</v>
      </c>
      <c r="O184" s="849">
        <v>8466</v>
      </c>
      <c r="P184" s="837">
        <v>1.0018934911242603</v>
      </c>
      <c r="Q184" s="850">
        <v>8466</v>
      </c>
    </row>
    <row r="185" spans="1:17" ht="14.4" customHeight="1" x14ac:dyDescent="0.3">
      <c r="A185" s="831" t="s">
        <v>568</v>
      </c>
      <c r="B185" s="832" t="s">
        <v>2478</v>
      </c>
      <c r="C185" s="832" t="s">
        <v>670</v>
      </c>
      <c r="D185" s="832" t="s">
        <v>2523</v>
      </c>
      <c r="E185" s="832" t="s">
        <v>2524</v>
      </c>
      <c r="F185" s="849">
        <v>1</v>
      </c>
      <c r="G185" s="849">
        <v>6813</v>
      </c>
      <c r="H185" s="849"/>
      <c r="I185" s="849">
        <v>6813</v>
      </c>
      <c r="J185" s="849"/>
      <c r="K185" s="849"/>
      <c r="L185" s="849"/>
      <c r="M185" s="849"/>
      <c r="N185" s="849">
        <v>1</v>
      </c>
      <c r="O185" s="849">
        <v>6818</v>
      </c>
      <c r="P185" s="837"/>
      <c r="Q185" s="850">
        <v>6818</v>
      </c>
    </row>
    <row r="186" spans="1:17" ht="14.4" customHeight="1" x14ac:dyDescent="0.3">
      <c r="A186" s="831" t="s">
        <v>568</v>
      </c>
      <c r="B186" s="832" t="s">
        <v>2478</v>
      </c>
      <c r="C186" s="832" t="s">
        <v>670</v>
      </c>
      <c r="D186" s="832" t="s">
        <v>2525</v>
      </c>
      <c r="E186" s="832" t="s">
        <v>2526</v>
      </c>
      <c r="F186" s="849">
        <v>1</v>
      </c>
      <c r="G186" s="849">
        <v>9773</v>
      </c>
      <c r="H186" s="849"/>
      <c r="I186" s="849">
        <v>9773</v>
      </c>
      <c r="J186" s="849"/>
      <c r="K186" s="849"/>
      <c r="L186" s="849"/>
      <c r="M186" s="849"/>
      <c r="N186" s="849"/>
      <c r="O186" s="849"/>
      <c r="P186" s="837"/>
      <c r="Q186" s="850"/>
    </row>
    <row r="187" spans="1:17" ht="14.4" customHeight="1" x14ac:dyDescent="0.3">
      <c r="A187" s="831" t="s">
        <v>568</v>
      </c>
      <c r="B187" s="832" t="s">
        <v>2478</v>
      </c>
      <c r="C187" s="832" t="s">
        <v>670</v>
      </c>
      <c r="D187" s="832" t="s">
        <v>2527</v>
      </c>
      <c r="E187" s="832" t="s">
        <v>2528</v>
      </c>
      <c r="F187" s="849">
        <v>1</v>
      </c>
      <c r="G187" s="849">
        <v>16800</v>
      </c>
      <c r="H187" s="849">
        <v>0.99898911815424862</v>
      </c>
      <c r="I187" s="849">
        <v>16800</v>
      </c>
      <c r="J187" s="849">
        <v>1</v>
      </c>
      <c r="K187" s="849">
        <v>16817</v>
      </c>
      <c r="L187" s="849">
        <v>1</v>
      </c>
      <c r="M187" s="849">
        <v>16817</v>
      </c>
      <c r="N187" s="849">
        <v>1</v>
      </c>
      <c r="O187" s="849">
        <v>16863</v>
      </c>
      <c r="P187" s="837">
        <v>1.0027353273473272</v>
      </c>
      <c r="Q187" s="850">
        <v>16863</v>
      </c>
    </row>
    <row r="188" spans="1:17" ht="14.4" customHeight="1" x14ac:dyDescent="0.3">
      <c r="A188" s="831" t="s">
        <v>568</v>
      </c>
      <c r="B188" s="832" t="s">
        <v>2529</v>
      </c>
      <c r="C188" s="832" t="s">
        <v>670</v>
      </c>
      <c r="D188" s="832" t="s">
        <v>2530</v>
      </c>
      <c r="E188" s="832" t="s">
        <v>2531</v>
      </c>
      <c r="F188" s="849"/>
      <c r="G188" s="849"/>
      <c r="H188" s="849"/>
      <c r="I188" s="849"/>
      <c r="J188" s="849">
        <v>1</v>
      </c>
      <c r="K188" s="849">
        <v>2348</v>
      </c>
      <c r="L188" s="849">
        <v>1</v>
      </c>
      <c r="M188" s="849">
        <v>2348</v>
      </c>
      <c r="N188" s="849">
        <v>1</v>
      </c>
      <c r="O188" s="849">
        <v>2353</v>
      </c>
      <c r="P188" s="837">
        <v>1.002129471890971</v>
      </c>
      <c r="Q188" s="850">
        <v>2353</v>
      </c>
    </row>
    <row r="189" spans="1:17" ht="14.4" customHeight="1" x14ac:dyDescent="0.3">
      <c r="A189" s="831" t="s">
        <v>568</v>
      </c>
      <c r="B189" s="832" t="s">
        <v>2529</v>
      </c>
      <c r="C189" s="832" t="s">
        <v>670</v>
      </c>
      <c r="D189" s="832" t="s">
        <v>2532</v>
      </c>
      <c r="E189" s="832" t="s">
        <v>2533</v>
      </c>
      <c r="F189" s="849"/>
      <c r="G189" s="849"/>
      <c r="H189" s="849"/>
      <c r="I189" s="849"/>
      <c r="J189" s="849"/>
      <c r="K189" s="849"/>
      <c r="L189" s="849"/>
      <c r="M189" s="849"/>
      <c r="N189" s="849">
        <v>1</v>
      </c>
      <c r="O189" s="849">
        <v>5243</v>
      </c>
      <c r="P189" s="837"/>
      <c r="Q189" s="850">
        <v>5243</v>
      </c>
    </row>
    <row r="190" spans="1:17" ht="14.4" customHeight="1" x14ac:dyDescent="0.3">
      <c r="A190" s="831" t="s">
        <v>568</v>
      </c>
      <c r="B190" s="832" t="s">
        <v>2529</v>
      </c>
      <c r="C190" s="832" t="s">
        <v>670</v>
      </c>
      <c r="D190" s="832" t="s">
        <v>2532</v>
      </c>
      <c r="E190" s="832" t="s">
        <v>2534</v>
      </c>
      <c r="F190" s="849"/>
      <c r="G190" s="849"/>
      <c r="H190" s="849"/>
      <c r="I190" s="849"/>
      <c r="J190" s="849">
        <v>1</v>
      </c>
      <c r="K190" s="849">
        <v>5238</v>
      </c>
      <c r="L190" s="849">
        <v>1</v>
      </c>
      <c r="M190" s="849">
        <v>5238</v>
      </c>
      <c r="N190" s="849"/>
      <c r="O190" s="849"/>
      <c r="P190" s="837"/>
      <c r="Q190" s="850"/>
    </row>
    <row r="191" spans="1:17" ht="14.4" customHeight="1" x14ac:dyDescent="0.3">
      <c r="A191" s="831" t="s">
        <v>568</v>
      </c>
      <c r="B191" s="832" t="s">
        <v>2529</v>
      </c>
      <c r="C191" s="832" t="s">
        <v>670</v>
      </c>
      <c r="D191" s="832" t="s">
        <v>2535</v>
      </c>
      <c r="E191" s="832" t="s">
        <v>2536</v>
      </c>
      <c r="F191" s="849"/>
      <c r="G191" s="849"/>
      <c r="H191" s="849"/>
      <c r="I191" s="849"/>
      <c r="J191" s="849">
        <v>1</v>
      </c>
      <c r="K191" s="849">
        <v>4114</v>
      </c>
      <c r="L191" s="849">
        <v>1</v>
      </c>
      <c r="M191" s="849">
        <v>4114</v>
      </c>
      <c r="N191" s="849"/>
      <c r="O191" s="849"/>
      <c r="P191" s="837"/>
      <c r="Q191" s="850"/>
    </row>
    <row r="192" spans="1:17" ht="14.4" customHeight="1" x14ac:dyDescent="0.3">
      <c r="A192" s="831" t="s">
        <v>568</v>
      </c>
      <c r="B192" s="832" t="s">
        <v>2529</v>
      </c>
      <c r="C192" s="832" t="s">
        <v>670</v>
      </c>
      <c r="D192" s="832" t="s">
        <v>2537</v>
      </c>
      <c r="E192" s="832" t="s">
        <v>2538</v>
      </c>
      <c r="F192" s="849"/>
      <c r="G192" s="849"/>
      <c r="H192" s="849"/>
      <c r="I192" s="849"/>
      <c r="J192" s="849">
        <v>1</v>
      </c>
      <c r="K192" s="849">
        <v>4617</v>
      </c>
      <c r="L192" s="849">
        <v>1</v>
      </c>
      <c r="M192" s="849">
        <v>4617</v>
      </c>
      <c r="N192" s="849"/>
      <c r="O192" s="849"/>
      <c r="P192" s="837"/>
      <c r="Q192" s="850"/>
    </row>
    <row r="193" spans="1:17" ht="14.4" customHeight="1" x14ac:dyDescent="0.3">
      <c r="A193" s="831" t="s">
        <v>568</v>
      </c>
      <c r="B193" s="832" t="s">
        <v>2539</v>
      </c>
      <c r="C193" s="832" t="s">
        <v>670</v>
      </c>
      <c r="D193" s="832" t="s">
        <v>2540</v>
      </c>
      <c r="E193" s="832" t="s">
        <v>2541</v>
      </c>
      <c r="F193" s="849"/>
      <c r="G193" s="849"/>
      <c r="H193" s="849"/>
      <c r="I193" s="849"/>
      <c r="J193" s="849"/>
      <c r="K193" s="849"/>
      <c r="L193" s="849"/>
      <c r="M193" s="849"/>
      <c r="N193" s="849">
        <v>1</v>
      </c>
      <c r="O193" s="849">
        <v>374</v>
      </c>
      <c r="P193" s="837"/>
      <c r="Q193" s="850">
        <v>374</v>
      </c>
    </row>
    <row r="194" spans="1:17" ht="14.4" customHeight="1" x14ac:dyDescent="0.3">
      <c r="A194" s="831" t="s">
        <v>568</v>
      </c>
      <c r="B194" s="832" t="s">
        <v>2539</v>
      </c>
      <c r="C194" s="832" t="s">
        <v>670</v>
      </c>
      <c r="D194" s="832" t="s">
        <v>2540</v>
      </c>
      <c r="E194" s="832" t="s">
        <v>2542</v>
      </c>
      <c r="F194" s="849"/>
      <c r="G194" s="849"/>
      <c r="H194" s="849"/>
      <c r="I194" s="849"/>
      <c r="J194" s="849"/>
      <c r="K194" s="849"/>
      <c r="L194" s="849"/>
      <c r="M194" s="849"/>
      <c r="N194" s="849">
        <v>1</v>
      </c>
      <c r="O194" s="849">
        <v>374</v>
      </c>
      <c r="P194" s="837"/>
      <c r="Q194" s="850">
        <v>374</v>
      </c>
    </row>
    <row r="195" spans="1:17" ht="14.4" customHeight="1" x14ac:dyDescent="0.3">
      <c r="A195" s="831" t="s">
        <v>568</v>
      </c>
      <c r="B195" s="832" t="s">
        <v>2539</v>
      </c>
      <c r="C195" s="832" t="s">
        <v>670</v>
      </c>
      <c r="D195" s="832" t="s">
        <v>2380</v>
      </c>
      <c r="E195" s="832" t="s">
        <v>2543</v>
      </c>
      <c r="F195" s="849">
        <v>1709</v>
      </c>
      <c r="G195" s="849">
        <v>348588</v>
      </c>
      <c r="H195" s="849">
        <v>1.096064596460778</v>
      </c>
      <c r="I195" s="849">
        <v>203.97191339964891</v>
      </c>
      <c r="J195" s="849">
        <v>1559</v>
      </c>
      <c r="K195" s="849">
        <v>318036</v>
      </c>
      <c r="L195" s="849">
        <v>1</v>
      </c>
      <c r="M195" s="849">
        <v>204</v>
      </c>
      <c r="N195" s="849">
        <v>1553</v>
      </c>
      <c r="O195" s="849">
        <v>318363</v>
      </c>
      <c r="P195" s="837">
        <v>1.0010281854884353</v>
      </c>
      <c r="Q195" s="850">
        <v>204.99871216999355</v>
      </c>
    </row>
    <row r="196" spans="1:17" ht="14.4" customHeight="1" x14ac:dyDescent="0.3">
      <c r="A196" s="831" t="s">
        <v>568</v>
      </c>
      <c r="B196" s="832" t="s">
        <v>2539</v>
      </c>
      <c r="C196" s="832" t="s">
        <v>670</v>
      </c>
      <c r="D196" s="832" t="s">
        <v>2380</v>
      </c>
      <c r="E196" s="832" t="s">
        <v>2381</v>
      </c>
      <c r="F196" s="849">
        <v>2</v>
      </c>
      <c r="G196" s="849">
        <v>408</v>
      </c>
      <c r="H196" s="849">
        <v>0.22222222222222221</v>
      </c>
      <c r="I196" s="849">
        <v>204</v>
      </c>
      <c r="J196" s="849">
        <v>9</v>
      </c>
      <c r="K196" s="849">
        <v>1836</v>
      </c>
      <c r="L196" s="849">
        <v>1</v>
      </c>
      <c r="M196" s="849">
        <v>204</v>
      </c>
      <c r="N196" s="849">
        <v>2</v>
      </c>
      <c r="O196" s="849">
        <v>410</v>
      </c>
      <c r="P196" s="837">
        <v>0.22331154684095861</v>
      </c>
      <c r="Q196" s="850">
        <v>205</v>
      </c>
    </row>
    <row r="197" spans="1:17" ht="14.4" customHeight="1" x14ac:dyDescent="0.3">
      <c r="A197" s="831" t="s">
        <v>568</v>
      </c>
      <c r="B197" s="832" t="s">
        <v>2544</v>
      </c>
      <c r="C197" s="832" t="s">
        <v>670</v>
      </c>
      <c r="D197" s="832" t="s">
        <v>2289</v>
      </c>
      <c r="E197" s="832" t="s">
        <v>2367</v>
      </c>
      <c r="F197" s="849"/>
      <c r="G197" s="849"/>
      <c r="H197" s="849"/>
      <c r="I197" s="849"/>
      <c r="J197" s="849"/>
      <c r="K197" s="849"/>
      <c r="L197" s="849"/>
      <c r="M197" s="849"/>
      <c r="N197" s="849">
        <v>49</v>
      </c>
      <c r="O197" s="849">
        <v>11025</v>
      </c>
      <c r="P197" s="837"/>
      <c r="Q197" s="850">
        <v>225</v>
      </c>
    </row>
    <row r="198" spans="1:17" ht="14.4" customHeight="1" x14ac:dyDescent="0.3">
      <c r="A198" s="831" t="s">
        <v>568</v>
      </c>
      <c r="B198" s="832" t="s">
        <v>2544</v>
      </c>
      <c r="C198" s="832" t="s">
        <v>670</v>
      </c>
      <c r="D198" s="832" t="s">
        <v>2289</v>
      </c>
      <c r="E198" s="832" t="s">
        <v>2290</v>
      </c>
      <c r="F198" s="849"/>
      <c r="G198" s="849"/>
      <c r="H198" s="849"/>
      <c r="I198" s="849"/>
      <c r="J198" s="849"/>
      <c r="K198" s="849"/>
      <c r="L198" s="849"/>
      <c r="M198" s="849"/>
      <c r="N198" s="849">
        <v>1</v>
      </c>
      <c r="O198" s="849">
        <v>225</v>
      </c>
      <c r="P198" s="837"/>
      <c r="Q198" s="850">
        <v>225</v>
      </c>
    </row>
    <row r="199" spans="1:17" ht="14.4" customHeight="1" x14ac:dyDescent="0.3">
      <c r="A199" s="831" t="s">
        <v>568</v>
      </c>
      <c r="B199" s="832" t="s">
        <v>2544</v>
      </c>
      <c r="C199" s="832" t="s">
        <v>670</v>
      </c>
      <c r="D199" s="832" t="s">
        <v>2368</v>
      </c>
      <c r="E199" s="832" t="s">
        <v>2369</v>
      </c>
      <c r="F199" s="849"/>
      <c r="G199" s="849"/>
      <c r="H199" s="849"/>
      <c r="I199" s="849"/>
      <c r="J199" s="849"/>
      <c r="K199" s="849"/>
      <c r="L199" s="849"/>
      <c r="M199" s="849"/>
      <c r="N199" s="849">
        <v>0</v>
      </c>
      <c r="O199" s="849">
        <v>0</v>
      </c>
      <c r="P199" s="837"/>
      <c r="Q199" s="850"/>
    </row>
    <row r="200" spans="1:17" ht="14.4" customHeight="1" x14ac:dyDescent="0.3">
      <c r="A200" s="831" t="s">
        <v>568</v>
      </c>
      <c r="B200" s="832" t="s">
        <v>2545</v>
      </c>
      <c r="C200" s="832" t="s">
        <v>670</v>
      </c>
      <c r="D200" s="832" t="s">
        <v>2546</v>
      </c>
      <c r="E200" s="832" t="s">
        <v>2547</v>
      </c>
      <c r="F200" s="849"/>
      <c r="G200" s="849"/>
      <c r="H200" s="849"/>
      <c r="I200" s="849"/>
      <c r="J200" s="849">
        <v>1</v>
      </c>
      <c r="K200" s="849">
        <v>251</v>
      </c>
      <c r="L200" s="849">
        <v>1</v>
      </c>
      <c r="M200" s="849">
        <v>251</v>
      </c>
      <c r="N200" s="849"/>
      <c r="O200" s="849"/>
      <c r="P200" s="837"/>
      <c r="Q200" s="850"/>
    </row>
    <row r="201" spans="1:17" ht="14.4" customHeight="1" x14ac:dyDescent="0.3">
      <c r="A201" s="831" t="s">
        <v>568</v>
      </c>
      <c r="B201" s="832" t="s">
        <v>2545</v>
      </c>
      <c r="C201" s="832" t="s">
        <v>670</v>
      </c>
      <c r="D201" s="832" t="s">
        <v>2548</v>
      </c>
      <c r="E201" s="832" t="s">
        <v>2549</v>
      </c>
      <c r="F201" s="849"/>
      <c r="G201" s="849"/>
      <c r="H201" s="849"/>
      <c r="I201" s="849"/>
      <c r="J201" s="849">
        <v>1</v>
      </c>
      <c r="K201" s="849">
        <v>837</v>
      </c>
      <c r="L201" s="849">
        <v>1</v>
      </c>
      <c r="M201" s="849">
        <v>837</v>
      </c>
      <c r="N201" s="849"/>
      <c r="O201" s="849"/>
      <c r="P201" s="837"/>
      <c r="Q201" s="850"/>
    </row>
    <row r="202" spans="1:17" ht="14.4" customHeight="1" x14ac:dyDescent="0.3">
      <c r="A202" s="831" t="s">
        <v>568</v>
      </c>
      <c r="B202" s="832" t="s">
        <v>2545</v>
      </c>
      <c r="C202" s="832" t="s">
        <v>670</v>
      </c>
      <c r="D202" s="832" t="s">
        <v>2548</v>
      </c>
      <c r="E202" s="832" t="s">
        <v>2550</v>
      </c>
      <c r="F202" s="849"/>
      <c r="G202" s="849"/>
      <c r="H202" s="849"/>
      <c r="I202" s="849"/>
      <c r="J202" s="849">
        <v>2</v>
      </c>
      <c r="K202" s="849">
        <v>1674</v>
      </c>
      <c r="L202" s="849">
        <v>1</v>
      </c>
      <c r="M202" s="849">
        <v>837</v>
      </c>
      <c r="N202" s="849"/>
      <c r="O202" s="849"/>
      <c r="P202" s="837"/>
      <c r="Q202" s="850"/>
    </row>
    <row r="203" spans="1:17" ht="14.4" customHeight="1" x14ac:dyDescent="0.3">
      <c r="A203" s="831" t="s">
        <v>568</v>
      </c>
      <c r="B203" s="832" t="s">
        <v>2545</v>
      </c>
      <c r="C203" s="832" t="s">
        <v>670</v>
      </c>
      <c r="D203" s="832" t="s">
        <v>2551</v>
      </c>
      <c r="E203" s="832" t="s">
        <v>2552</v>
      </c>
      <c r="F203" s="849"/>
      <c r="G203" s="849"/>
      <c r="H203" s="849"/>
      <c r="I203" s="849"/>
      <c r="J203" s="849">
        <v>1</v>
      </c>
      <c r="K203" s="849">
        <v>86</v>
      </c>
      <c r="L203" s="849">
        <v>1</v>
      </c>
      <c r="M203" s="849">
        <v>86</v>
      </c>
      <c r="N203" s="849"/>
      <c r="O203" s="849"/>
      <c r="P203" s="837"/>
      <c r="Q203" s="850"/>
    </row>
    <row r="204" spans="1:17" ht="14.4" customHeight="1" x14ac:dyDescent="0.3">
      <c r="A204" s="831" t="s">
        <v>568</v>
      </c>
      <c r="B204" s="832" t="s">
        <v>2545</v>
      </c>
      <c r="C204" s="832" t="s">
        <v>670</v>
      </c>
      <c r="D204" s="832" t="s">
        <v>2553</v>
      </c>
      <c r="E204" s="832" t="s">
        <v>2554</v>
      </c>
      <c r="F204" s="849"/>
      <c r="G204" s="849"/>
      <c r="H204" s="849"/>
      <c r="I204" s="849"/>
      <c r="J204" s="849">
        <v>1</v>
      </c>
      <c r="K204" s="849">
        <v>113</v>
      </c>
      <c r="L204" s="849">
        <v>1</v>
      </c>
      <c r="M204" s="849">
        <v>113</v>
      </c>
      <c r="N204" s="849"/>
      <c r="O204" s="849"/>
      <c r="P204" s="837"/>
      <c r="Q204" s="850"/>
    </row>
    <row r="205" spans="1:17" ht="14.4" customHeight="1" x14ac:dyDescent="0.3">
      <c r="A205" s="831" t="s">
        <v>568</v>
      </c>
      <c r="B205" s="832" t="s">
        <v>2555</v>
      </c>
      <c r="C205" s="832" t="s">
        <v>670</v>
      </c>
      <c r="D205" s="832" t="s">
        <v>2509</v>
      </c>
      <c r="E205" s="832" t="s">
        <v>2510</v>
      </c>
      <c r="F205" s="849"/>
      <c r="G205" s="849"/>
      <c r="H205" s="849"/>
      <c r="I205" s="849"/>
      <c r="J205" s="849">
        <v>1</v>
      </c>
      <c r="K205" s="849">
        <v>317</v>
      </c>
      <c r="L205" s="849">
        <v>1</v>
      </c>
      <c r="M205" s="849">
        <v>317</v>
      </c>
      <c r="N205" s="849">
        <v>1</v>
      </c>
      <c r="O205" s="849">
        <v>318</v>
      </c>
      <c r="P205" s="837">
        <v>1.0031545741324921</v>
      </c>
      <c r="Q205" s="850">
        <v>318</v>
      </c>
    </row>
    <row r="206" spans="1:17" ht="14.4" customHeight="1" x14ac:dyDescent="0.3">
      <c r="A206" s="831" t="s">
        <v>2556</v>
      </c>
      <c r="B206" s="832" t="s">
        <v>2270</v>
      </c>
      <c r="C206" s="832" t="s">
        <v>2272</v>
      </c>
      <c r="D206" s="832" t="s">
        <v>2276</v>
      </c>
      <c r="E206" s="832" t="s">
        <v>2274</v>
      </c>
      <c r="F206" s="849">
        <v>0</v>
      </c>
      <c r="G206" s="849">
        <v>0</v>
      </c>
      <c r="H206" s="849"/>
      <c r="I206" s="849"/>
      <c r="J206" s="849">
        <v>0</v>
      </c>
      <c r="K206" s="849">
        <v>0</v>
      </c>
      <c r="L206" s="849"/>
      <c r="M206" s="849"/>
      <c r="N206" s="849"/>
      <c r="O206" s="849"/>
      <c r="P206" s="837"/>
      <c r="Q206" s="850"/>
    </row>
    <row r="207" spans="1:17" ht="14.4" customHeight="1" x14ac:dyDescent="0.3">
      <c r="A207" s="831" t="s">
        <v>2556</v>
      </c>
      <c r="B207" s="832" t="s">
        <v>2270</v>
      </c>
      <c r="C207" s="832" t="s">
        <v>2272</v>
      </c>
      <c r="D207" s="832" t="s">
        <v>2276</v>
      </c>
      <c r="E207" s="832" t="s">
        <v>2278</v>
      </c>
      <c r="F207" s="849">
        <v>3</v>
      </c>
      <c r="G207" s="849">
        <v>58962.75</v>
      </c>
      <c r="H207" s="849">
        <v>2.9821489082991515</v>
      </c>
      <c r="I207" s="849">
        <v>19654.25</v>
      </c>
      <c r="J207" s="849">
        <v>1</v>
      </c>
      <c r="K207" s="849">
        <v>19771.900000000001</v>
      </c>
      <c r="L207" s="849">
        <v>1</v>
      </c>
      <c r="M207" s="849">
        <v>19771.900000000001</v>
      </c>
      <c r="N207" s="849"/>
      <c r="O207" s="849"/>
      <c r="P207" s="837"/>
      <c r="Q207" s="850"/>
    </row>
    <row r="208" spans="1:17" ht="14.4" customHeight="1" x14ac:dyDescent="0.3">
      <c r="A208" s="831" t="s">
        <v>2556</v>
      </c>
      <c r="B208" s="832" t="s">
        <v>2270</v>
      </c>
      <c r="C208" s="832" t="s">
        <v>2272</v>
      </c>
      <c r="D208" s="832" t="s">
        <v>2277</v>
      </c>
      <c r="E208" s="832" t="s">
        <v>2274</v>
      </c>
      <c r="F208" s="849">
        <v>0</v>
      </c>
      <c r="G208" s="849">
        <v>0</v>
      </c>
      <c r="H208" s="849"/>
      <c r="I208" s="849"/>
      <c r="J208" s="849"/>
      <c r="K208" s="849"/>
      <c r="L208" s="849"/>
      <c r="M208" s="849"/>
      <c r="N208" s="849"/>
      <c r="O208" s="849"/>
      <c r="P208" s="837"/>
      <c r="Q208" s="850"/>
    </row>
    <row r="209" spans="1:17" ht="14.4" customHeight="1" x14ac:dyDescent="0.3">
      <c r="A209" s="831" t="s">
        <v>2556</v>
      </c>
      <c r="B209" s="832" t="s">
        <v>2270</v>
      </c>
      <c r="C209" s="832" t="s">
        <v>2272</v>
      </c>
      <c r="D209" s="832" t="s">
        <v>2277</v>
      </c>
      <c r="E209" s="832" t="s">
        <v>2278</v>
      </c>
      <c r="F209" s="849">
        <v>1</v>
      </c>
      <c r="G209" s="849">
        <v>9827.1200000000008</v>
      </c>
      <c r="H209" s="849"/>
      <c r="I209" s="849">
        <v>9827.1200000000008</v>
      </c>
      <c r="J209" s="849"/>
      <c r="K209" s="849"/>
      <c r="L209" s="849"/>
      <c r="M209" s="849"/>
      <c r="N209" s="849"/>
      <c r="O209" s="849"/>
      <c r="P209" s="837"/>
      <c r="Q209" s="850"/>
    </row>
    <row r="210" spans="1:17" ht="14.4" customHeight="1" x14ac:dyDescent="0.3">
      <c r="A210" s="831" t="s">
        <v>2556</v>
      </c>
      <c r="B210" s="832" t="s">
        <v>2270</v>
      </c>
      <c r="C210" s="832" t="s">
        <v>670</v>
      </c>
      <c r="D210" s="832" t="s">
        <v>2262</v>
      </c>
      <c r="E210" s="832" t="s">
        <v>2263</v>
      </c>
      <c r="F210" s="849"/>
      <c r="G210" s="849"/>
      <c r="H210" s="849"/>
      <c r="I210" s="849"/>
      <c r="J210" s="849"/>
      <c r="K210" s="849"/>
      <c r="L210" s="849"/>
      <c r="M210" s="849"/>
      <c r="N210" s="849">
        <v>1</v>
      </c>
      <c r="O210" s="849">
        <v>37</v>
      </c>
      <c r="P210" s="837"/>
      <c r="Q210" s="850">
        <v>37</v>
      </c>
    </row>
    <row r="211" spans="1:17" ht="14.4" customHeight="1" x14ac:dyDescent="0.3">
      <c r="A211" s="831" t="s">
        <v>2556</v>
      </c>
      <c r="B211" s="832" t="s">
        <v>2270</v>
      </c>
      <c r="C211" s="832" t="s">
        <v>670</v>
      </c>
      <c r="D211" s="832" t="s">
        <v>2286</v>
      </c>
      <c r="E211" s="832" t="s">
        <v>2287</v>
      </c>
      <c r="F211" s="849">
        <v>1</v>
      </c>
      <c r="G211" s="849">
        <v>177</v>
      </c>
      <c r="H211" s="849"/>
      <c r="I211" s="849">
        <v>177</v>
      </c>
      <c r="J211" s="849"/>
      <c r="K211" s="849"/>
      <c r="L211" s="849"/>
      <c r="M211" s="849"/>
      <c r="N211" s="849"/>
      <c r="O211" s="849"/>
      <c r="P211" s="837"/>
      <c r="Q211" s="850"/>
    </row>
    <row r="212" spans="1:17" ht="14.4" customHeight="1" x14ac:dyDescent="0.3">
      <c r="A212" s="831" t="s">
        <v>2556</v>
      </c>
      <c r="B212" s="832" t="s">
        <v>2270</v>
      </c>
      <c r="C212" s="832" t="s">
        <v>670</v>
      </c>
      <c r="D212" s="832" t="s">
        <v>2291</v>
      </c>
      <c r="E212" s="832" t="s">
        <v>2292</v>
      </c>
      <c r="F212" s="849">
        <v>3</v>
      </c>
      <c r="G212" s="849">
        <v>0</v>
      </c>
      <c r="H212" s="849"/>
      <c r="I212" s="849">
        <v>0</v>
      </c>
      <c r="J212" s="849">
        <v>1</v>
      </c>
      <c r="K212" s="849">
        <v>0</v>
      </c>
      <c r="L212" s="849"/>
      <c r="M212" s="849">
        <v>0</v>
      </c>
      <c r="N212" s="849"/>
      <c r="O212" s="849"/>
      <c r="P212" s="837"/>
      <c r="Q212" s="850"/>
    </row>
    <row r="213" spans="1:17" ht="14.4" customHeight="1" thickBot="1" x14ac:dyDescent="0.35">
      <c r="A213" s="839" t="s">
        <v>2556</v>
      </c>
      <c r="B213" s="840" t="s">
        <v>2270</v>
      </c>
      <c r="C213" s="840" t="s">
        <v>670</v>
      </c>
      <c r="D213" s="840" t="s">
        <v>2266</v>
      </c>
      <c r="E213" s="840" t="s">
        <v>2267</v>
      </c>
      <c r="F213" s="851">
        <v>1</v>
      </c>
      <c r="G213" s="851">
        <v>354</v>
      </c>
      <c r="H213" s="851"/>
      <c r="I213" s="851">
        <v>354</v>
      </c>
      <c r="J213" s="851"/>
      <c r="K213" s="851"/>
      <c r="L213" s="851"/>
      <c r="M213" s="851"/>
      <c r="N213" s="851"/>
      <c r="O213" s="851"/>
      <c r="P213" s="845"/>
      <c r="Q213" s="85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2017</v>
      </c>
      <c r="D4" s="125">
        <v>2018</v>
      </c>
      <c r="E4" s="418" t="s">
        <v>257</v>
      </c>
      <c r="F4" s="419" t="s">
        <v>2</v>
      </c>
      <c r="G4" s="124">
        <v>2015</v>
      </c>
      <c r="H4" s="125">
        <v>2017</v>
      </c>
      <c r="I4" s="125">
        <v>2018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834.97</v>
      </c>
      <c r="C5" s="114">
        <v>655.51400000000001</v>
      </c>
      <c r="D5" s="114">
        <v>825.69899999999996</v>
      </c>
      <c r="E5" s="424">
        <f>IF(OR(D5=0,B5=0),"",D5/B5)</f>
        <v>0.98889660706372673</v>
      </c>
      <c r="F5" s="129">
        <f>IF(OR(D5=0,C5=0),"",D5/C5)</f>
        <v>1.2596206945999626</v>
      </c>
      <c r="G5" s="130">
        <v>652</v>
      </c>
      <c r="H5" s="114">
        <v>660</v>
      </c>
      <c r="I5" s="114">
        <v>644</v>
      </c>
      <c r="J5" s="424">
        <f>IF(OR(I5=0,G5=0),"",I5/G5)</f>
        <v>0.98773006134969321</v>
      </c>
      <c r="K5" s="131">
        <f>IF(OR(I5=0,H5=0),"",I5/H5)</f>
        <v>0.97575757575757571</v>
      </c>
      <c r="L5" s="121"/>
      <c r="M5" s="121"/>
      <c r="N5" s="7">
        <f>D5-C5</f>
        <v>170.18499999999995</v>
      </c>
      <c r="O5" s="8">
        <f>I5-H5</f>
        <v>-16</v>
      </c>
      <c r="P5" s="7">
        <f>D5-B5</f>
        <v>-9.2710000000000719</v>
      </c>
      <c r="Q5" s="8">
        <f>I5-G5</f>
        <v>-8</v>
      </c>
    </row>
    <row r="6" spans="1:17" ht="14.4" hidden="1" customHeight="1" outlineLevel="1" x14ac:dyDescent="0.3">
      <c r="A6" s="441" t="s">
        <v>168</v>
      </c>
      <c r="B6" s="120">
        <v>298.71199999999999</v>
      </c>
      <c r="C6" s="113">
        <v>231.29</v>
      </c>
      <c r="D6" s="113">
        <v>264.49</v>
      </c>
      <c r="E6" s="424">
        <f t="shared" ref="E6:E12" si="0">IF(OR(D6=0,B6=0),"",D6/B6)</f>
        <v>0.88543480007498865</v>
      </c>
      <c r="F6" s="129">
        <f t="shared" ref="F6:F12" si="1">IF(OR(D6=0,C6=0),"",D6/C6)</f>
        <v>1.1435427385533314</v>
      </c>
      <c r="G6" s="133">
        <v>245</v>
      </c>
      <c r="H6" s="113">
        <v>276</v>
      </c>
      <c r="I6" s="113">
        <v>258</v>
      </c>
      <c r="J6" s="425">
        <f t="shared" ref="J6:J12" si="2">IF(OR(I6=0,G6=0),"",I6/G6)</f>
        <v>1.0530612244897959</v>
      </c>
      <c r="K6" s="134">
        <f t="shared" ref="K6:K12" si="3">IF(OR(I6=0,H6=0),"",I6/H6)</f>
        <v>0.93478260869565222</v>
      </c>
      <c r="L6" s="121"/>
      <c r="M6" s="121"/>
      <c r="N6" s="5">
        <f t="shared" ref="N6:N13" si="4">D6-C6</f>
        <v>33.200000000000017</v>
      </c>
      <c r="O6" s="6">
        <f t="shared" ref="O6:O13" si="5">I6-H6</f>
        <v>-18</v>
      </c>
      <c r="P6" s="5">
        <f t="shared" ref="P6:P13" si="6">D6-B6</f>
        <v>-34.22199999999998</v>
      </c>
      <c r="Q6" s="6">
        <f t="shared" ref="Q6:Q13" si="7">I6-G6</f>
        <v>13</v>
      </c>
    </row>
    <row r="7" spans="1:17" ht="14.4" hidden="1" customHeight="1" outlineLevel="1" x14ac:dyDescent="0.3">
      <c r="A7" s="441" t="s">
        <v>169</v>
      </c>
      <c r="B7" s="120">
        <v>1224.277</v>
      </c>
      <c r="C7" s="113">
        <v>1059.6659999999999</v>
      </c>
      <c r="D7" s="113">
        <v>778.97400000000005</v>
      </c>
      <c r="E7" s="424">
        <f t="shared" si="0"/>
        <v>0.63627267358612472</v>
      </c>
      <c r="F7" s="129">
        <f t="shared" si="1"/>
        <v>0.73511276194574526</v>
      </c>
      <c r="G7" s="133">
        <v>1003</v>
      </c>
      <c r="H7" s="113">
        <v>996</v>
      </c>
      <c r="I7" s="113">
        <v>976</v>
      </c>
      <c r="J7" s="425">
        <f t="shared" si="2"/>
        <v>0.97308075772681957</v>
      </c>
      <c r="K7" s="134">
        <f t="shared" si="3"/>
        <v>0.97991967871485941</v>
      </c>
      <c r="L7" s="121"/>
      <c r="M7" s="121"/>
      <c r="N7" s="5">
        <f t="shared" si="4"/>
        <v>-280.69199999999989</v>
      </c>
      <c r="O7" s="6">
        <f t="shared" si="5"/>
        <v>-20</v>
      </c>
      <c r="P7" s="5">
        <f t="shared" si="6"/>
        <v>-445.303</v>
      </c>
      <c r="Q7" s="6">
        <f t="shared" si="7"/>
        <v>-27</v>
      </c>
    </row>
    <row r="8" spans="1:17" ht="14.4" hidden="1" customHeight="1" outlineLevel="1" x14ac:dyDescent="0.3">
      <c r="A8" s="441" t="s">
        <v>170</v>
      </c>
      <c r="B8" s="120">
        <v>77.081000000000003</v>
      </c>
      <c r="C8" s="113">
        <v>116.303</v>
      </c>
      <c r="D8" s="113">
        <v>62.179000000000002</v>
      </c>
      <c r="E8" s="424">
        <f t="shared" si="0"/>
        <v>0.8066709046327889</v>
      </c>
      <c r="F8" s="129">
        <f t="shared" si="1"/>
        <v>0.53462937327498006</v>
      </c>
      <c r="G8" s="133">
        <v>77</v>
      </c>
      <c r="H8" s="113">
        <v>79</v>
      </c>
      <c r="I8" s="113">
        <v>89</v>
      </c>
      <c r="J8" s="425">
        <f t="shared" si="2"/>
        <v>1.1558441558441559</v>
      </c>
      <c r="K8" s="134">
        <f t="shared" si="3"/>
        <v>1.1265822784810127</v>
      </c>
      <c r="L8" s="121"/>
      <c r="M8" s="121"/>
      <c r="N8" s="5">
        <f t="shared" si="4"/>
        <v>-54.123999999999995</v>
      </c>
      <c r="O8" s="6">
        <f t="shared" si="5"/>
        <v>10</v>
      </c>
      <c r="P8" s="5">
        <f t="shared" si="6"/>
        <v>-14.902000000000001</v>
      </c>
      <c r="Q8" s="6">
        <f t="shared" si="7"/>
        <v>12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251.24</v>
      </c>
      <c r="C10" s="113">
        <v>358.48700000000002</v>
      </c>
      <c r="D10" s="113">
        <v>292.97699999999998</v>
      </c>
      <c r="E10" s="424">
        <f t="shared" si="0"/>
        <v>1.1661240248368092</v>
      </c>
      <c r="F10" s="129">
        <f t="shared" si="1"/>
        <v>0.81725976116288723</v>
      </c>
      <c r="G10" s="133">
        <v>314</v>
      </c>
      <c r="H10" s="113">
        <v>356</v>
      </c>
      <c r="I10" s="113">
        <v>329</v>
      </c>
      <c r="J10" s="425">
        <f t="shared" si="2"/>
        <v>1.0477707006369428</v>
      </c>
      <c r="K10" s="134">
        <f t="shared" si="3"/>
        <v>0.9241573033707865</v>
      </c>
      <c r="L10" s="121"/>
      <c r="M10" s="121"/>
      <c r="N10" s="5">
        <f t="shared" si="4"/>
        <v>-65.510000000000048</v>
      </c>
      <c r="O10" s="6">
        <f t="shared" si="5"/>
        <v>-27</v>
      </c>
      <c r="P10" s="5">
        <f t="shared" si="6"/>
        <v>41.736999999999966</v>
      </c>
      <c r="Q10" s="6">
        <f t="shared" si="7"/>
        <v>15</v>
      </c>
    </row>
    <row r="11" spans="1:17" ht="14.4" hidden="1" customHeight="1" outlineLevel="1" x14ac:dyDescent="0.3">
      <c r="A11" s="441" t="s">
        <v>173</v>
      </c>
      <c r="B11" s="120">
        <v>57.588999999999999</v>
      </c>
      <c r="C11" s="113">
        <v>227.626</v>
      </c>
      <c r="D11" s="113">
        <v>89.775000000000006</v>
      </c>
      <c r="E11" s="424">
        <f t="shared" si="0"/>
        <v>1.5588914549653581</v>
      </c>
      <c r="F11" s="129">
        <f t="shared" si="1"/>
        <v>0.3943969493818808</v>
      </c>
      <c r="G11" s="133">
        <v>59</v>
      </c>
      <c r="H11" s="113">
        <v>69</v>
      </c>
      <c r="I11" s="113">
        <v>70</v>
      </c>
      <c r="J11" s="425">
        <f t="shared" si="2"/>
        <v>1.1864406779661016</v>
      </c>
      <c r="K11" s="134">
        <f t="shared" si="3"/>
        <v>1.0144927536231885</v>
      </c>
      <c r="L11" s="121"/>
      <c r="M11" s="121"/>
      <c r="N11" s="5">
        <f t="shared" si="4"/>
        <v>-137.851</v>
      </c>
      <c r="O11" s="6">
        <f t="shared" si="5"/>
        <v>1</v>
      </c>
      <c r="P11" s="5">
        <f t="shared" si="6"/>
        <v>32.186000000000007</v>
      </c>
      <c r="Q11" s="6">
        <f t="shared" si="7"/>
        <v>11</v>
      </c>
    </row>
    <row r="12" spans="1:17" ht="14.4" hidden="1" customHeight="1" outlineLevel="1" thickBot="1" x14ac:dyDescent="0.35">
      <c r="A12" s="442" t="s">
        <v>208</v>
      </c>
      <c r="B12" s="238">
        <v>2.8730000000000002</v>
      </c>
      <c r="C12" s="239">
        <v>1.714</v>
      </c>
      <c r="D12" s="239">
        <v>14.118</v>
      </c>
      <c r="E12" s="424">
        <f t="shared" si="0"/>
        <v>4.9140271493212664</v>
      </c>
      <c r="F12" s="129">
        <f t="shared" si="1"/>
        <v>8.2368728121353563</v>
      </c>
      <c r="G12" s="241">
        <v>6</v>
      </c>
      <c r="H12" s="239">
        <v>5</v>
      </c>
      <c r="I12" s="239">
        <v>3</v>
      </c>
      <c r="J12" s="426">
        <f t="shared" si="2"/>
        <v>0.5</v>
      </c>
      <c r="K12" s="242">
        <f t="shared" si="3"/>
        <v>0.6</v>
      </c>
      <c r="L12" s="121"/>
      <c r="M12" s="121"/>
      <c r="N12" s="243">
        <f t="shared" si="4"/>
        <v>12.404</v>
      </c>
      <c r="O12" s="244">
        <f t="shared" si="5"/>
        <v>-2</v>
      </c>
      <c r="P12" s="243">
        <f t="shared" si="6"/>
        <v>11.245000000000001</v>
      </c>
      <c r="Q12" s="244">
        <f t="shared" si="7"/>
        <v>-3</v>
      </c>
    </row>
    <row r="13" spans="1:17" ht="14.4" customHeight="1" collapsed="1" thickBot="1" x14ac:dyDescent="0.35">
      <c r="A13" s="117" t="s">
        <v>3</v>
      </c>
      <c r="B13" s="115">
        <f>SUM(B5:B12)</f>
        <v>2746.7419999999997</v>
      </c>
      <c r="C13" s="116">
        <f>SUM(C5:C12)</f>
        <v>2650.6</v>
      </c>
      <c r="D13" s="116">
        <f>SUM(D5:D12)</f>
        <v>2328.212</v>
      </c>
      <c r="E13" s="420">
        <f>IF(OR(D13=0,B13=0),0,D13/B13)</f>
        <v>0.84762675198471504</v>
      </c>
      <c r="F13" s="135">
        <f>IF(OR(D13=0,C13=0),0,D13/C13)</f>
        <v>0.87837168942880861</v>
      </c>
      <c r="G13" s="136">
        <f>SUM(G5:G12)</f>
        <v>2356</v>
      </c>
      <c r="H13" s="116">
        <f>SUM(H5:H12)</f>
        <v>2441</v>
      </c>
      <c r="I13" s="116">
        <f>SUM(I5:I12)</f>
        <v>2369</v>
      </c>
      <c r="J13" s="420">
        <f>IF(OR(I13=0,G13=0),0,I13/G13)</f>
        <v>1.0055178268251272</v>
      </c>
      <c r="K13" s="137">
        <f>IF(OR(I13=0,H13=0),0,I13/H13)</f>
        <v>0.97050389184760344</v>
      </c>
      <c r="L13" s="121"/>
      <c r="M13" s="121"/>
      <c r="N13" s="127">
        <f t="shared" si="4"/>
        <v>-322.38799999999992</v>
      </c>
      <c r="O13" s="138">
        <f t="shared" si="5"/>
        <v>-72</v>
      </c>
      <c r="P13" s="127">
        <f t="shared" si="6"/>
        <v>-418.52999999999975</v>
      </c>
      <c r="Q13" s="138">
        <f t="shared" si="7"/>
        <v>13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258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2017</v>
      </c>
      <c r="D17" s="141">
        <v>2018</v>
      </c>
      <c r="E17" s="141" t="s">
        <v>257</v>
      </c>
      <c r="F17" s="142" t="s">
        <v>2</v>
      </c>
      <c r="G17" s="140">
        <v>2015</v>
      </c>
      <c r="H17" s="141">
        <v>2017</v>
      </c>
      <c r="I17" s="141">
        <v>2018</v>
      </c>
      <c r="J17" s="141" t="s">
        <v>257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3.2029999999999998</v>
      </c>
      <c r="C18" s="114">
        <v>4.7439999999999998</v>
      </c>
      <c r="D18" s="114">
        <v>5.62</v>
      </c>
      <c r="E18" s="424">
        <f>IF(OR(D18=0,B18=0),"",D18/B18)</f>
        <v>1.7546050577583516</v>
      </c>
      <c r="F18" s="129">
        <f>IF(OR(D18=0,C18=0),"",D18/C18)</f>
        <v>1.184654300168634</v>
      </c>
      <c r="G18" s="119">
        <v>8</v>
      </c>
      <c r="H18" s="114">
        <v>13</v>
      </c>
      <c r="I18" s="114">
        <v>13</v>
      </c>
      <c r="J18" s="424">
        <f>IF(OR(I18=0,G18=0),"",I18/G18)</f>
        <v>1.625</v>
      </c>
      <c r="K18" s="131">
        <f>IF(OR(I18=0,H18=0),"",I18/H18)</f>
        <v>1</v>
      </c>
      <c r="L18" s="659">
        <v>0.91871999999999998</v>
      </c>
      <c r="M18" s="660"/>
      <c r="N18" s="145">
        <f t="shared" ref="N18:N26" si="8">D18-C18</f>
        <v>0.87600000000000033</v>
      </c>
      <c r="O18" s="146">
        <f t="shared" ref="O18:O26" si="9">I18-H18</f>
        <v>0</v>
      </c>
      <c r="P18" s="145">
        <f t="shared" ref="P18:P26" si="10">D18-B18</f>
        <v>2.4170000000000003</v>
      </c>
      <c r="Q18" s="146">
        <f t="shared" ref="Q18:Q26" si="11">I18-G18</f>
        <v>5</v>
      </c>
    </row>
    <row r="19" spans="1:17" ht="14.4" hidden="1" customHeight="1" outlineLevel="1" x14ac:dyDescent="0.3">
      <c r="A19" s="441" t="s">
        <v>168</v>
      </c>
      <c r="B19" s="120">
        <v>0</v>
      </c>
      <c r="C19" s="113">
        <v>0.93700000000000006</v>
      </c>
      <c r="D19" s="113">
        <v>1.2589999999999999</v>
      </c>
      <c r="E19" s="425" t="str">
        <f t="shared" ref="E19:E25" si="12">IF(OR(D19=0,B19=0),"",D19/B19)</f>
        <v/>
      </c>
      <c r="F19" s="132">
        <f t="shared" ref="F19:F25" si="13">IF(OR(D19=0,C19=0),"",D19/C19)</f>
        <v>1.3436499466382068</v>
      </c>
      <c r="G19" s="120">
        <v>0</v>
      </c>
      <c r="H19" s="113">
        <v>3</v>
      </c>
      <c r="I19" s="113">
        <v>4</v>
      </c>
      <c r="J19" s="425" t="str">
        <f t="shared" ref="J19:J25" si="14">IF(OR(I19=0,G19=0),"",I19/G19)</f>
        <v/>
      </c>
      <c r="K19" s="134">
        <f t="shared" ref="K19:K25" si="15">IF(OR(I19=0,H19=0),"",I19/H19)</f>
        <v>1.3333333333333333</v>
      </c>
      <c r="L19" s="659">
        <v>0.99456</v>
      </c>
      <c r="M19" s="660"/>
      <c r="N19" s="147">
        <f t="shared" si="8"/>
        <v>0.32199999999999984</v>
      </c>
      <c r="O19" s="148">
        <f t="shared" si="9"/>
        <v>1</v>
      </c>
      <c r="P19" s="147">
        <f t="shared" si="10"/>
        <v>1.2589999999999999</v>
      </c>
      <c r="Q19" s="148">
        <f t="shared" si="11"/>
        <v>4</v>
      </c>
    </row>
    <row r="20" spans="1:17" ht="14.4" hidden="1" customHeight="1" outlineLevel="1" x14ac:dyDescent="0.3">
      <c r="A20" s="441" t="s">
        <v>169</v>
      </c>
      <c r="B20" s="120">
        <v>10.202999999999999</v>
      </c>
      <c r="C20" s="113">
        <v>6.2270000000000003</v>
      </c>
      <c r="D20" s="113">
        <v>16.315999999999999</v>
      </c>
      <c r="E20" s="425">
        <f t="shared" si="12"/>
        <v>1.599137508575909</v>
      </c>
      <c r="F20" s="132">
        <f t="shared" si="13"/>
        <v>2.6202023446282316</v>
      </c>
      <c r="G20" s="120">
        <v>21</v>
      </c>
      <c r="H20" s="113">
        <v>22</v>
      </c>
      <c r="I20" s="113">
        <v>18</v>
      </c>
      <c r="J20" s="425">
        <f t="shared" si="14"/>
        <v>0.8571428571428571</v>
      </c>
      <c r="K20" s="134">
        <f t="shared" si="15"/>
        <v>0.81818181818181823</v>
      </c>
      <c r="L20" s="659">
        <v>0.96671999999999991</v>
      </c>
      <c r="M20" s="660"/>
      <c r="N20" s="147">
        <f t="shared" si="8"/>
        <v>10.088999999999999</v>
      </c>
      <c r="O20" s="148">
        <f t="shared" si="9"/>
        <v>-4</v>
      </c>
      <c r="P20" s="147">
        <f t="shared" si="10"/>
        <v>6.1129999999999995</v>
      </c>
      <c r="Q20" s="148">
        <f t="shared" si="11"/>
        <v>-3</v>
      </c>
    </row>
    <row r="21" spans="1:17" ht="14.4" hidden="1" customHeight="1" outlineLevel="1" x14ac:dyDescent="0.3">
      <c r="A21" s="441" t="s">
        <v>170</v>
      </c>
      <c r="B21" s="120">
        <v>0.17699999999999999</v>
      </c>
      <c r="C21" s="113">
        <v>0</v>
      </c>
      <c r="D21" s="113">
        <v>0.25700000000000001</v>
      </c>
      <c r="E21" s="425">
        <f t="shared" si="12"/>
        <v>1.4519774011299436</v>
      </c>
      <c r="F21" s="132" t="str">
        <f t="shared" si="13"/>
        <v/>
      </c>
      <c r="G21" s="120">
        <v>1</v>
      </c>
      <c r="H21" s="113">
        <v>0</v>
      </c>
      <c r="I21" s="113">
        <v>1</v>
      </c>
      <c r="J21" s="425">
        <f t="shared" si="14"/>
        <v>1</v>
      </c>
      <c r="K21" s="134" t="str">
        <f t="shared" si="15"/>
        <v/>
      </c>
      <c r="L21" s="659">
        <v>1.11744</v>
      </c>
      <c r="M21" s="660"/>
      <c r="N21" s="147">
        <f t="shared" si="8"/>
        <v>0.25700000000000001</v>
      </c>
      <c r="O21" s="148">
        <f t="shared" si="9"/>
        <v>1</v>
      </c>
      <c r="P21" s="147">
        <f t="shared" si="10"/>
        <v>8.0000000000000016E-2</v>
      </c>
      <c r="Q21" s="148">
        <f t="shared" si="11"/>
        <v>0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0.94799999999999995</v>
      </c>
      <c r="C23" s="113">
        <v>2.847</v>
      </c>
      <c r="D23" s="113">
        <v>0.94799999999999995</v>
      </c>
      <c r="E23" s="425">
        <f t="shared" si="12"/>
        <v>1</v>
      </c>
      <c r="F23" s="132">
        <f t="shared" si="13"/>
        <v>0.33298208640674393</v>
      </c>
      <c r="G23" s="120">
        <v>4</v>
      </c>
      <c r="H23" s="113">
        <v>11</v>
      </c>
      <c r="I23" s="113">
        <v>4</v>
      </c>
      <c r="J23" s="425">
        <f t="shared" si="14"/>
        <v>1</v>
      </c>
      <c r="K23" s="134">
        <f t="shared" si="15"/>
        <v>0.36363636363636365</v>
      </c>
      <c r="L23" s="659">
        <v>0.98495999999999995</v>
      </c>
      <c r="M23" s="660"/>
      <c r="N23" s="147">
        <f t="shared" si="8"/>
        <v>-1.899</v>
      </c>
      <c r="O23" s="148">
        <f t="shared" si="9"/>
        <v>-7</v>
      </c>
      <c r="P23" s="147">
        <f t="shared" si="10"/>
        <v>0</v>
      </c>
      <c r="Q23" s="148">
        <f t="shared" si="11"/>
        <v>0</v>
      </c>
    </row>
    <row r="24" spans="1:17" ht="14.4" hidden="1" customHeight="1" outlineLevel="1" x14ac:dyDescent="0.3">
      <c r="A24" s="441" t="s">
        <v>173</v>
      </c>
      <c r="B24" s="120">
        <v>0.82</v>
      </c>
      <c r="C24" s="113">
        <v>0.25700000000000001</v>
      </c>
      <c r="D24" s="113">
        <v>0.434</v>
      </c>
      <c r="E24" s="425">
        <f t="shared" si="12"/>
        <v>0.52926829268292686</v>
      </c>
      <c r="F24" s="132">
        <f t="shared" si="13"/>
        <v>1.688715953307393</v>
      </c>
      <c r="G24" s="120">
        <v>1</v>
      </c>
      <c r="H24" s="113">
        <v>1</v>
      </c>
      <c r="I24" s="113">
        <v>2</v>
      </c>
      <c r="J24" s="425">
        <f t="shared" si="14"/>
        <v>2</v>
      </c>
      <c r="K24" s="134">
        <f t="shared" si="15"/>
        <v>2</v>
      </c>
      <c r="L24" s="659">
        <v>1.0147199999999998</v>
      </c>
      <c r="M24" s="660"/>
      <c r="N24" s="147">
        <f t="shared" si="8"/>
        <v>0.17699999999999999</v>
      </c>
      <c r="O24" s="148">
        <f t="shared" si="9"/>
        <v>1</v>
      </c>
      <c r="P24" s="147">
        <f t="shared" si="10"/>
        <v>-0.38599999999999995</v>
      </c>
      <c r="Q24" s="148">
        <f t="shared" si="11"/>
        <v>1</v>
      </c>
    </row>
    <row r="25" spans="1:17" ht="14.4" hidden="1" customHeight="1" outlineLevel="1" thickBot="1" x14ac:dyDescent="0.35">
      <c r="A25" s="442" t="s">
        <v>208</v>
      </c>
      <c r="B25" s="238">
        <v>1.915</v>
      </c>
      <c r="C25" s="239">
        <v>0.75600000000000001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3</v>
      </c>
      <c r="H25" s="239">
        <v>2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-0.75600000000000001</v>
      </c>
      <c r="O25" s="246">
        <f t="shared" si="9"/>
        <v>-2</v>
      </c>
      <c r="P25" s="245">
        <f t="shared" si="10"/>
        <v>-1.915</v>
      </c>
      <c r="Q25" s="246">
        <f t="shared" si="11"/>
        <v>-3</v>
      </c>
    </row>
    <row r="26" spans="1:17" ht="14.4" customHeight="1" collapsed="1" thickBot="1" x14ac:dyDescent="0.35">
      <c r="A26" s="445" t="s">
        <v>3</v>
      </c>
      <c r="B26" s="149">
        <f>SUM(B18:B25)</f>
        <v>17.265999999999998</v>
      </c>
      <c r="C26" s="150">
        <f>SUM(C18:C25)</f>
        <v>15.768000000000001</v>
      </c>
      <c r="D26" s="150">
        <f>SUM(D18:D25)</f>
        <v>24.834000000000003</v>
      </c>
      <c r="E26" s="421">
        <f>IF(OR(D26=0,B26=0),0,D26/B26)</f>
        <v>1.4383180817792196</v>
      </c>
      <c r="F26" s="151">
        <f>IF(OR(D26=0,C26=0),0,D26/C26)</f>
        <v>1.5749619482496195</v>
      </c>
      <c r="G26" s="149">
        <f>SUM(G18:G25)</f>
        <v>38</v>
      </c>
      <c r="H26" s="150">
        <f>SUM(H18:H25)</f>
        <v>52</v>
      </c>
      <c r="I26" s="150">
        <f>SUM(I18:I25)</f>
        <v>42</v>
      </c>
      <c r="J26" s="421">
        <f>IF(OR(I26=0,G26=0),0,I26/G26)</f>
        <v>1.1052631578947369</v>
      </c>
      <c r="K26" s="152">
        <f>IF(OR(I26=0,H26=0),0,I26/H26)</f>
        <v>0.80769230769230771</v>
      </c>
      <c r="L26" s="121"/>
      <c r="M26" s="121"/>
      <c r="N26" s="143">
        <f t="shared" si="8"/>
        <v>9.0660000000000025</v>
      </c>
      <c r="O26" s="153">
        <f t="shared" si="9"/>
        <v>-10</v>
      </c>
      <c r="P26" s="143">
        <f t="shared" si="10"/>
        <v>7.5680000000000049</v>
      </c>
      <c r="Q26" s="153">
        <f t="shared" si="11"/>
        <v>4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259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2017</v>
      </c>
      <c r="D30" s="158">
        <v>2018</v>
      </c>
      <c r="E30" s="158" t="s">
        <v>257</v>
      </c>
      <c r="F30" s="159" t="s">
        <v>2</v>
      </c>
      <c r="G30" s="158">
        <v>2015</v>
      </c>
      <c r="H30" s="158">
        <v>2017</v>
      </c>
      <c r="I30" s="158">
        <v>2018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260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2017</v>
      </c>
      <c r="D43" s="408">
        <v>2018</v>
      </c>
      <c r="E43" s="408" t="s">
        <v>257</v>
      </c>
      <c r="F43" s="409" t="s">
        <v>2</v>
      </c>
      <c r="G43" s="408">
        <v>2015</v>
      </c>
      <c r="H43" s="408">
        <v>2017</v>
      </c>
      <c r="I43" s="408">
        <v>2018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831.76700000000005</v>
      </c>
      <c r="C44" s="114">
        <v>650.77</v>
      </c>
      <c r="D44" s="114">
        <v>820.07899999999995</v>
      </c>
      <c r="E44" s="424">
        <f>IF(OR(D44=0,B44=0),"",D44/B44)</f>
        <v>0.98594798783794002</v>
      </c>
      <c r="F44" s="129">
        <f>IF(OR(D44=0,C44=0),"",D44/C44)</f>
        <v>1.2601671865636093</v>
      </c>
      <c r="G44" s="130">
        <v>644</v>
      </c>
      <c r="H44" s="114">
        <v>647</v>
      </c>
      <c r="I44" s="114">
        <v>631</v>
      </c>
      <c r="J44" s="424">
        <f>IF(OR(I44=0,G44=0),"",I44/G44)</f>
        <v>0.97981366459627328</v>
      </c>
      <c r="K44" s="131">
        <f>IF(OR(I44=0,H44=0),"",I44/H44)</f>
        <v>0.97527047913446674</v>
      </c>
      <c r="L44" s="155"/>
      <c r="M44" s="155"/>
      <c r="N44" s="145">
        <f t="shared" ref="N44:N52" si="24">D44-C44</f>
        <v>169.30899999999997</v>
      </c>
      <c r="O44" s="146">
        <f t="shared" ref="O44:O52" si="25">I44-H44</f>
        <v>-16</v>
      </c>
      <c r="P44" s="145">
        <f t="shared" ref="P44:P52" si="26">D44-B44</f>
        <v>-11.688000000000102</v>
      </c>
      <c r="Q44" s="146">
        <f t="shared" ref="Q44:Q52" si="27">I44-G44</f>
        <v>-13</v>
      </c>
    </row>
    <row r="45" spans="1:17" ht="14.4" hidden="1" customHeight="1" outlineLevel="1" x14ac:dyDescent="0.3">
      <c r="A45" s="441" t="s">
        <v>168</v>
      </c>
      <c r="B45" s="120">
        <v>298.71199999999999</v>
      </c>
      <c r="C45" s="113">
        <v>230.35300000000001</v>
      </c>
      <c r="D45" s="113">
        <v>263.23099999999999</v>
      </c>
      <c r="E45" s="425">
        <f t="shared" ref="E45:E51" si="28">IF(OR(D45=0,B45=0),"",D45/B45)</f>
        <v>0.88122003802994187</v>
      </c>
      <c r="F45" s="132">
        <f t="shared" ref="F45:F51" si="29">IF(OR(D45=0,C45=0),"",D45/C45)</f>
        <v>1.1427287684553706</v>
      </c>
      <c r="G45" s="133">
        <v>245</v>
      </c>
      <c r="H45" s="113">
        <v>273</v>
      </c>
      <c r="I45" s="113">
        <v>254</v>
      </c>
      <c r="J45" s="425">
        <f t="shared" ref="J45:J51" si="30">IF(OR(I45=0,G45=0),"",I45/G45)</f>
        <v>1.036734693877551</v>
      </c>
      <c r="K45" s="134">
        <f t="shared" ref="K45:K51" si="31">IF(OR(I45=0,H45=0),"",I45/H45)</f>
        <v>0.93040293040293043</v>
      </c>
      <c r="L45" s="155"/>
      <c r="M45" s="155"/>
      <c r="N45" s="147">
        <f t="shared" si="24"/>
        <v>32.877999999999986</v>
      </c>
      <c r="O45" s="148">
        <f t="shared" si="25"/>
        <v>-19</v>
      </c>
      <c r="P45" s="147">
        <f t="shared" si="26"/>
        <v>-35.480999999999995</v>
      </c>
      <c r="Q45" s="148">
        <f t="shared" si="27"/>
        <v>9</v>
      </c>
    </row>
    <row r="46" spans="1:17" ht="14.4" hidden="1" customHeight="1" outlineLevel="1" x14ac:dyDescent="0.3">
      <c r="A46" s="441" t="s">
        <v>169</v>
      </c>
      <c r="B46" s="120">
        <v>1214.0740000000001</v>
      </c>
      <c r="C46" s="113">
        <v>1053.4390000000001</v>
      </c>
      <c r="D46" s="113">
        <v>762.65800000000002</v>
      </c>
      <c r="E46" s="425">
        <f t="shared" si="28"/>
        <v>0.62818081929108105</v>
      </c>
      <c r="F46" s="132">
        <f t="shared" si="29"/>
        <v>0.72396977898103254</v>
      </c>
      <c r="G46" s="133">
        <v>982</v>
      </c>
      <c r="H46" s="113">
        <v>974</v>
      </c>
      <c r="I46" s="113">
        <v>958</v>
      </c>
      <c r="J46" s="425">
        <f t="shared" si="30"/>
        <v>0.97556008146639506</v>
      </c>
      <c r="K46" s="134">
        <f t="shared" si="31"/>
        <v>0.98357289527720737</v>
      </c>
      <c r="L46" s="155"/>
      <c r="M46" s="155"/>
      <c r="N46" s="147">
        <f t="shared" si="24"/>
        <v>-290.78100000000006</v>
      </c>
      <c r="O46" s="148">
        <f t="shared" si="25"/>
        <v>-16</v>
      </c>
      <c r="P46" s="147">
        <f t="shared" si="26"/>
        <v>-451.41600000000005</v>
      </c>
      <c r="Q46" s="148">
        <f t="shared" si="27"/>
        <v>-24</v>
      </c>
    </row>
    <row r="47" spans="1:17" ht="14.4" hidden="1" customHeight="1" outlineLevel="1" x14ac:dyDescent="0.3">
      <c r="A47" s="441" t="s">
        <v>170</v>
      </c>
      <c r="B47" s="120">
        <v>76.903999999999996</v>
      </c>
      <c r="C47" s="113">
        <v>116.303</v>
      </c>
      <c r="D47" s="113">
        <v>61.921999999999997</v>
      </c>
      <c r="E47" s="425">
        <f t="shared" si="28"/>
        <v>0.8051856860501404</v>
      </c>
      <c r="F47" s="132">
        <f t="shared" si="29"/>
        <v>0.53241962804054921</v>
      </c>
      <c r="G47" s="133">
        <v>76</v>
      </c>
      <c r="H47" s="113">
        <v>79</v>
      </c>
      <c r="I47" s="113">
        <v>88</v>
      </c>
      <c r="J47" s="425">
        <f t="shared" si="30"/>
        <v>1.1578947368421053</v>
      </c>
      <c r="K47" s="134">
        <f t="shared" si="31"/>
        <v>1.1139240506329113</v>
      </c>
      <c r="L47" s="155"/>
      <c r="M47" s="155"/>
      <c r="N47" s="147">
        <f t="shared" si="24"/>
        <v>-54.381</v>
      </c>
      <c r="O47" s="148">
        <f t="shared" si="25"/>
        <v>9</v>
      </c>
      <c r="P47" s="147">
        <f t="shared" si="26"/>
        <v>-14.981999999999999</v>
      </c>
      <c r="Q47" s="148">
        <f t="shared" si="27"/>
        <v>12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250.292</v>
      </c>
      <c r="C49" s="113">
        <v>355.64</v>
      </c>
      <c r="D49" s="113">
        <v>292.029</v>
      </c>
      <c r="E49" s="425">
        <f t="shared" si="28"/>
        <v>1.1667532322247613</v>
      </c>
      <c r="F49" s="132">
        <f t="shared" si="29"/>
        <v>0.82113654257113933</v>
      </c>
      <c r="G49" s="133">
        <v>310</v>
      </c>
      <c r="H49" s="113">
        <v>345</v>
      </c>
      <c r="I49" s="113">
        <v>325</v>
      </c>
      <c r="J49" s="425">
        <f t="shared" si="30"/>
        <v>1.0483870967741935</v>
      </c>
      <c r="K49" s="134">
        <f t="shared" si="31"/>
        <v>0.94202898550724634</v>
      </c>
      <c r="L49" s="155"/>
      <c r="M49" s="155"/>
      <c r="N49" s="147">
        <f t="shared" si="24"/>
        <v>-63.61099999999999</v>
      </c>
      <c r="O49" s="148">
        <f t="shared" si="25"/>
        <v>-20</v>
      </c>
      <c r="P49" s="147">
        <f t="shared" si="26"/>
        <v>41.736999999999995</v>
      </c>
      <c r="Q49" s="148">
        <f t="shared" si="27"/>
        <v>15</v>
      </c>
    </row>
    <row r="50" spans="1:17" ht="14.4" hidden="1" customHeight="1" outlineLevel="1" x14ac:dyDescent="0.3">
      <c r="A50" s="441" t="s">
        <v>173</v>
      </c>
      <c r="B50" s="120">
        <v>56.768999999999998</v>
      </c>
      <c r="C50" s="113">
        <v>227.369</v>
      </c>
      <c r="D50" s="113">
        <v>89.340999999999994</v>
      </c>
      <c r="E50" s="425">
        <f t="shared" si="28"/>
        <v>1.57376384998855</v>
      </c>
      <c r="F50" s="132">
        <f t="shared" si="29"/>
        <v>0.39293395317743401</v>
      </c>
      <c r="G50" s="133">
        <v>58</v>
      </c>
      <c r="H50" s="113">
        <v>68</v>
      </c>
      <c r="I50" s="113">
        <v>68</v>
      </c>
      <c r="J50" s="425">
        <f t="shared" si="30"/>
        <v>1.1724137931034482</v>
      </c>
      <c r="K50" s="134">
        <f t="shared" si="31"/>
        <v>1</v>
      </c>
      <c r="L50" s="155"/>
      <c r="M50" s="155"/>
      <c r="N50" s="147">
        <f t="shared" si="24"/>
        <v>-138.02800000000002</v>
      </c>
      <c r="O50" s="148">
        <f t="shared" si="25"/>
        <v>0</v>
      </c>
      <c r="P50" s="147">
        <f t="shared" si="26"/>
        <v>32.571999999999996</v>
      </c>
      <c r="Q50" s="148">
        <f t="shared" si="27"/>
        <v>10</v>
      </c>
    </row>
    <row r="51" spans="1:17" ht="14.4" hidden="1" customHeight="1" outlineLevel="1" thickBot="1" x14ac:dyDescent="0.35">
      <c r="A51" s="442" t="s">
        <v>208</v>
      </c>
      <c r="B51" s="238">
        <v>0.95799999999999996</v>
      </c>
      <c r="C51" s="239">
        <v>0.95799999999999996</v>
      </c>
      <c r="D51" s="239">
        <v>14.118</v>
      </c>
      <c r="E51" s="426">
        <f t="shared" si="28"/>
        <v>14.736951983298539</v>
      </c>
      <c r="F51" s="240">
        <f t="shared" si="29"/>
        <v>14.736951983298539</v>
      </c>
      <c r="G51" s="241">
        <v>3</v>
      </c>
      <c r="H51" s="239">
        <v>3</v>
      </c>
      <c r="I51" s="239">
        <v>3</v>
      </c>
      <c r="J51" s="426">
        <f t="shared" si="30"/>
        <v>1</v>
      </c>
      <c r="K51" s="242">
        <f t="shared" si="31"/>
        <v>1</v>
      </c>
      <c r="L51" s="155"/>
      <c r="M51" s="155"/>
      <c r="N51" s="245">
        <f t="shared" si="24"/>
        <v>13.16</v>
      </c>
      <c r="O51" s="246">
        <f t="shared" si="25"/>
        <v>0</v>
      </c>
      <c r="P51" s="245">
        <f t="shared" si="26"/>
        <v>13.16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2729.4759999999997</v>
      </c>
      <c r="C52" s="411">
        <f>SUM(C44:C51)</f>
        <v>2634.8320000000003</v>
      </c>
      <c r="D52" s="411">
        <f>SUM(D44:D51)</f>
        <v>2303.3779999999997</v>
      </c>
      <c r="E52" s="423">
        <f>IF(OR(D52=0,B52=0),0,D52/B52)</f>
        <v>0.84389018258449611</v>
      </c>
      <c r="F52" s="412">
        <f>IF(OR(D52=0,C52=0),0,D52/C52)</f>
        <v>0.87420298523776829</v>
      </c>
      <c r="G52" s="413">
        <f>SUM(G44:G51)</f>
        <v>2318</v>
      </c>
      <c r="H52" s="411">
        <f>SUM(H44:H51)</f>
        <v>2389</v>
      </c>
      <c r="I52" s="411">
        <f>SUM(I44:I51)</f>
        <v>2327</v>
      </c>
      <c r="J52" s="423">
        <f>IF(OR(I52=0,G52=0),0,I52/G52)</f>
        <v>1.0038826574633304</v>
      </c>
      <c r="K52" s="414">
        <f>IF(OR(I52=0,H52=0),0,I52/H52)</f>
        <v>0.97404771871075768</v>
      </c>
      <c r="L52" s="155"/>
      <c r="M52" s="155"/>
      <c r="N52" s="415">
        <f t="shared" si="24"/>
        <v>-331.45400000000063</v>
      </c>
      <c r="O52" s="416">
        <f t="shared" si="25"/>
        <v>-62</v>
      </c>
      <c r="P52" s="415">
        <f t="shared" si="26"/>
        <v>-426.09799999999996</v>
      </c>
      <c r="Q52" s="416">
        <f t="shared" si="27"/>
        <v>9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323</v>
      </c>
    </row>
    <row r="56" spans="1:17" ht="14.4" customHeight="1" x14ac:dyDescent="0.25">
      <c r="A56" s="386" t="s">
        <v>324</v>
      </c>
    </row>
    <row r="57" spans="1:17" ht="14.4" customHeight="1" x14ac:dyDescent="0.25">
      <c r="A57" s="385" t="s">
        <v>325</v>
      </c>
    </row>
    <row r="58" spans="1:17" ht="14.4" customHeight="1" x14ac:dyDescent="0.25">
      <c r="A58" s="386" t="s">
        <v>326</v>
      </c>
    </row>
    <row r="59" spans="1:17" ht="14.4" customHeight="1" x14ac:dyDescent="0.25">
      <c r="A59" s="386" t="s">
        <v>263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1039</v>
      </c>
      <c r="C33" s="199">
        <v>1022</v>
      </c>
      <c r="D33" s="84">
        <f>IF(C33="","",C33-B33)</f>
        <v>-17</v>
      </c>
      <c r="E33" s="85">
        <f>IF(C33="","",C33/B33)</f>
        <v>0.98363811357074105</v>
      </c>
      <c r="F33" s="86">
        <v>156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2540</v>
      </c>
      <c r="C34" s="200">
        <v>2506</v>
      </c>
      <c r="D34" s="87">
        <f t="shared" ref="D34:D45" si="0">IF(C34="","",C34-B34)</f>
        <v>-34</v>
      </c>
      <c r="E34" s="88">
        <f t="shared" ref="E34:E45" si="1">IF(C34="","",C34/B34)</f>
        <v>0.98661417322834644</v>
      </c>
      <c r="F34" s="89">
        <v>342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3953</v>
      </c>
      <c r="C35" s="200">
        <v>3794</v>
      </c>
      <c r="D35" s="87">
        <f t="shared" si="0"/>
        <v>-159</v>
      </c>
      <c r="E35" s="88">
        <f t="shared" si="1"/>
        <v>0.95977738426511505</v>
      </c>
      <c r="F35" s="89">
        <v>437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5748</v>
      </c>
      <c r="C36" s="200">
        <v>5314</v>
      </c>
      <c r="D36" s="87">
        <f t="shared" si="0"/>
        <v>-434</v>
      </c>
      <c r="E36" s="88">
        <f t="shared" si="1"/>
        <v>0.9244954766875435</v>
      </c>
      <c r="F36" s="89">
        <v>488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>
        <v>7228</v>
      </c>
      <c r="C37" s="200">
        <v>6646</v>
      </c>
      <c r="D37" s="87">
        <f t="shared" si="0"/>
        <v>-582</v>
      </c>
      <c r="E37" s="88">
        <f t="shared" si="1"/>
        <v>0.91947980077476477</v>
      </c>
      <c r="F37" s="89">
        <v>573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>
        <v>8756</v>
      </c>
      <c r="C38" s="200">
        <v>8024</v>
      </c>
      <c r="D38" s="87">
        <f t="shared" si="0"/>
        <v>-732</v>
      </c>
      <c r="E38" s="88">
        <f t="shared" si="1"/>
        <v>0.91640018273184098</v>
      </c>
      <c r="F38" s="89">
        <v>681</v>
      </c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>
        <v>10139</v>
      </c>
      <c r="C39" s="200">
        <v>9236</v>
      </c>
      <c r="D39" s="87">
        <f t="shared" si="0"/>
        <v>-903</v>
      </c>
      <c r="E39" s="88">
        <f t="shared" si="1"/>
        <v>0.91093796232370061</v>
      </c>
      <c r="F39" s="89">
        <v>747</v>
      </c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>
        <v>11748</v>
      </c>
      <c r="C40" s="200">
        <v>10742</v>
      </c>
      <c r="D40" s="87">
        <f t="shared" si="0"/>
        <v>-1006</v>
      </c>
      <c r="E40" s="88">
        <f t="shared" si="1"/>
        <v>0.91436840313244805</v>
      </c>
      <c r="F40" s="89">
        <v>904</v>
      </c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>
        <v>13077</v>
      </c>
      <c r="C41" s="200">
        <v>12060</v>
      </c>
      <c r="D41" s="87">
        <f t="shared" si="0"/>
        <v>-1017</v>
      </c>
      <c r="E41" s="88">
        <f t="shared" si="1"/>
        <v>0.92222986923606332</v>
      </c>
      <c r="F41" s="89">
        <v>1066</v>
      </c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>
        <v>14920</v>
      </c>
      <c r="C42" s="200">
        <v>13818</v>
      </c>
      <c r="D42" s="87">
        <f t="shared" si="0"/>
        <v>-1102</v>
      </c>
      <c r="E42" s="88">
        <f t="shared" si="1"/>
        <v>0.92613941018766754</v>
      </c>
      <c r="F42" s="89">
        <v>1253</v>
      </c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>
        <v>16140</v>
      </c>
      <c r="C43" s="200">
        <v>14903</v>
      </c>
      <c r="D43" s="87">
        <f t="shared" si="0"/>
        <v>-1237</v>
      </c>
      <c r="E43" s="88">
        <f t="shared" si="1"/>
        <v>0.92335811648079302</v>
      </c>
      <c r="F43" s="89">
        <v>1352</v>
      </c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49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2637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2017</v>
      </c>
      <c r="F3" s="688"/>
      <c r="G3" s="689"/>
      <c r="H3" s="687">
        <v>2018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9" t="s">
        <v>2558</v>
      </c>
      <c r="B5" s="950"/>
      <c r="C5" s="951"/>
      <c r="D5" s="952"/>
      <c r="E5" s="953">
        <v>1</v>
      </c>
      <c r="F5" s="954">
        <v>0.49</v>
      </c>
      <c r="G5" s="955">
        <v>2</v>
      </c>
      <c r="H5" s="956"/>
      <c r="I5" s="957"/>
      <c r="J5" s="958"/>
      <c r="K5" s="959">
        <v>0.49</v>
      </c>
      <c r="L5" s="956">
        <v>1</v>
      </c>
      <c r="M5" s="956">
        <v>12</v>
      </c>
      <c r="N5" s="960">
        <v>4</v>
      </c>
      <c r="O5" s="956" t="s">
        <v>2559</v>
      </c>
      <c r="P5" s="961" t="s">
        <v>2560</v>
      </c>
      <c r="Q5" s="962">
        <f>H5-B5</f>
        <v>0</v>
      </c>
      <c r="R5" s="977">
        <f>I5-C5</f>
        <v>0</v>
      </c>
      <c r="S5" s="962">
        <f>H5-E5</f>
        <v>-1</v>
      </c>
      <c r="T5" s="977">
        <f>I5-F5</f>
        <v>-0.49</v>
      </c>
      <c r="U5" s="987" t="s">
        <v>570</v>
      </c>
      <c r="V5" s="950" t="s">
        <v>570</v>
      </c>
      <c r="W5" s="950" t="s">
        <v>570</v>
      </c>
      <c r="X5" s="988" t="s">
        <v>570</v>
      </c>
      <c r="Y5" s="989"/>
    </row>
    <row r="6" spans="1:25" ht="14.4" customHeight="1" x14ac:dyDescent="0.3">
      <c r="A6" s="948" t="s">
        <v>2561</v>
      </c>
      <c r="B6" s="934"/>
      <c r="C6" s="935"/>
      <c r="D6" s="932"/>
      <c r="E6" s="936">
        <v>1</v>
      </c>
      <c r="F6" s="937">
        <v>0.65</v>
      </c>
      <c r="G6" s="920">
        <v>7</v>
      </c>
      <c r="H6" s="938"/>
      <c r="I6" s="939"/>
      <c r="J6" s="921"/>
      <c r="K6" s="940">
        <v>0.65</v>
      </c>
      <c r="L6" s="938">
        <v>2</v>
      </c>
      <c r="M6" s="938">
        <v>18</v>
      </c>
      <c r="N6" s="941">
        <v>6</v>
      </c>
      <c r="O6" s="938" t="s">
        <v>2559</v>
      </c>
      <c r="P6" s="942" t="s">
        <v>2562</v>
      </c>
      <c r="Q6" s="943">
        <f t="shared" ref="Q6:R49" si="0">H6-B6</f>
        <v>0</v>
      </c>
      <c r="R6" s="978">
        <f t="shared" si="0"/>
        <v>0</v>
      </c>
      <c r="S6" s="943">
        <f t="shared" ref="S6:S49" si="1">H6-E6</f>
        <v>-1</v>
      </c>
      <c r="T6" s="978">
        <f t="shared" ref="T6:T49" si="2">I6-F6</f>
        <v>-0.65</v>
      </c>
      <c r="U6" s="986" t="s">
        <v>570</v>
      </c>
      <c r="V6" s="934" t="s">
        <v>570</v>
      </c>
      <c r="W6" s="934" t="s">
        <v>570</v>
      </c>
      <c r="X6" s="984" t="s">
        <v>570</v>
      </c>
      <c r="Y6" s="982"/>
    </row>
    <row r="7" spans="1:25" ht="14.4" customHeight="1" x14ac:dyDescent="0.3">
      <c r="A7" s="947" t="s">
        <v>2563</v>
      </c>
      <c r="B7" s="928"/>
      <c r="C7" s="929"/>
      <c r="D7" s="930"/>
      <c r="E7" s="911">
        <v>1</v>
      </c>
      <c r="F7" s="912">
        <v>0.42</v>
      </c>
      <c r="G7" s="913">
        <v>5</v>
      </c>
      <c r="H7" s="914"/>
      <c r="I7" s="915"/>
      <c r="J7" s="916"/>
      <c r="K7" s="917">
        <v>0.42</v>
      </c>
      <c r="L7" s="914">
        <v>2</v>
      </c>
      <c r="M7" s="914">
        <v>15</v>
      </c>
      <c r="N7" s="918">
        <v>5</v>
      </c>
      <c r="O7" s="914" t="s">
        <v>2559</v>
      </c>
      <c r="P7" s="931" t="s">
        <v>2564</v>
      </c>
      <c r="Q7" s="919">
        <f t="shared" si="0"/>
        <v>0</v>
      </c>
      <c r="R7" s="979">
        <f t="shared" si="0"/>
        <v>0</v>
      </c>
      <c r="S7" s="919">
        <f t="shared" si="1"/>
        <v>-1</v>
      </c>
      <c r="T7" s="979">
        <f t="shared" si="2"/>
        <v>-0.42</v>
      </c>
      <c r="U7" s="985" t="s">
        <v>570</v>
      </c>
      <c r="V7" s="928" t="s">
        <v>570</v>
      </c>
      <c r="W7" s="928" t="s">
        <v>570</v>
      </c>
      <c r="X7" s="983" t="s">
        <v>570</v>
      </c>
      <c r="Y7" s="981"/>
    </row>
    <row r="8" spans="1:25" ht="14.4" customHeight="1" x14ac:dyDescent="0.3">
      <c r="A8" s="947" t="s">
        <v>2565</v>
      </c>
      <c r="B8" s="928"/>
      <c r="C8" s="929"/>
      <c r="D8" s="930"/>
      <c r="E8" s="933"/>
      <c r="F8" s="915"/>
      <c r="G8" s="916"/>
      <c r="H8" s="911">
        <v>1</v>
      </c>
      <c r="I8" s="912">
        <v>0.6</v>
      </c>
      <c r="J8" s="913">
        <v>7</v>
      </c>
      <c r="K8" s="917">
        <v>0.53</v>
      </c>
      <c r="L8" s="914">
        <v>2</v>
      </c>
      <c r="M8" s="914">
        <v>21</v>
      </c>
      <c r="N8" s="918">
        <v>7</v>
      </c>
      <c r="O8" s="914" t="s">
        <v>2559</v>
      </c>
      <c r="P8" s="931" t="s">
        <v>2566</v>
      </c>
      <c r="Q8" s="919">
        <f t="shared" si="0"/>
        <v>1</v>
      </c>
      <c r="R8" s="979">
        <f t="shared" si="0"/>
        <v>0.6</v>
      </c>
      <c r="S8" s="919">
        <f t="shared" si="1"/>
        <v>1</v>
      </c>
      <c r="T8" s="979">
        <f t="shared" si="2"/>
        <v>0.6</v>
      </c>
      <c r="U8" s="985">
        <v>7</v>
      </c>
      <c r="V8" s="928">
        <v>7</v>
      </c>
      <c r="W8" s="928">
        <v>0</v>
      </c>
      <c r="X8" s="983">
        <v>1</v>
      </c>
      <c r="Y8" s="981"/>
    </row>
    <row r="9" spans="1:25" ht="14.4" customHeight="1" x14ac:dyDescent="0.3">
      <c r="A9" s="948" t="s">
        <v>2567</v>
      </c>
      <c r="B9" s="934"/>
      <c r="C9" s="935"/>
      <c r="D9" s="932"/>
      <c r="E9" s="944">
        <v>1</v>
      </c>
      <c r="F9" s="939">
        <v>1.17</v>
      </c>
      <c r="G9" s="921">
        <v>13</v>
      </c>
      <c r="H9" s="936">
        <v>2</v>
      </c>
      <c r="I9" s="937">
        <v>1.89</v>
      </c>
      <c r="J9" s="920">
        <v>6</v>
      </c>
      <c r="K9" s="940">
        <v>0.95</v>
      </c>
      <c r="L9" s="938">
        <v>3</v>
      </c>
      <c r="M9" s="938">
        <v>30</v>
      </c>
      <c r="N9" s="941">
        <v>10</v>
      </c>
      <c r="O9" s="938" t="s">
        <v>2559</v>
      </c>
      <c r="P9" s="942" t="s">
        <v>2568</v>
      </c>
      <c r="Q9" s="943">
        <f t="shared" si="0"/>
        <v>2</v>
      </c>
      <c r="R9" s="978">
        <f t="shared" si="0"/>
        <v>1.89</v>
      </c>
      <c r="S9" s="943">
        <f t="shared" si="1"/>
        <v>1</v>
      </c>
      <c r="T9" s="978">
        <f t="shared" si="2"/>
        <v>0.72</v>
      </c>
      <c r="U9" s="986">
        <v>20</v>
      </c>
      <c r="V9" s="934">
        <v>12</v>
      </c>
      <c r="W9" s="934">
        <v>-8</v>
      </c>
      <c r="X9" s="984">
        <v>0.6</v>
      </c>
      <c r="Y9" s="982"/>
    </row>
    <row r="10" spans="1:25" ht="14.4" customHeight="1" x14ac:dyDescent="0.3">
      <c r="A10" s="947" t="s">
        <v>2569</v>
      </c>
      <c r="B10" s="922">
        <v>1</v>
      </c>
      <c r="C10" s="923">
        <v>0.56000000000000005</v>
      </c>
      <c r="D10" s="924">
        <v>3</v>
      </c>
      <c r="E10" s="933"/>
      <c r="F10" s="915"/>
      <c r="G10" s="916"/>
      <c r="H10" s="914"/>
      <c r="I10" s="915"/>
      <c r="J10" s="916"/>
      <c r="K10" s="917">
        <v>0.56000000000000005</v>
      </c>
      <c r="L10" s="914">
        <v>2</v>
      </c>
      <c r="M10" s="914">
        <v>18</v>
      </c>
      <c r="N10" s="918">
        <v>6</v>
      </c>
      <c r="O10" s="914" t="s">
        <v>2559</v>
      </c>
      <c r="P10" s="931" t="s">
        <v>2570</v>
      </c>
      <c r="Q10" s="919">
        <f t="shared" si="0"/>
        <v>-1</v>
      </c>
      <c r="R10" s="979">
        <f t="shared" si="0"/>
        <v>-0.56000000000000005</v>
      </c>
      <c r="S10" s="919">
        <f t="shared" si="1"/>
        <v>0</v>
      </c>
      <c r="T10" s="979">
        <f t="shared" si="2"/>
        <v>0</v>
      </c>
      <c r="U10" s="985" t="s">
        <v>570</v>
      </c>
      <c r="V10" s="928" t="s">
        <v>570</v>
      </c>
      <c r="W10" s="928" t="s">
        <v>570</v>
      </c>
      <c r="X10" s="983" t="s">
        <v>570</v>
      </c>
      <c r="Y10" s="981"/>
    </row>
    <row r="11" spans="1:25" ht="14.4" customHeight="1" x14ac:dyDescent="0.3">
      <c r="A11" s="947" t="s">
        <v>2571</v>
      </c>
      <c r="B11" s="922">
        <v>1</v>
      </c>
      <c r="C11" s="923">
        <v>0.86</v>
      </c>
      <c r="D11" s="924">
        <v>23</v>
      </c>
      <c r="E11" s="933"/>
      <c r="F11" s="915"/>
      <c r="G11" s="916"/>
      <c r="H11" s="914"/>
      <c r="I11" s="915"/>
      <c r="J11" s="916"/>
      <c r="K11" s="917">
        <v>0.86</v>
      </c>
      <c r="L11" s="914">
        <v>3</v>
      </c>
      <c r="M11" s="914">
        <v>27</v>
      </c>
      <c r="N11" s="918">
        <v>9</v>
      </c>
      <c r="O11" s="914" t="s">
        <v>2559</v>
      </c>
      <c r="P11" s="931" t="s">
        <v>2572</v>
      </c>
      <c r="Q11" s="919">
        <f t="shared" si="0"/>
        <v>-1</v>
      </c>
      <c r="R11" s="979">
        <f t="shared" si="0"/>
        <v>-0.86</v>
      </c>
      <c r="S11" s="919">
        <f t="shared" si="1"/>
        <v>0</v>
      </c>
      <c r="T11" s="979">
        <f t="shared" si="2"/>
        <v>0</v>
      </c>
      <c r="U11" s="985" t="s">
        <v>570</v>
      </c>
      <c r="V11" s="928" t="s">
        <v>570</v>
      </c>
      <c r="W11" s="928" t="s">
        <v>570</v>
      </c>
      <c r="X11" s="983" t="s">
        <v>570</v>
      </c>
      <c r="Y11" s="981"/>
    </row>
    <row r="12" spans="1:25" ht="14.4" customHeight="1" x14ac:dyDescent="0.3">
      <c r="A12" s="947" t="s">
        <v>2573</v>
      </c>
      <c r="B12" s="928">
        <v>3</v>
      </c>
      <c r="C12" s="929">
        <v>0.53</v>
      </c>
      <c r="D12" s="930">
        <v>3.3</v>
      </c>
      <c r="E12" s="911">
        <v>12</v>
      </c>
      <c r="F12" s="912">
        <v>2.12</v>
      </c>
      <c r="G12" s="913">
        <v>1.8</v>
      </c>
      <c r="H12" s="914">
        <v>11</v>
      </c>
      <c r="I12" s="915">
        <v>1.94</v>
      </c>
      <c r="J12" s="925">
        <v>2.2999999999999998</v>
      </c>
      <c r="K12" s="917">
        <v>0.18</v>
      </c>
      <c r="L12" s="914">
        <v>1</v>
      </c>
      <c r="M12" s="914">
        <v>5</v>
      </c>
      <c r="N12" s="918">
        <v>2</v>
      </c>
      <c r="O12" s="914" t="s">
        <v>2559</v>
      </c>
      <c r="P12" s="931" t="s">
        <v>2574</v>
      </c>
      <c r="Q12" s="919">
        <f t="shared" si="0"/>
        <v>8</v>
      </c>
      <c r="R12" s="979">
        <f t="shared" si="0"/>
        <v>1.41</v>
      </c>
      <c r="S12" s="919">
        <f t="shared" si="1"/>
        <v>-1</v>
      </c>
      <c r="T12" s="979">
        <f t="shared" si="2"/>
        <v>-0.18000000000000016</v>
      </c>
      <c r="U12" s="985">
        <v>22</v>
      </c>
      <c r="V12" s="928">
        <v>25.299999999999997</v>
      </c>
      <c r="W12" s="928">
        <v>3.2999999999999972</v>
      </c>
      <c r="X12" s="983">
        <v>1.1499999999999999</v>
      </c>
      <c r="Y12" s="981">
        <v>6</v>
      </c>
    </row>
    <row r="13" spans="1:25" ht="14.4" customHeight="1" x14ac:dyDescent="0.3">
      <c r="A13" s="948" t="s">
        <v>2575</v>
      </c>
      <c r="B13" s="934">
        <v>2</v>
      </c>
      <c r="C13" s="935">
        <v>0.59</v>
      </c>
      <c r="D13" s="932">
        <v>2</v>
      </c>
      <c r="E13" s="936">
        <v>6</v>
      </c>
      <c r="F13" s="937">
        <v>1.72</v>
      </c>
      <c r="G13" s="920">
        <v>2.2999999999999998</v>
      </c>
      <c r="H13" s="938">
        <v>2</v>
      </c>
      <c r="I13" s="939">
        <v>0.56999999999999995</v>
      </c>
      <c r="J13" s="926">
        <v>2.5</v>
      </c>
      <c r="K13" s="940">
        <v>0.28999999999999998</v>
      </c>
      <c r="L13" s="938">
        <v>1</v>
      </c>
      <c r="M13" s="938">
        <v>5</v>
      </c>
      <c r="N13" s="941">
        <v>2</v>
      </c>
      <c r="O13" s="938" t="s">
        <v>2559</v>
      </c>
      <c r="P13" s="942" t="s">
        <v>2576</v>
      </c>
      <c r="Q13" s="943">
        <f t="shared" si="0"/>
        <v>0</v>
      </c>
      <c r="R13" s="978">
        <f t="shared" si="0"/>
        <v>-2.0000000000000018E-2</v>
      </c>
      <c r="S13" s="943">
        <f t="shared" si="1"/>
        <v>-4</v>
      </c>
      <c r="T13" s="978">
        <f t="shared" si="2"/>
        <v>-1.1499999999999999</v>
      </c>
      <c r="U13" s="986">
        <v>4</v>
      </c>
      <c r="V13" s="934">
        <v>5</v>
      </c>
      <c r="W13" s="934">
        <v>1</v>
      </c>
      <c r="X13" s="984">
        <v>1.25</v>
      </c>
      <c r="Y13" s="982">
        <v>1</v>
      </c>
    </row>
    <row r="14" spans="1:25" ht="14.4" customHeight="1" x14ac:dyDescent="0.3">
      <c r="A14" s="948" t="s">
        <v>2577</v>
      </c>
      <c r="B14" s="934">
        <v>9</v>
      </c>
      <c r="C14" s="935">
        <v>6.05</v>
      </c>
      <c r="D14" s="932">
        <v>2.1</v>
      </c>
      <c r="E14" s="936">
        <v>6</v>
      </c>
      <c r="F14" s="937">
        <v>3.08</v>
      </c>
      <c r="G14" s="920">
        <v>2.2000000000000002</v>
      </c>
      <c r="H14" s="938">
        <v>6</v>
      </c>
      <c r="I14" s="939">
        <v>14.52</v>
      </c>
      <c r="J14" s="926">
        <v>2.7</v>
      </c>
      <c r="K14" s="940">
        <v>0.49</v>
      </c>
      <c r="L14" s="938">
        <v>1</v>
      </c>
      <c r="M14" s="938">
        <v>5</v>
      </c>
      <c r="N14" s="941">
        <v>2</v>
      </c>
      <c r="O14" s="938" t="s">
        <v>2559</v>
      </c>
      <c r="P14" s="942" t="s">
        <v>2578</v>
      </c>
      <c r="Q14" s="943">
        <f t="shared" si="0"/>
        <v>-3</v>
      </c>
      <c r="R14" s="978">
        <f t="shared" si="0"/>
        <v>8.4699999999999989</v>
      </c>
      <c r="S14" s="943">
        <f t="shared" si="1"/>
        <v>0</v>
      </c>
      <c r="T14" s="978">
        <f t="shared" si="2"/>
        <v>11.44</v>
      </c>
      <c r="U14" s="986">
        <v>12</v>
      </c>
      <c r="V14" s="934">
        <v>16.200000000000003</v>
      </c>
      <c r="W14" s="934">
        <v>4.2000000000000028</v>
      </c>
      <c r="X14" s="984">
        <v>1.3500000000000003</v>
      </c>
      <c r="Y14" s="982">
        <v>6</v>
      </c>
    </row>
    <row r="15" spans="1:25" ht="14.4" customHeight="1" x14ac:dyDescent="0.3">
      <c r="A15" s="947" t="s">
        <v>2579</v>
      </c>
      <c r="B15" s="922">
        <v>4</v>
      </c>
      <c r="C15" s="923">
        <v>143.22</v>
      </c>
      <c r="D15" s="924">
        <v>58.8</v>
      </c>
      <c r="E15" s="933">
        <v>3</v>
      </c>
      <c r="F15" s="915">
        <v>150.24</v>
      </c>
      <c r="G15" s="916">
        <v>103.7</v>
      </c>
      <c r="H15" s="914">
        <v>1</v>
      </c>
      <c r="I15" s="915">
        <v>50.08</v>
      </c>
      <c r="J15" s="925">
        <v>101</v>
      </c>
      <c r="K15" s="917">
        <v>50.08</v>
      </c>
      <c r="L15" s="914">
        <v>28</v>
      </c>
      <c r="M15" s="914">
        <v>252</v>
      </c>
      <c r="N15" s="918">
        <v>84</v>
      </c>
      <c r="O15" s="914" t="s">
        <v>2580</v>
      </c>
      <c r="P15" s="931" t="s">
        <v>2581</v>
      </c>
      <c r="Q15" s="919">
        <f t="shared" si="0"/>
        <v>-3</v>
      </c>
      <c r="R15" s="979">
        <f t="shared" si="0"/>
        <v>-93.14</v>
      </c>
      <c r="S15" s="919">
        <f t="shared" si="1"/>
        <v>-2</v>
      </c>
      <c r="T15" s="979">
        <f t="shared" si="2"/>
        <v>-100.16000000000001</v>
      </c>
      <c r="U15" s="985">
        <v>84</v>
      </c>
      <c r="V15" s="928">
        <v>101</v>
      </c>
      <c r="W15" s="928">
        <v>17</v>
      </c>
      <c r="X15" s="983">
        <v>1.2023809523809523</v>
      </c>
      <c r="Y15" s="981">
        <v>17</v>
      </c>
    </row>
    <row r="16" spans="1:25" ht="14.4" customHeight="1" x14ac:dyDescent="0.3">
      <c r="A16" s="947" t="s">
        <v>2582</v>
      </c>
      <c r="B16" s="928">
        <v>14</v>
      </c>
      <c r="C16" s="929">
        <v>421.63</v>
      </c>
      <c r="D16" s="930">
        <v>79.900000000000006</v>
      </c>
      <c r="E16" s="911">
        <v>18</v>
      </c>
      <c r="F16" s="912">
        <v>467.87</v>
      </c>
      <c r="G16" s="913">
        <v>50</v>
      </c>
      <c r="H16" s="914">
        <v>13</v>
      </c>
      <c r="I16" s="915">
        <v>339.26</v>
      </c>
      <c r="J16" s="916">
        <v>55.2</v>
      </c>
      <c r="K16" s="917">
        <v>30.04</v>
      </c>
      <c r="L16" s="914">
        <v>22</v>
      </c>
      <c r="M16" s="914">
        <v>198</v>
      </c>
      <c r="N16" s="918">
        <v>66</v>
      </c>
      <c r="O16" s="914" t="s">
        <v>2580</v>
      </c>
      <c r="P16" s="931" t="s">
        <v>2583</v>
      </c>
      <c r="Q16" s="919">
        <f t="shared" si="0"/>
        <v>-1</v>
      </c>
      <c r="R16" s="979">
        <f t="shared" si="0"/>
        <v>-82.37</v>
      </c>
      <c r="S16" s="919">
        <f t="shared" si="1"/>
        <v>-5</v>
      </c>
      <c r="T16" s="979">
        <f t="shared" si="2"/>
        <v>-128.61000000000001</v>
      </c>
      <c r="U16" s="985">
        <v>858</v>
      </c>
      <c r="V16" s="928">
        <v>717.6</v>
      </c>
      <c r="W16" s="928">
        <v>-140.39999999999998</v>
      </c>
      <c r="X16" s="983">
        <v>0.83636363636363642</v>
      </c>
      <c r="Y16" s="981">
        <v>124</v>
      </c>
    </row>
    <row r="17" spans="1:25" ht="14.4" customHeight="1" x14ac:dyDescent="0.3">
      <c r="A17" s="947" t="s">
        <v>2584</v>
      </c>
      <c r="B17" s="922">
        <v>1</v>
      </c>
      <c r="C17" s="923">
        <v>29.25</v>
      </c>
      <c r="D17" s="924">
        <v>71</v>
      </c>
      <c r="E17" s="933"/>
      <c r="F17" s="915"/>
      <c r="G17" s="916"/>
      <c r="H17" s="914"/>
      <c r="I17" s="915"/>
      <c r="J17" s="916"/>
      <c r="K17" s="917">
        <v>29.25</v>
      </c>
      <c r="L17" s="914">
        <v>10</v>
      </c>
      <c r="M17" s="914">
        <v>93</v>
      </c>
      <c r="N17" s="918">
        <v>31</v>
      </c>
      <c r="O17" s="914" t="s">
        <v>2580</v>
      </c>
      <c r="P17" s="931" t="s">
        <v>2585</v>
      </c>
      <c r="Q17" s="919">
        <f t="shared" si="0"/>
        <v>-1</v>
      </c>
      <c r="R17" s="979">
        <f t="shared" si="0"/>
        <v>-29.25</v>
      </c>
      <c r="S17" s="919">
        <f t="shared" si="1"/>
        <v>0</v>
      </c>
      <c r="T17" s="979">
        <f t="shared" si="2"/>
        <v>0</v>
      </c>
      <c r="U17" s="985" t="s">
        <v>570</v>
      </c>
      <c r="V17" s="928" t="s">
        <v>570</v>
      </c>
      <c r="W17" s="928" t="s">
        <v>570</v>
      </c>
      <c r="X17" s="983" t="s">
        <v>570</v>
      </c>
      <c r="Y17" s="981"/>
    </row>
    <row r="18" spans="1:25" ht="14.4" customHeight="1" x14ac:dyDescent="0.3">
      <c r="A18" s="948" t="s">
        <v>2586</v>
      </c>
      <c r="B18" s="945">
        <v>3</v>
      </c>
      <c r="C18" s="946">
        <v>101.4</v>
      </c>
      <c r="D18" s="927">
        <v>69</v>
      </c>
      <c r="E18" s="944"/>
      <c r="F18" s="939"/>
      <c r="G18" s="921"/>
      <c r="H18" s="938">
        <v>1</v>
      </c>
      <c r="I18" s="939">
        <v>33.799999999999997</v>
      </c>
      <c r="J18" s="921">
        <v>61</v>
      </c>
      <c r="K18" s="940">
        <v>33.799999999999997</v>
      </c>
      <c r="L18" s="938">
        <v>23</v>
      </c>
      <c r="M18" s="938">
        <v>207</v>
      </c>
      <c r="N18" s="941">
        <v>69</v>
      </c>
      <c r="O18" s="938" t="s">
        <v>2580</v>
      </c>
      <c r="P18" s="942" t="s">
        <v>2585</v>
      </c>
      <c r="Q18" s="943">
        <f t="shared" si="0"/>
        <v>-2</v>
      </c>
      <c r="R18" s="978">
        <f t="shared" si="0"/>
        <v>-67.600000000000009</v>
      </c>
      <c r="S18" s="943">
        <f t="shared" si="1"/>
        <v>1</v>
      </c>
      <c r="T18" s="978">
        <f t="shared" si="2"/>
        <v>33.799999999999997</v>
      </c>
      <c r="U18" s="986">
        <v>69</v>
      </c>
      <c r="V18" s="934">
        <v>61</v>
      </c>
      <c r="W18" s="934">
        <v>-8</v>
      </c>
      <c r="X18" s="984">
        <v>0.88405797101449279</v>
      </c>
      <c r="Y18" s="982"/>
    </row>
    <row r="19" spans="1:25" ht="14.4" customHeight="1" x14ac:dyDescent="0.3">
      <c r="A19" s="947" t="s">
        <v>2587</v>
      </c>
      <c r="B19" s="928">
        <v>2</v>
      </c>
      <c r="C19" s="929">
        <v>14.38</v>
      </c>
      <c r="D19" s="930">
        <v>20</v>
      </c>
      <c r="E19" s="911">
        <v>1</v>
      </c>
      <c r="F19" s="912">
        <v>7.19</v>
      </c>
      <c r="G19" s="913">
        <v>21</v>
      </c>
      <c r="H19" s="914"/>
      <c r="I19" s="915"/>
      <c r="J19" s="916"/>
      <c r="K19" s="917">
        <v>7.19</v>
      </c>
      <c r="L19" s="914">
        <v>9</v>
      </c>
      <c r="M19" s="914">
        <v>81</v>
      </c>
      <c r="N19" s="918">
        <v>27</v>
      </c>
      <c r="O19" s="914" t="s">
        <v>2580</v>
      </c>
      <c r="P19" s="931" t="s">
        <v>2588</v>
      </c>
      <c r="Q19" s="919">
        <f t="shared" si="0"/>
        <v>-2</v>
      </c>
      <c r="R19" s="979">
        <f t="shared" si="0"/>
        <v>-14.38</v>
      </c>
      <c r="S19" s="919">
        <f t="shared" si="1"/>
        <v>-1</v>
      </c>
      <c r="T19" s="979">
        <f t="shared" si="2"/>
        <v>-7.19</v>
      </c>
      <c r="U19" s="985" t="s">
        <v>570</v>
      </c>
      <c r="V19" s="928" t="s">
        <v>570</v>
      </c>
      <c r="W19" s="928" t="s">
        <v>570</v>
      </c>
      <c r="X19" s="983" t="s">
        <v>570</v>
      </c>
      <c r="Y19" s="981"/>
    </row>
    <row r="20" spans="1:25" ht="14.4" customHeight="1" x14ac:dyDescent="0.3">
      <c r="A20" s="948" t="s">
        <v>2589</v>
      </c>
      <c r="B20" s="934">
        <v>4</v>
      </c>
      <c r="C20" s="935">
        <v>30</v>
      </c>
      <c r="D20" s="932">
        <v>28</v>
      </c>
      <c r="E20" s="936">
        <v>7</v>
      </c>
      <c r="F20" s="937">
        <v>58.11</v>
      </c>
      <c r="G20" s="920">
        <v>18.3</v>
      </c>
      <c r="H20" s="938">
        <v>1</v>
      </c>
      <c r="I20" s="939">
        <v>8.43</v>
      </c>
      <c r="J20" s="926">
        <v>30</v>
      </c>
      <c r="K20" s="940">
        <v>8.43</v>
      </c>
      <c r="L20" s="938">
        <v>9</v>
      </c>
      <c r="M20" s="938">
        <v>81</v>
      </c>
      <c r="N20" s="941">
        <v>27</v>
      </c>
      <c r="O20" s="938" t="s">
        <v>2580</v>
      </c>
      <c r="P20" s="942" t="s">
        <v>2588</v>
      </c>
      <c r="Q20" s="943">
        <f t="shared" si="0"/>
        <v>-3</v>
      </c>
      <c r="R20" s="978">
        <f t="shared" si="0"/>
        <v>-21.57</v>
      </c>
      <c r="S20" s="943">
        <f t="shared" si="1"/>
        <v>-6</v>
      </c>
      <c r="T20" s="978">
        <f t="shared" si="2"/>
        <v>-49.68</v>
      </c>
      <c r="U20" s="986">
        <v>27</v>
      </c>
      <c r="V20" s="934">
        <v>30</v>
      </c>
      <c r="W20" s="934">
        <v>3</v>
      </c>
      <c r="X20" s="984">
        <v>1.1111111111111112</v>
      </c>
      <c r="Y20" s="982">
        <v>3</v>
      </c>
    </row>
    <row r="21" spans="1:25" ht="14.4" customHeight="1" x14ac:dyDescent="0.3">
      <c r="A21" s="948" t="s">
        <v>2590</v>
      </c>
      <c r="B21" s="934">
        <v>31</v>
      </c>
      <c r="C21" s="935">
        <v>466.3</v>
      </c>
      <c r="D21" s="932">
        <v>39.1</v>
      </c>
      <c r="E21" s="936">
        <v>30</v>
      </c>
      <c r="F21" s="937">
        <v>452.35</v>
      </c>
      <c r="G21" s="920">
        <v>36</v>
      </c>
      <c r="H21" s="938">
        <v>28</v>
      </c>
      <c r="I21" s="939">
        <v>423.51</v>
      </c>
      <c r="J21" s="926">
        <v>48</v>
      </c>
      <c r="K21" s="940">
        <v>15.04</v>
      </c>
      <c r="L21" s="938">
        <v>14</v>
      </c>
      <c r="M21" s="938">
        <v>123</v>
      </c>
      <c r="N21" s="941">
        <v>41</v>
      </c>
      <c r="O21" s="938" t="s">
        <v>2580</v>
      </c>
      <c r="P21" s="942" t="s">
        <v>2588</v>
      </c>
      <c r="Q21" s="943">
        <f t="shared" si="0"/>
        <v>-3</v>
      </c>
      <c r="R21" s="978">
        <f t="shared" si="0"/>
        <v>-42.79000000000002</v>
      </c>
      <c r="S21" s="943">
        <f t="shared" si="1"/>
        <v>-2</v>
      </c>
      <c r="T21" s="978">
        <f t="shared" si="2"/>
        <v>-28.840000000000032</v>
      </c>
      <c r="U21" s="986">
        <v>1148</v>
      </c>
      <c r="V21" s="934">
        <v>1344</v>
      </c>
      <c r="W21" s="934">
        <v>196</v>
      </c>
      <c r="X21" s="984">
        <v>1.1707317073170731</v>
      </c>
      <c r="Y21" s="982">
        <v>277</v>
      </c>
    </row>
    <row r="22" spans="1:25" ht="14.4" customHeight="1" x14ac:dyDescent="0.3">
      <c r="A22" s="947" t="s">
        <v>2591</v>
      </c>
      <c r="B22" s="928"/>
      <c r="C22" s="929"/>
      <c r="D22" s="930"/>
      <c r="E22" s="933"/>
      <c r="F22" s="915"/>
      <c r="G22" s="916"/>
      <c r="H22" s="911">
        <v>1</v>
      </c>
      <c r="I22" s="912">
        <v>16.670000000000002</v>
      </c>
      <c r="J22" s="913">
        <v>37</v>
      </c>
      <c r="K22" s="917">
        <v>16.670000000000002</v>
      </c>
      <c r="L22" s="914">
        <v>14</v>
      </c>
      <c r="M22" s="914">
        <v>126</v>
      </c>
      <c r="N22" s="918">
        <v>42</v>
      </c>
      <c r="O22" s="914" t="s">
        <v>2580</v>
      </c>
      <c r="P22" s="931" t="s">
        <v>2592</v>
      </c>
      <c r="Q22" s="919">
        <f t="shared" si="0"/>
        <v>1</v>
      </c>
      <c r="R22" s="979">
        <f t="shared" si="0"/>
        <v>16.670000000000002</v>
      </c>
      <c r="S22" s="919">
        <f t="shared" si="1"/>
        <v>1</v>
      </c>
      <c r="T22" s="979">
        <f t="shared" si="2"/>
        <v>16.670000000000002</v>
      </c>
      <c r="U22" s="985">
        <v>42</v>
      </c>
      <c r="V22" s="928">
        <v>37</v>
      </c>
      <c r="W22" s="928">
        <v>-5</v>
      </c>
      <c r="X22" s="983">
        <v>0.88095238095238093</v>
      </c>
      <c r="Y22" s="981"/>
    </row>
    <row r="23" spans="1:25" ht="14.4" customHeight="1" x14ac:dyDescent="0.3">
      <c r="A23" s="947" t="s">
        <v>2593</v>
      </c>
      <c r="B23" s="922">
        <v>5</v>
      </c>
      <c r="C23" s="923">
        <v>15.31</v>
      </c>
      <c r="D23" s="924">
        <v>11.2</v>
      </c>
      <c r="E23" s="933">
        <v>16</v>
      </c>
      <c r="F23" s="915">
        <v>48.39</v>
      </c>
      <c r="G23" s="916">
        <v>11.9</v>
      </c>
      <c r="H23" s="914">
        <v>10</v>
      </c>
      <c r="I23" s="915">
        <v>29.4</v>
      </c>
      <c r="J23" s="916">
        <v>13.1</v>
      </c>
      <c r="K23" s="917">
        <v>3.06</v>
      </c>
      <c r="L23" s="914">
        <v>5</v>
      </c>
      <c r="M23" s="914">
        <v>48</v>
      </c>
      <c r="N23" s="918">
        <v>16</v>
      </c>
      <c r="O23" s="914" t="s">
        <v>2580</v>
      </c>
      <c r="P23" s="931" t="s">
        <v>2594</v>
      </c>
      <c r="Q23" s="919">
        <f t="shared" si="0"/>
        <v>5</v>
      </c>
      <c r="R23" s="979">
        <f t="shared" si="0"/>
        <v>14.089999999999998</v>
      </c>
      <c r="S23" s="919">
        <f t="shared" si="1"/>
        <v>-6</v>
      </c>
      <c r="T23" s="979">
        <f t="shared" si="2"/>
        <v>-18.990000000000002</v>
      </c>
      <c r="U23" s="985">
        <v>160</v>
      </c>
      <c r="V23" s="928">
        <v>131</v>
      </c>
      <c r="W23" s="928">
        <v>-29</v>
      </c>
      <c r="X23" s="983">
        <v>0.81874999999999998</v>
      </c>
      <c r="Y23" s="981">
        <v>18</v>
      </c>
    </row>
    <row r="24" spans="1:25" ht="14.4" customHeight="1" x14ac:dyDescent="0.3">
      <c r="A24" s="948" t="s">
        <v>2595</v>
      </c>
      <c r="B24" s="945">
        <v>42</v>
      </c>
      <c r="C24" s="946">
        <v>182.21</v>
      </c>
      <c r="D24" s="927">
        <v>16.2</v>
      </c>
      <c r="E24" s="944">
        <v>25</v>
      </c>
      <c r="F24" s="939">
        <v>108.56</v>
      </c>
      <c r="G24" s="921">
        <v>16.399999999999999</v>
      </c>
      <c r="H24" s="938">
        <v>29</v>
      </c>
      <c r="I24" s="939">
        <v>126.97</v>
      </c>
      <c r="J24" s="921">
        <v>13.6</v>
      </c>
      <c r="K24" s="940">
        <v>4.4400000000000004</v>
      </c>
      <c r="L24" s="938">
        <v>7</v>
      </c>
      <c r="M24" s="938">
        <v>60</v>
      </c>
      <c r="N24" s="941">
        <v>20</v>
      </c>
      <c r="O24" s="938" t="s">
        <v>2580</v>
      </c>
      <c r="P24" s="942" t="s">
        <v>2594</v>
      </c>
      <c r="Q24" s="943">
        <f t="shared" si="0"/>
        <v>-13</v>
      </c>
      <c r="R24" s="978">
        <f t="shared" si="0"/>
        <v>-55.240000000000009</v>
      </c>
      <c r="S24" s="943">
        <f t="shared" si="1"/>
        <v>4</v>
      </c>
      <c r="T24" s="978">
        <f t="shared" si="2"/>
        <v>18.409999999999997</v>
      </c>
      <c r="U24" s="986">
        <v>580</v>
      </c>
      <c r="V24" s="934">
        <v>394.4</v>
      </c>
      <c r="W24" s="934">
        <v>-185.60000000000002</v>
      </c>
      <c r="X24" s="984">
        <v>0.67999999999999994</v>
      </c>
      <c r="Y24" s="982">
        <v>12</v>
      </c>
    </row>
    <row r="25" spans="1:25" ht="14.4" customHeight="1" x14ac:dyDescent="0.3">
      <c r="A25" s="948" t="s">
        <v>2596</v>
      </c>
      <c r="B25" s="945">
        <v>31</v>
      </c>
      <c r="C25" s="946">
        <v>232.76</v>
      </c>
      <c r="D25" s="927">
        <v>30.8</v>
      </c>
      <c r="E25" s="944">
        <v>28</v>
      </c>
      <c r="F25" s="939">
        <v>219.94</v>
      </c>
      <c r="G25" s="921">
        <v>29.8</v>
      </c>
      <c r="H25" s="938">
        <v>25</v>
      </c>
      <c r="I25" s="939">
        <v>194.19</v>
      </c>
      <c r="J25" s="921">
        <v>26.4</v>
      </c>
      <c r="K25" s="940">
        <v>7.64</v>
      </c>
      <c r="L25" s="938">
        <v>9</v>
      </c>
      <c r="M25" s="938">
        <v>81</v>
      </c>
      <c r="N25" s="941">
        <v>27</v>
      </c>
      <c r="O25" s="938" t="s">
        <v>2580</v>
      </c>
      <c r="P25" s="942" t="s">
        <v>2594</v>
      </c>
      <c r="Q25" s="943">
        <f t="shared" si="0"/>
        <v>-6</v>
      </c>
      <c r="R25" s="978">
        <f t="shared" si="0"/>
        <v>-38.569999999999993</v>
      </c>
      <c r="S25" s="943">
        <f t="shared" si="1"/>
        <v>-3</v>
      </c>
      <c r="T25" s="978">
        <f t="shared" si="2"/>
        <v>-25.75</v>
      </c>
      <c r="U25" s="986">
        <v>675</v>
      </c>
      <c r="V25" s="934">
        <v>660</v>
      </c>
      <c r="W25" s="934">
        <v>-15</v>
      </c>
      <c r="X25" s="984">
        <v>0.97777777777777775</v>
      </c>
      <c r="Y25" s="982">
        <v>88</v>
      </c>
    </row>
    <row r="26" spans="1:25" ht="14.4" customHeight="1" x14ac:dyDescent="0.3">
      <c r="A26" s="947" t="s">
        <v>2597</v>
      </c>
      <c r="B26" s="928"/>
      <c r="C26" s="929"/>
      <c r="D26" s="930"/>
      <c r="E26" s="933"/>
      <c r="F26" s="915"/>
      <c r="G26" s="916"/>
      <c r="H26" s="911">
        <v>2</v>
      </c>
      <c r="I26" s="912">
        <v>64.760000000000005</v>
      </c>
      <c r="J26" s="925">
        <v>74.5</v>
      </c>
      <c r="K26" s="917">
        <v>13.54</v>
      </c>
      <c r="L26" s="914">
        <v>5</v>
      </c>
      <c r="M26" s="914">
        <v>45</v>
      </c>
      <c r="N26" s="918">
        <v>15</v>
      </c>
      <c r="O26" s="914" t="s">
        <v>2580</v>
      </c>
      <c r="P26" s="931" t="s">
        <v>2598</v>
      </c>
      <c r="Q26" s="919">
        <f t="shared" si="0"/>
        <v>2</v>
      </c>
      <c r="R26" s="979">
        <f t="shared" si="0"/>
        <v>64.760000000000005</v>
      </c>
      <c r="S26" s="919">
        <f t="shared" si="1"/>
        <v>2</v>
      </c>
      <c r="T26" s="979">
        <f t="shared" si="2"/>
        <v>64.760000000000005</v>
      </c>
      <c r="U26" s="985">
        <v>30</v>
      </c>
      <c r="V26" s="928">
        <v>149</v>
      </c>
      <c r="W26" s="928">
        <v>119</v>
      </c>
      <c r="X26" s="983">
        <v>4.9666666666666668</v>
      </c>
      <c r="Y26" s="981">
        <v>119</v>
      </c>
    </row>
    <row r="27" spans="1:25" ht="14.4" customHeight="1" x14ac:dyDescent="0.3">
      <c r="A27" s="948" t="s">
        <v>2599</v>
      </c>
      <c r="B27" s="934"/>
      <c r="C27" s="935"/>
      <c r="D27" s="932"/>
      <c r="E27" s="944">
        <v>1</v>
      </c>
      <c r="F27" s="939">
        <v>15.64</v>
      </c>
      <c r="G27" s="921">
        <v>69</v>
      </c>
      <c r="H27" s="936">
        <v>2</v>
      </c>
      <c r="I27" s="937">
        <v>33.299999999999997</v>
      </c>
      <c r="J27" s="926">
        <v>57.5</v>
      </c>
      <c r="K27" s="940">
        <v>15.64</v>
      </c>
      <c r="L27" s="938">
        <v>16</v>
      </c>
      <c r="M27" s="938">
        <v>141</v>
      </c>
      <c r="N27" s="941">
        <v>47</v>
      </c>
      <c r="O27" s="938" t="s">
        <v>2580</v>
      </c>
      <c r="P27" s="942" t="s">
        <v>2598</v>
      </c>
      <c r="Q27" s="943">
        <f t="shared" si="0"/>
        <v>2</v>
      </c>
      <c r="R27" s="978">
        <f t="shared" si="0"/>
        <v>33.299999999999997</v>
      </c>
      <c r="S27" s="943">
        <f t="shared" si="1"/>
        <v>1</v>
      </c>
      <c r="T27" s="978">
        <f t="shared" si="2"/>
        <v>17.659999999999997</v>
      </c>
      <c r="U27" s="986">
        <v>94</v>
      </c>
      <c r="V27" s="934">
        <v>115</v>
      </c>
      <c r="W27" s="934">
        <v>21</v>
      </c>
      <c r="X27" s="984">
        <v>1.2234042553191489</v>
      </c>
      <c r="Y27" s="982">
        <v>21</v>
      </c>
    </row>
    <row r="28" spans="1:25" ht="14.4" customHeight="1" x14ac:dyDescent="0.3">
      <c r="A28" s="947" t="s">
        <v>2600</v>
      </c>
      <c r="B28" s="922">
        <v>69</v>
      </c>
      <c r="C28" s="923">
        <v>39.92</v>
      </c>
      <c r="D28" s="924">
        <v>6.2</v>
      </c>
      <c r="E28" s="933">
        <v>49</v>
      </c>
      <c r="F28" s="915">
        <v>28.35</v>
      </c>
      <c r="G28" s="916">
        <v>5.5</v>
      </c>
      <c r="H28" s="914">
        <v>28</v>
      </c>
      <c r="I28" s="915">
        <v>16.2</v>
      </c>
      <c r="J28" s="916">
        <v>4.8</v>
      </c>
      <c r="K28" s="917">
        <v>0.57999999999999996</v>
      </c>
      <c r="L28" s="914">
        <v>2</v>
      </c>
      <c r="M28" s="914">
        <v>21</v>
      </c>
      <c r="N28" s="918">
        <v>7</v>
      </c>
      <c r="O28" s="914" t="s">
        <v>2580</v>
      </c>
      <c r="P28" s="931" t="s">
        <v>2601</v>
      </c>
      <c r="Q28" s="919">
        <f t="shared" si="0"/>
        <v>-41</v>
      </c>
      <c r="R28" s="979">
        <f t="shared" si="0"/>
        <v>-23.720000000000002</v>
      </c>
      <c r="S28" s="919">
        <f t="shared" si="1"/>
        <v>-21</v>
      </c>
      <c r="T28" s="979">
        <f t="shared" si="2"/>
        <v>-12.150000000000002</v>
      </c>
      <c r="U28" s="985">
        <v>196</v>
      </c>
      <c r="V28" s="928">
        <v>134.4</v>
      </c>
      <c r="W28" s="928">
        <v>-61.599999999999994</v>
      </c>
      <c r="X28" s="983">
        <v>0.68571428571428572</v>
      </c>
      <c r="Y28" s="981">
        <v>1</v>
      </c>
    </row>
    <row r="29" spans="1:25" ht="14.4" customHeight="1" x14ac:dyDescent="0.3">
      <c r="A29" s="948" t="s">
        <v>2602</v>
      </c>
      <c r="B29" s="945">
        <v>73</v>
      </c>
      <c r="C29" s="946">
        <v>111.05</v>
      </c>
      <c r="D29" s="927">
        <v>9.8000000000000007</v>
      </c>
      <c r="E29" s="944">
        <v>51</v>
      </c>
      <c r="F29" s="939">
        <v>78.400000000000006</v>
      </c>
      <c r="G29" s="921">
        <v>11.7</v>
      </c>
      <c r="H29" s="938">
        <v>44</v>
      </c>
      <c r="I29" s="939">
        <v>66.39</v>
      </c>
      <c r="J29" s="921">
        <v>9.1</v>
      </c>
      <c r="K29" s="940">
        <v>1.52</v>
      </c>
      <c r="L29" s="938">
        <v>4</v>
      </c>
      <c r="M29" s="938">
        <v>33</v>
      </c>
      <c r="N29" s="941">
        <v>11</v>
      </c>
      <c r="O29" s="938" t="s">
        <v>2580</v>
      </c>
      <c r="P29" s="942" t="s">
        <v>2601</v>
      </c>
      <c r="Q29" s="943">
        <f t="shared" si="0"/>
        <v>-29</v>
      </c>
      <c r="R29" s="978">
        <f t="shared" si="0"/>
        <v>-44.66</v>
      </c>
      <c r="S29" s="943">
        <f t="shared" si="1"/>
        <v>-7</v>
      </c>
      <c r="T29" s="978">
        <f t="shared" si="2"/>
        <v>-12.010000000000005</v>
      </c>
      <c r="U29" s="986">
        <v>484</v>
      </c>
      <c r="V29" s="934">
        <v>400.4</v>
      </c>
      <c r="W29" s="934">
        <v>-83.600000000000023</v>
      </c>
      <c r="X29" s="984">
        <v>0.82727272727272727</v>
      </c>
      <c r="Y29" s="982">
        <v>53</v>
      </c>
    </row>
    <row r="30" spans="1:25" ht="14.4" customHeight="1" x14ac:dyDescent="0.3">
      <c r="A30" s="948" t="s">
        <v>2603</v>
      </c>
      <c r="B30" s="945">
        <v>27</v>
      </c>
      <c r="C30" s="946">
        <v>110.67</v>
      </c>
      <c r="D30" s="927">
        <v>22.5</v>
      </c>
      <c r="E30" s="944">
        <v>23</v>
      </c>
      <c r="F30" s="939">
        <v>91.43</v>
      </c>
      <c r="G30" s="921">
        <v>20.100000000000001</v>
      </c>
      <c r="H30" s="938">
        <v>18</v>
      </c>
      <c r="I30" s="939">
        <v>68.87</v>
      </c>
      <c r="J30" s="921">
        <v>15.4</v>
      </c>
      <c r="K30" s="940">
        <v>3.78</v>
      </c>
      <c r="L30" s="938">
        <v>6</v>
      </c>
      <c r="M30" s="938">
        <v>51</v>
      </c>
      <c r="N30" s="941">
        <v>17</v>
      </c>
      <c r="O30" s="938" t="s">
        <v>2580</v>
      </c>
      <c r="P30" s="942" t="s">
        <v>2601</v>
      </c>
      <c r="Q30" s="943">
        <f t="shared" si="0"/>
        <v>-9</v>
      </c>
      <c r="R30" s="978">
        <f t="shared" si="0"/>
        <v>-41.8</v>
      </c>
      <c r="S30" s="943">
        <f t="shared" si="1"/>
        <v>-5</v>
      </c>
      <c r="T30" s="978">
        <f t="shared" si="2"/>
        <v>-22.560000000000002</v>
      </c>
      <c r="U30" s="986">
        <v>306</v>
      </c>
      <c r="V30" s="934">
        <v>277.2</v>
      </c>
      <c r="W30" s="934">
        <v>-28.800000000000011</v>
      </c>
      <c r="X30" s="984">
        <v>0.90588235294117647</v>
      </c>
      <c r="Y30" s="982">
        <v>49</v>
      </c>
    </row>
    <row r="31" spans="1:25" ht="14.4" customHeight="1" x14ac:dyDescent="0.3">
      <c r="A31" s="947" t="s">
        <v>2604</v>
      </c>
      <c r="B31" s="928">
        <v>2</v>
      </c>
      <c r="C31" s="929">
        <v>16.27</v>
      </c>
      <c r="D31" s="930">
        <v>48.5</v>
      </c>
      <c r="E31" s="911">
        <v>3</v>
      </c>
      <c r="F31" s="912">
        <v>26.21</v>
      </c>
      <c r="G31" s="913">
        <v>43.7</v>
      </c>
      <c r="H31" s="914"/>
      <c r="I31" s="915"/>
      <c r="J31" s="916"/>
      <c r="K31" s="917">
        <v>5.24</v>
      </c>
      <c r="L31" s="914">
        <v>5</v>
      </c>
      <c r="M31" s="914">
        <v>45</v>
      </c>
      <c r="N31" s="918">
        <v>15</v>
      </c>
      <c r="O31" s="914" t="s">
        <v>2580</v>
      </c>
      <c r="P31" s="931" t="s">
        <v>2605</v>
      </c>
      <c r="Q31" s="919">
        <f t="shared" si="0"/>
        <v>-2</v>
      </c>
      <c r="R31" s="979">
        <f t="shared" si="0"/>
        <v>-16.27</v>
      </c>
      <c r="S31" s="919">
        <f t="shared" si="1"/>
        <v>-3</v>
      </c>
      <c r="T31" s="979">
        <f t="shared" si="2"/>
        <v>-26.21</v>
      </c>
      <c r="U31" s="985" t="s">
        <v>570</v>
      </c>
      <c r="V31" s="928" t="s">
        <v>570</v>
      </c>
      <c r="W31" s="928" t="s">
        <v>570</v>
      </c>
      <c r="X31" s="983" t="s">
        <v>570</v>
      </c>
      <c r="Y31" s="981"/>
    </row>
    <row r="32" spans="1:25" ht="14.4" customHeight="1" x14ac:dyDescent="0.3">
      <c r="A32" s="948" t="s">
        <v>2606</v>
      </c>
      <c r="B32" s="934">
        <v>1</v>
      </c>
      <c r="C32" s="935">
        <v>9.3800000000000008</v>
      </c>
      <c r="D32" s="932">
        <v>7</v>
      </c>
      <c r="E32" s="936">
        <v>2</v>
      </c>
      <c r="F32" s="937">
        <v>29.28</v>
      </c>
      <c r="G32" s="920">
        <v>40.5</v>
      </c>
      <c r="H32" s="938">
        <v>1</v>
      </c>
      <c r="I32" s="939">
        <v>10.59</v>
      </c>
      <c r="J32" s="921">
        <v>8</v>
      </c>
      <c r="K32" s="940">
        <v>14.22</v>
      </c>
      <c r="L32" s="938">
        <v>11</v>
      </c>
      <c r="M32" s="938">
        <v>99</v>
      </c>
      <c r="N32" s="941">
        <v>33</v>
      </c>
      <c r="O32" s="938" t="s">
        <v>2580</v>
      </c>
      <c r="P32" s="942" t="s">
        <v>2607</v>
      </c>
      <c r="Q32" s="943">
        <f t="shared" si="0"/>
        <v>0</v>
      </c>
      <c r="R32" s="978">
        <f t="shared" si="0"/>
        <v>1.2099999999999991</v>
      </c>
      <c r="S32" s="943">
        <f t="shared" si="1"/>
        <v>-1</v>
      </c>
      <c r="T32" s="978">
        <f t="shared" si="2"/>
        <v>-18.690000000000001</v>
      </c>
      <c r="U32" s="986">
        <v>33</v>
      </c>
      <c r="V32" s="934">
        <v>8</v>
      </c>
      <c r="W32" s="934">
        <v>-25</v>
      </c>
      <c r="X32" s="984">
        <v>0.24242424242424243</v>
      </c>
      <c r="Y32" s="982"/>
    </row>
    <row r="33" spans="1:25" ht="14.4" customHeight="1" x14ac:dyDescent="0.3">
      <c r="A33" s="947" t="s">
        <v>2608</v>
      </c>
      <c r="B33" s="928">
        <v>13</v>
      </c>
      <c r="C33" s="929">
        <v>5.28</v>
      </c>
      <c r="D33" s="930">
        <v>6.1</v>
      </c>
      <c r="E33" s="911">
        <v>17</v>
      </c>
      <c r="F33" s="912">
        <v>6.76</v>
      </c>
      <c r="G33" s="913">
        <v>5.0999999999999996</v>
      </c>
      <c r="H33" s="914">
        <v>12</v>
      </c>
      <c r="I33" s="915">
        <v>4.6900000000000004</v>
      </c>
      <c r="J33" s="925">
        <v>5.9</v>
      </c>
      <c r="K33" s="917">
        <v>0.39</v>
      </c>
      <c r="L33" s="914">
        <v>2</v>
      </c>
      <c r="M33" s="914">
        <v>15</v>
      </c>
      <c r="N33" s="918">
        <v>5</v>
      </c>
      <c r="O33" s="914" t="s">
        <v>2580</v>
      </c>
      <c r="P33" s="931" t="s">
        <v>2609</v>
      </c>
      <c r="Q33" s="919">
        <f t="shared" si="0"/>
        <v>-1</v>
      </c>
      <c r="R33" s="979">
        <f t="shared" si="0"/>
        <v>-0.58999999999999986</v>
      </c>
      <c r="S33" s="919">
        <f t="shared" si="1"/>
        <v>-5</v>
      </c>
      <c r="T33" s="979">
        <f t="shared" si="2"/>
        <v>-2.0699999999999994</v>
      </c>
      <c r="U33" s="985">
        <v>60</v>
      </c>
      <c r="V33" s="928">
        <v>70.800000000000011</v>
      </c>
      <c r="W33" s="928">
        <v>10.800000000000011</v>
      </c>
      <c r="X33" s="983">
        <v>1.1800000000000002</v>
      </c>
      <c r="Y33" s="981">
        <v>13</v>
      </c>
    </row>
    <row r="34" spans="1:25" ht="14.4" customHeight="1" x14ac:dyDescent="0.3">
      <c r="A34" s="948" t="s">
        <v>2610</v>
      </c>
      <c r="B34" s="934">
        <v>9</v>
      </c>
      <c r="C34" s="935">
        <v>9.0500000000000007</v>
      </c>
      <c r="D34" s="932">
        <v>12.6</v>
      </c>
      <c r="E34" s="936">
        <v>7</v>
      </c>
      <c r="F34" s="937">
        <v>6.68</v>
      </c>
      <c r="G34" s="920">
        <v>9.6</v>
      </c>
      <c r="H34" s="938">
        <v>8</v>
      </c>
      <c r="I34" s="939">
        <v>6.74</v>
      </c>
      <c r="J34" s="926">
        <v>8.3000000000000007</v>
      </c>
      <c r="K34" s="940">
        <v>0.84</v>
      </c>
      <c r="L34" s="938">
        <v>2</v>
      </c>
      <c r="M34" s="938">
        <v>21</v>
      </c>
      <c r="N34" s="941">
        <v>7</v>
      </c>
      <c r="O34" s="938" t="s">
        <v>2580</v>
      </c>
      <c r="P34" s="942" t="s">
        <v>2609</v>
      </c>
      <c r="Q34" s="943">
        <f t="shared" si="0"/>
        <v>-1</v>
      </c>
      <c r="R34" s="978">
        <f t="shared" si="0"/>
        <v>-2.3100000000000005</v>
      </c>
      <c r="S34" s="943">
        <f t="shared" si="1"/>
        <v>1</v>
      </c>
      <c r="T34" s="978">
        <f t="shared" si="2"/>
        <v>6.0000000000000497E-2</v>
      </c>
      <c r="U34" s="986">
        <v>56</v>
      </c>
      <c r="V34" s="934">
        <v>66.400000000000006</v>
      </c>
      <c r="W34" s="934">
        <v>10.400000000000006</v>
      </c>
      <c r="X34" s="984">
        <v>1.1857142857142857</v>
      </c>
      <c r="Y34" s="982">
        <v>12</v>
      </c>
    </row>
    <row r="35" spans="1:25" ht="14.4" customHeight="1" x14ac:dyDescent="0.3">
      <c r="A35" s="948" t="s">
        <v>2611</v>
      </c>
      <c r="B35" s="934">
        <v>2</v>
      </c>
      <c r="C35" s="935">
        <v>6.94</v>
      </c>
      <c r="D35" s="932">
        <v>10.5</v>
      </c>
      <c r="E35" s="936">
        <v>2</v>
      </c>
      <c r="F35" s="937">
        <v>6.94</v>
      </c>
      <c r="G35" s="920">
        <v>13</v>
      </c>
      <c r="H35" s="938">
        <v>2</v>
      </c>
      <c r="I35" s="939">
        <v>6.94</v>
      </c>
      <c r="J35" s="926">
        <v>24.5</v>
      </c>
      <c r="K35" s="940">
        <v>3.47</v>
      </c>
      <c r="L35" s="938">
        <v>5</v>
      </c>
      <c r="M35" s="938">
        <v>42</v>
      </c>
      <c r="N35" s="941">
        <v>14</v>
      </c>
      <c r="O35" s="938" t="s">
        <v>2580</v>
      </c>
      <c r="P35" s="942" t="s">
        <v>2609</v>
      </c>
      <c r="Q35" s="943">
        <f t="shared" si="0"/>
        <v>0</v>
      </c>
      <c r="R35" s="978">
        <f t="shared" si="0"/>
        <v>0</v>
      </c>
      <c r="S35" s="943">
        <f t="shared" si="1"/>
        <v>0</v>
      </c>
      <c r="T35" s="978">
        <f t="shared" si="2"/>
        <v>0</v>
      </c>
      <c r="U35" s="986">
        <v>28</v>
      </c>
      <c r="V35" s="934">
        <v>49</v>
      </c>
      <c r="W35" s="934">
        <v>21</v>
      </c>
      <c r="X35" s="984">
        <v>1.75</v>
      </c>
      <c r="Y35" s="982">
        <v>21</v>
      </c>
    </row>
    <row r="36" spans="1:25" ht="14.4" customHeight="1" x14ac:dyDescent="0.3">
      <c r="A36" s="947" t="s">
        <v>2612</v>
      </c>
      <c r="B36" s="928">
        <v>15</v>
      </c>
      <c r="C36" s="929">
        <v>129.04</v>
      </c>
      <c r="D36" s="930">
        <v>18.100000000000001</v>
      </c>
      <c r="E36" s="911">
        <v>21</v>
      </c>
      <c r="F36" s="912">
        <v>154.08000000000001</v>
      </c>
      <c r="G36" s="913">
        <v>13.3</v>
      </c>
      <c r="H36" s="914">
        <v>13</v>
      </c>
      <c r="I36" s="915">
        <v>96.85</v>
      </c>
      <c r="J36" s="916">
        <v>10.9</v>
      </c>
      <c r="K36" s="917">
        <v>7.45</v>
      </c>
      <c r="L36" s="914">
        <v>4</v>
      </c>
      <c r="M36" s="914">
        <v>36</v>
      </c>
      <c r="N36" s="918">
        <v>12</v>
      </c>
      <c r="O36" s="914" t="s">
        <v>2580</v>
      </c>
      <c r="P36" s="931" t="s">
        <v>2613</v>
      </c>
      <c r="Q36" s="919">
        <f t="shared" si="0"/>
        <v>-2</v>
      </c>
      <c r="R36" s="979">
        <f t="shared" si="0"/>
        <v>-32.19</v>
      </c>
      <c r="S36" s="919">
        <f t="shared" si="1"/>
        <v>-8</v>
      </c>
      <c r="T36" s="979">
        <f t="shared" si="2"/>
        <v>-57.230000000000018</v>
      </c>
      <c r="U36" s="985">
        <v>156</v>
      </c>
      <c r="V36" s="928">
        <v>141.70000000000002</v>
      </c>
      <c r="W36" s="928">
        <v>-14.299999999999983</v>
      </c>
      <c r="X36" s="983">
        <v>0.90833333333333344</v>
      </c>
      <c r="Y36" s="981">
        <v>13</v>
      </c>
    </row>
    <row r="37" spans="1:25" ht="14.4" customHeight="1" x14ac:dyDescent="0.3">
      <c r="A37" s="947" t="s">
        <v>2614</v>
      </c>
      <c r="B37" s="928">
        <v>1</v>
      </c>
      <c r="C37" s="929">
        <v>3.26</v>
      </c>
      <c r="D37" s="930">
        <v>10</v>
      </c>
      <c r="E37" s="911">
        <v>1</v>
      </c>
      <c r="F37" s="912">
        <v>13.28</v>
      </c>
      <c r="G37" s="913">
        <v>12</v>
      </c>
      <c r="H37" s="914"/>
      <c r="I37" s="915"/>
      <c r="J37" s="916"/>
      <c r="K37" s="917">
        <v>3.26</v>
      </c>
      <c r="L37" s="914">
        <v>5</v>
      </c>
      <c r="M37" s="914">
        <v>42</v>
      </c>
      <c r="N37" s="918">
        <v>14</v>
      </c>
      <c r="O37" s="914" t="s">
        <v>2580</v>
      </c>
      <c r="P37" s="931" t="s">
        <v>2615</v>
      </c>
      <c r="Q37" s="919">
        <f t="shared" si="0"/>
        <v>-1</v>
      </c>
      <c r="R37" s="979">
        <f t="shared" si="0"/>
        <v>-3.26</v>
      </c>
      <c r="S37" s="919">
        <f t="shared" si="1"/>
        <v>-1</v>
      </c>
      <c r="T37" s="979">
        <f t="shared" si="2"/>
        <v>-13.28</v>
      </c>
      <c r="U37" s="985" t="s">
        <v>570</v>
      </c>
      <c r="V37" s="928" t="s">
        <v>570</v>
      </c>
      <c r="W37" s="928" t="s">
        <v>570</v>
      </c>
      <c r="X37" s="983" t="s">
        <v>570</v>
      </c>
      <c r="Y37" s="981"/>
    </row>
    <row r="38" spans="1:25" ht="14.4" customHeight="1" x14ac:dyDescent="0.3">
      <c r="A38" s="947" t="s">
        <v>2616</v>
      </c>
      <c r="B38" s="928">
        <v>2</v>
      </c>
      <c r="C38" s="929">
        <v>1.82</v>
      </c>
      <c r="D38" s="930">
        <v>7</v>
      </c>
      <c r="E38" s="933">
        <v>3</v>
      </c>
      <c r="F38" s="915">
        <v>2.73</v>
      </c>
      <c r="G38" s="916">
        <v>9</v>
      </c>
      <c r="H38" s="911"/>
      <c r="I38" s="912"/>
      <c r="J38" s="913"/>
      <c r="K38" s="917">
        <v>0.91</v>
      </c>
      <c r="L38" s="914">
        <v>3</v>
      </c>
      <c r="M38" s="914">
        <v>27</v>
      </c>
      <c r="N38" s="918">
        <v>9</v>
      </c>
      <c r="O38" s="914" t="s">
        <v>2580</v>
      </c>
      <c r="P38" s="931" t="s">
        <v>2617</v>
      </c>
      <c r="Q38" s="919">
        <f t="shared" si="0"/>
        <v>-2</v>
      </c>
      <c r="R38" s="979">
        <f t="shared" si="0"/>
        <v>-1.82</v>
      </c>
      <c r="S38" s="919">
        <f t="shared" si="1"/>
        <v>-3</v>
      </c>
      <c r="T38" s="979">
        <f t="shared" si="2"/>
        <v>-2.73</v>
      </c>
      <c r="U38" s="985" t="s">
        <v>570</v>
      </c>
      <c r="V38" s="928" t="s">
        <v>570</v>
      </c>
      <c r="W38" s="928" t="s">
        <v>570</v>
      </c>
      <c r="X38" s="983" t="s">
        <v>570</v>
      </c>
      <c r="Y38" s="981"/>
    </row>
    <row r="39" spans="1:25" ht="14.4" customHeight="1" x14ac:dyDescent="0.3">
      <c r="A39" s="948" t="s">
        <v>2618</v>
      </c>
      <c r="B39" s="934">
        <v>26</v>
      </c>
      <c r="C39" s="935">
        <v>25.15</v>
      </c>
      <c r="D39" s="932">
        <v>9.9</v>
      </c>
      <c r="E39" s="944">
        <v>28</v>
      </c>
      <c r="F39" s="939">
        <v>26.76</v>
      </c>
      <c r="G39" s="921">
        <v>9.6</v>
      </c>
      <c r="H39" s="936">
        <v>17</v>
      </c>
      <c r="I39" s="937">
        <v>16.22</v>
      </c>
      <c r="J39" s="926">
        <v>9.5</v>
      </c>
      <c r="K39" s="940">
        <v>0.95</v>
      </c>
      <c r="L39" s="938">
        <v>3</v>
      </c>
      <c r="M39" s="938">
        <v>27</v>
      </c>
      <c r="N39" s="941">
        <v>9</v>
      </c>
      <c r="O39" s="938" t="s">
        <v>2580</v>
      </c>
      <c r="P39" s="942" t="s">
        <v>2617</v>
      </c>
      <c r="Q39" s="943">
        <f t="shared" si="0"/>
        <v>-9</v>
      </c>
      <c r="R39" s="978">
        <f t="shared" si="0"/>
        <v>-8.93</v>
      </c>
      <c r="S39" s="943">
        <f t="shared" si="1"/>
        <v>-11</v>
      </c>
      <c r="T39" s="978">
        <f t="shared" si="2"/>
        <v>-10.540000000000003</v>
      </c>
      <c r="U39" s="986">
        <v>153</v>
      </c>
      <c r="V39" s="934">
        <v>161.5</v>
      </c>
      <c r="W39" s="934">
        <v>8.5</v>
      </c>
      <c r="X39" s="984">
        <v>1.0555555555555556</v>
      </c>
      <c r="Y39" s="982">
        <v>20</v>
      </c>
    </row>
    <row r="40" spans="1:25" ht="14.4" customHeight="1" x14ac:dyDescent="0.3">
      <c r="A40" s="948" t="s">
        <v>2619</v>
      </c>
      <c r="B40" s="934">
        <v>5</v>
      </c>
      <c r="C40" s="935">
        <v>14.66</v>
      </c>
      <c r="D40" s="932">
        <v>14</v>
      </c>
      <c r="E40" s="944">
        <v>6</v>
      </c>
      <c r="F40" s="939">
        <v>17.7</v>
      </c>
      <c r="G40" s="921">
        <v>11.3</v>
      </c>
      <c r="H40" s="936">
        <v>22</v>
      </c>
      <c r="I40" s="937">
        <v>64.489999999999995</v>
      </c>
      <c r="J40" s="926">
        <v>13.6</v>
      </c>
      <c r="K40" s="940">
        <v>2.93</v>
      </c>
      <c r="L40" s="938">
        <v>4</v>
      </c>
      <c r="M40" s="938">
        <v>33</v>
      </c>
      <c r="N40" s="941">
        <v>11</v>
      </c>
      <c r="O40" s="938" t="s">
        <v>2580</v>
      </c>
      <c r="P40" s="942" t="s">
        <v>2617</v>
      </c>
      <c r="Q40" s="943">
        <f t="shared" si="0"/>
        <v>17</v>
      </c>
      <c r="R40" s="978">
        <f t="shared" si="0"/>
        <v>49.83</v>
      </c>
      <c r="S40" s="943">
        <f t="shared" si="1"/>
        <v>16</v>
      </c>
      <c r="T40" s="978">
        <f t="shared" si="2"/>
        <v>46.789999999999992</v>
      </c>
      <c r="U40" s="986">
        <v>242</v>
      </c>
      <c r="V40" s="934">
        <v>299.2</v>
      </c>
      <c r="W40" s="934">
        <v>57.199999999999989</v>
      </c>
      <c r="X40" s="984">
        <v>1.2363636363636363</v>
      </c>
      <c r="Y40" s="982">
        <v>66</v>
      </c>
    </row>
    <row r="41" spans="1:25" ht="14.4" customHeight="1" x14ac:dyDescent="0.3">
      <c r="A41" s="947" t="s">
        <v>2620</v>
      </c>
      <c r="B41" s="928">
        <v>1567</v>
      </c>
      <c r="C41" s="929">
        <v>456.03</v>
      </c>
      <c r="D41" s="930">
        <v>4.5</v>
      </c>
      <c r="E41" s="933">
        <v>1845</v>
      </c>
      <c r="F41" s="915">
        <v>536.9</v>
      </c>
      <c r="G41" s="916">
        <v>4.4000000000000004</v>
      </c>
      <c r="H41" s="911">
        <v>1764</v>
      </c>
      <c r="I41" s="912">
        <v>512.79</v>
      </c>
      <c r="J41" s="913">
        <v>4.4000000000000004</v>
      </c>
      <c r="K41" s="917">
        <v>0.28999999999999998</v>
      </c>
      <c r="L41" s="914">
        <v>2</v>
      </c>
      <c r="M41" s="914">
        <v>15</v>
      </c>
      <c r="N41" s="918">
        <v>5</v>
      </c>
      <c r="O41" s="914" t="s">
        <v>2580</v>
      </c>
      <c r="P41" s="931" t="s">
        <v>2621</v>
      </c>
      <c r="Q41" s="919">
        <f t="shared" si="0"/>
        <v>197</v>
      </c>
      <c r="R41" s="979">
        <f t="shared" si="0"/>
        <v>56.759999999999991</v>
      </c>
      <c r="S41" s="919">
        <f t="shared" si="1"/>
        <v>-81</v>
      </c>
      <c r="T41" s="979">
        <f t="shared" si="2"/>
        <v>-24.110000000000014</v>
      </c>
      <c r="U41" s="985">
        <v>8820</v>
      </c>
      <c r="V41" s="928">
        <v>7761.6</v>
      </c>
      <c r="W41" s="928">
        <v>-1058.3999999999996</v>
      </c>
      <c r="X41" s="983">
        <v>0.88</v>
      </c>
      <c r="Y41" s="981">
        <v>220</v>
      </c>
    </row>
    <row r="42" spans="1:25" ht="14.4" customHeight="1" x14ac:dyDescent="0.3">
      <c r="A42" s="948" t="s">
        <v>2622</v>
      </c>
      <c r="B42" s="934">
        <v>296</v>
      </c>
      <c r="C42" s="935">
        <v>111.59</v>
      </c>
      <c r="D42" s="932">
        <v>5.8</v>
      </c>
      <c r="E42" s="944">
        <v>178</v>
      </c>
      <c r="F42" s="939">
        <v>67</v>
      </c>
      <c r="G42" s="921">
        <v>5.9</v>
      </c>
      <c r="H42" s="936">
        <v>267</v>
      </c>
      <c r="I42" s="937">
        <v>100.62</v>
      </c>
      <c r="J42" s="920">
        <v>5.7</v>
      </c>
      <c r="K42" s="940">
        <v>0.38</v>
      </c>
      <c r="L42" s="938">
        <v>2</v>
      </c>
      <c r="M42" s="938">
        <v>18</v>
      </c>
      <c r="N42" s="941">
        <v>6</v>
      </c>
      <c r="O42" s="938" t="s">
        <v>2580</v>
      </c>
      <c r="P42" s="942" t="s">
        <v>2623</v>
      </c>
      <c r="Q42" s="943">
        <f t="shared" si="0"/>
        <v>-29</v>
      </c>
      <c r="R42" s="978">
        <f t="shared" si="0"/>
        <v>-10.969999999999999</v>
      </c>
      <c r="S42" s="943">
        <f t="shared" si="1"/>
        <v>89</v>
      </c>
      <c r="T42" s="978">
        <f t="shared" si="2"/>
        <v>33.620000000000005</v>
      </c>
      <c r="U42" s="986">
        <v>1602</v>
      </c>
      <c r="V42" s="934">
        <v>1521.9</v>
      </c>
      <c r="W42" s="934">
        <v>-80.099999999999909</v>
      </c>
      <c r="X42" s="984">
        <v>0.95000000000000007</v>
      </c>
      <c r="Y42" s="982">
        <v>122</v>
      </c>
    </row>
    <row r="43" spans="1:25" ht="14.4" customHeight="1" x14ac:dyDescent="0.3">
      <c r="A43" s="948" t="s">
        <v>2624</v>
      </c>
      <c r="B43" s="934">
        <v>73</v>
      </c>
      <c r="C43" s="935">
        <v>43.46</v>
      </c>
      <c r="D43" s="932">
        <v>5.7</v>
      </c>
      <c r="E43" s="944">
        <v>24</v>
      </c>
      <c r="F43" s="939">
        <v>14.63</v>
      </c>
      <c r="G43" s="921">
        <v>7</v>
      </c>
      <c r="H43" s="936">
        <v>18</v>
      </c>
      <c r="I43" s="937">
        <v>12.2</v>
      </c>
      <c r="J43" s="926">
        <v>8.6</v>
      </c>
      <c r="K43" s="940">
        <v>0.59</v>
      </c>
      <c r="L43" s="938">
        <v>2</v>
      </c>
      <c r="M43" s="938">
        <v>18</v>
      </c>
      <c r="N43" s="941">
        <v>6</v>
      </c>
      <c r="O43" s="938" t="s">
        <v>2580</v>
      </c>
      <c r="P43" s="942" t="s">
        <v>2623</v>
      </c>
      <c r="Q43" s="943">
        <f t="shared" si="0"/>
        <v>-55</v>
      </c>
      <c r="R43" s="978">
        <f t="shared" si="0"/>
        <v>-31.26</v>
      </c>
      <c r="S43" s="943">
        <f t="shared" si="1"/>
        <v>-6</v>
      </c>
      <c r="T43" s="978">
        <f t="shared" si="2"/>
        <v>-2.4300000000000015</v>
      </c>
      <c r="U43" s="986">
        <v>108</v>
      </c>
      <c r="V43" s="934">
        <v>154.79999999999998</v>
      </c>
      <c r="W43" s="934">
        <v>46.799999999999983</v>
      </c>
      <c r="X43" s="984">
        <v>1.4333333333333331</v>
      </c>
      <c r="Y43" s="982">
        <v>59</v>
      </c>
    </row>
    <row r="44" spans="1:25" ht="14.4" customHeight="1" x14ac:dyDescent="0.3">
      <c r="A44" s="947" t="s">
        <v>2625</v>
      </c>
      <c r="B44" s="928"/>
      <c r="C44" s="929"/>
      <c r="D44" s="930"/>
      <c r="E44" s="933"/>
      <c r="F44" s="915"/>
      <c r="G44" s="916"/>
      <c r="H44" s="911">
        <v>1</v>
      </c>
      <c r="I44" s="912">
        <v>0.56000000000000005</v>
      </c>
      <c r="J44" s="913">
        <v>2</v>
      </c>
      <c r="K44" s="917">
        <v>0.56000000000000005</v>
      </c>
      <c r="L44" s="914">
        <v>2</v>
      </c>
      <c r="M44" s="914">
        <v>15</v>
      </c>
      <c r="N44" s="918">
        <v>5</v>
      </c>
      <c r="O44" s="914" t="s">
        <v>2559</v>
      </c>
      <c r="P44" s="931" t="s">
        <v>2626</v>
      </c>
      <c r="Q44" s="919">
        <f t="shared" si="0"/>
        <v>1</v>
      </c>
      <c r="R44" s="979">
        <f t="shared" si="0"/>
        <v>0.56000000000000005</v>
      </c>
      <c r="S44" s="919">
        <f t="shared" si="1"/>
        <v>1</v>
      </c>
      <c r="T44" s="979">
        <f t="shared" si="2"/>
        <v>0.56000000000000005</v>
      </c>
      <c r="U44" s="985">
        <v>5</v>
      </c>
      <c r="V44" s="928">
        <v>2</v>
      </c>
      <c r="W44" s="928">
        <v>-3</v>
      </c>
      <c r="X44" s="983">
        <v>0.4</v>
      </c>
      <c r="Y44" s="981"/>
    </row>
    <row r="45" spans="1:25" ht="14.4" customHeight="1" x14ac:dyDescent="0.3">
      <c r="A45" s="947" t="s">
        <v>2627</v>
      </c>
      <c r="B45" s="928">
        <v>15</v>
      </c>
      <c r="C45" s="929">
        <v>3.85</v>
      </c>
      <c r="D45" s="930">
        <v>2.1</v>
      </c>
      <c r="E45" s="911">
        <v>22</v>
      </c>
      <c r="F45" s="912">
        <v>5.9</v>
      </c>
      <c r="G45" s="913">
        <v>2.9</v>
      </c>
      <c r="H45" s="914">
        <v>18</v>
      </c>
      <c r="I45" s="915">
        <v>4.62</v>
      </c>
      <c r="J45" s="916">
        <v>2.8</v>
      </c>
      <c r="K45" s="917">
        <v>0.26</v>
      </c>
      <c r="L45" s="914">
        <v>1</v>
      </c>
      <c r="M45" s="914">
        <v>9</v>
      </c>
      <c r="N45" s="918">
        <v>3</v>
      </c>
      <c r="O45" s="914" t="s">
        <v>2559</v>
      </c>
      <c r="P45" s="931" t="s">
        <v>2628</v>
      </c>
      <c r="Q45" s="919">
        <f t="shared" si="0"/>
        <v>3</v>
      </c>
      <c r="R45" s="979">
        <f t="shared" si="0"/>
        <v>0.77</v>
      </c>
      <c r="S45" s="919">
        <f t="shared" si="1"/>
        <v>-4</v>
      </c>
      <c r="T45" s="979">
        <f t="shared" si="2"/>
        <v>-1.2800000000000002</v>
      </c>
      <c r="U45" s="985">
        <v>54</v>
      </c>
      <c r="V45" s="928">
        <v>50.4</v>
      </c>
      <c r="W45" s="928">
        <v>-3.6000000000000014</v>
      </c>
      <c r="X45" s="983">
        <v>0.93333333333333335</v>
      </c>
      <c r="Y45" s="981">
        <v>10</v>
      </c>
    </row>
    <row r="46" spans="1:25" ht="14.4" customHeight="1" x14ac:dyDescent="0.3">
      <c r="A46" s="948" t="s">
        <v>2629</v>
      </c>
      <c r="B46" s="934">
        <v>1</v>
      </c>
      <c r="C46" s="935">
        <v>0.36</v>
      </c>
      <c r="D46" s="932">
        <v>6</v>
      </c>
      <c r="E46" s="936"/>
      <c r="F46" s="937"/>
      <c r="G46" s="920"/>
      <c r="H46" s="938"/>
      <c r="I46" s="939"/>
      <c r="J46" s="921"/>
      <c r="K46" s="940">
        <v>0.36</v>
      </c>
      <c r="L46" s="938">
        <v>1</v>
      </c>
      <c r="M46" s="938">
        <v>12</v>
      </c>
      <c r="N46" s="941">
        <v>4</v>
      </c>
      <c r="O46" s="938" t="s">
        <v>2559</v>
      </c>
      <c r="P46" s="942" t="s">
        <v>2630</v>
      </c>
      <c r="Q46" s="943">
        <f t="shared" si="0"/>
        <v>-1</v>
      </c>
      <c r="R46" s="978">
        <f t="shared" si="0"/>
        <v>-0.36</v>
      </c>
      <c r="S46" s="943">
        <f t="shared" si="1"/>
        <v>0</v>
      </c>
      <c r="T46" s="978">
        <f t="shared" si="2"/>
        <v>0</v>
      </c>
      <c r="U46" s="986" t="s">
        <v>570</v>
      </c>
      <c r="V46" s="934" t="s">
        <v>570</v>
      </c>
      <c r="W46" s="934" t="s">
        <v>570</v>
      </c>
      <c r="X46" s="984" t="s">
        <v>570</v>
      </c>
      <c r="Y46" s="982"/>
    </row>
    <row r="47" spans="1:25" ht="14.4" customHeight="1" x14ac:dyDescent="0.3">
      <c r="A47" s="948" t="s">
        <v>2631</v>
      </c>
      <c r="B47" s="934">
        <v>5</v>
      </c>
      <c r="C47" s="935">
        <v>4.3499999999999996</v>
      </c>
      <c r="D47" s="932">
        <v>9.8000000000000007</v>
      </c>
      <c r="E47" s="936"/>
      <c r="F47" s="937"/>
      <c r="G47" s="920"/>
      <c r="H47" s="938"/>
      <c r="I47" s="939"/>
      <c r="J47" s="921"/>
      <c r="K47" s="940">
        <v>0.85</v>
      </c>
      <c r="L47" s="938">
        <v>3</v>
      </c>
      <c r="M47" s="938">
        <v>24</v>
      </c>
      <c r="N47" s="941">
        <v>8</v>
      </c>
      <c r="O47" s="938" t="s">
        <v>2559</v>
      </c>
      <c r="P47" s="942" t="s">
        <v>2632</v>
      </c>
      <c r="Q47" s="943">
        <f t="shared" si="0"/>
        <v>-5</v>
      </c>
      <c r="R47" s="978">
        <f t="shared" si="0"/>
        <v>-4.3499999999999996</v>
      </c>
      <c r="S47" s="943">
        <f t="shared" si="1"/>
        <v>0</v>
      </c>
      <c r="T47" s="978">
        <f t="shared" si="2"/>
        <v>0</v>
      </c>
      <c r="U47" s="986" t="s">
        <v>570</v>
      </c>
      <c r="V47" s="934" t="s">
        <v>570</v>
      </c>
      <c r="W47" s="934" t="s">
        <v>570</v>
      </c>
      <c r="X47" s="984" t="s">
        <v>570</v>
      </c>
      <c r="Y47" s="982"/>
    </row>
    <row r="48" spans="1:25" ht="14.4" customHeight="1" x14ac:dyDescent="0.3">
      <c r="A48" s="947" t="s">
        <v>2633</v>
      </c>
      <c r="B48" s="928"/>
      <c r="C48" s="929"/>
      <c r="D48" s="930"/>
      <c r="E48" s="933">
        <v>1</v>
      </c>
      <c r="F48" s="915">
        <v>0.11</v>
      </c>
      <c r="G48" s="916">
        <v>4</v>
      </c>
      <c r="H48" s="911">
        <v>1</v>
      </c>
      <c r="I48" s="912">
        <v>0.11</v>
      </c>
      <c r="J48" s="925">
        <v>6</v>
      </c>
      <c r="K48" s="917">
        <v>0.11</v>
      </c>
      <c r="L48" s="914">
        <v>2</v>
      </c>
      <c r="M48" s="914">
        <v>15</v>
      </c>
      <c r="N48" s="918">
        <v>5</v>
      </c>
      <c r="O48" s="914" t="s">
        <v>2559</v>
      </c>
      <c r="P48" s="931" t="s">
        <v>2634</v>
      </c>
      <c r="Q48" s="919">
        <f t="shared" si="0"/>
        <v>1</v>
      </c>
      <c r="R48" s="979">
        <f t="shared" si="0"/>
        <v>0.11</v>
      </c>
      <c r="S48" s="919">
        <f t="shared" si="1"/>
        <v>0</v>
      </c>
      <c r="T48" s="979">
        <f t="shared" si="2"/>
        <v>0</v>
      </c>
      <c r="U48" s="985">
        <v>5</v>
      </c>
      <c r="V48" s="928">
        <v>6</v>
      </c>
      <c r="W48" s="928">
        <v>1</v>
      </c>
      <c r="X48" s="983">
        <v>1.2</v>
      </c>
      <c r="Y48" s="981">
        <v>1</v>
      </c>
    </row>
    <row r="49" spans="1:25" ht="14.4" customHeight="1" thickBot="1" x14ac:dyDescent="0.35">
      <c r="A49" s="963" t="s">
        <v>2635</v>
      </c>
      <c r="B49" s="964">
        <v>1</v>
      </c>
      <c r="C49" s="965">
        <v>0.11</v>
      </c>
      <c r="D49" s="966">
        <v>4</v>
      </c>
      <c r="E49" s="967">
        <v>1</v>
      </c>
      <c r="F49" s="968">
        <v>0.11</v>
      </c>
      <c r="G49" s="969">
        <v>4</v>
      </c>
      <c r="H49" s="970"/>
      <c r="I49" s="971"/>
      <c r="J49" s="972"/>
      <c r="K49" s="973">
        <v>0.11</v>
      </c>
      <c r="L49" s="970">
        <v>2</v>
      </c>
      <c r="M49" s="970">
        <v>15</v>
      </c>
      <c r="N49" s="974">
        <v>5</v>
      </c>
      <c r="O49" s="970" t="s">
        <v>2559</v>
      </c>
      <c r="P49" s="975" t="s">
        <v>2636</v>
      </c>
      <c r="Q49" s="976">
        <f t="shared" si="0"/>
        <v>-1</v>
      </c>
      <c r="R49" s="980">
        <f t="shared" si="0"/>
        <v>-0.11</v>
      </c>
      <c r="S49" s="976">
        <f t="shared" si="1"/>
        <v>-1</v>
      </c>
      <c r="T49" s="980">
        <f t="shared" si="2"/>
        <v>-0.11</v>
      </c>
      <c r="U49" s="990" t="s">
        <v>570</v>
      </c>
      <c r="V49" s="964" t="s">
        <v>570</v>
      </c>
      <c r="W49" s="964" t="s">
        <v>570</v>
      </c>
      <c r="X49" s="991" t="s">
        <v>570</v>
      </c>
      <c r="Y49" s="992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50:Q1048576">
    <cfRule type="cellIs" dxfId="14" priority="11" stopIfTrue="1" operator="lessThan">
      <formula>0</formula>
    </cfRule>
  </conditionalFormatting>
  <conditionalFormatting sqref="W50:W1048576">
    <cfRule type="cellIs" dxfId="13" priority="10" stopIfTrue="1" operator="greaterThan">
      <formula>0</formula>
    </cfRule>
  </conditionalFormatting>
  <conditionalFormatting sqref="X50:X1048576">
    <cfRule type="cellIs" dxfId="12" priority="9" stopIfTrue="1" operator="greaterThan">
      <formula>1</formula>
    </cfRule>
  </conditionalFormatting>
  <conditionalFormatting sqref="X50:X1048576">
    <cfRule type="cellIs" dxfId="11" priority="6" stopIfTrue="1" operator="greaterThan">
      <formula>1</formula>
    </cfRule>
  </conditionalFormatting>
  <conditionalFormatting sqref="W50:W1048576">
    <cfRule type="cellIs" dxfId="10" priority="7" stopIfTrue="1" operator="greaterThan">
      <formula>0</formula>
    </cfRule>
  </conditionalFormatting>
  <conditionalFormatting sqref="Q50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49">
    <cfRule type="cellIs" dxfId="7" priority="4" stopIfTrue="1" operator="lessThan">
      <formula>0</formula>
    </cfRule>
  </conditionalFormatting>
  <conditionalFormatting sqref="X5:X49">
    <cfRule type="cellIs" dxfId="6" priority="2" stopIfTrue="1" operator="greaterThan">
      <formula>1</formula>
    </cfRule>
  </conditionalFormatting>
  <conditionalFormatting sqref="W5:W49">
    <cfRule type="cellIs" dxfId="5" priority="3" stopIfTrue="1" operator="greaterThan">
      <formula>0</formula>
    </cfRule>
  </conditionalFormatting>
  <conditionalFormatting sqref="S5:S49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2017</v>
      </c>
      <c r="D3" s="11"/>
      <c r="E3" s="518">
        <v>2018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6888.1473699999997</v>
      </c>
      <c r="C5" s="33">
        <v>5596.5963399999991</v>
      </c>
      <c r="D5" s="12"/>
      <c r="E5" s="226">
        <v>5154.9578900000024</v>
      </c>
      <c r="F5" s="32">
        <v>7039.7194279785153</v>
      </c>
      <c r="G5" s="225">
        <f>E5-F5</f>
        <v>-1884.7615379785129</v>
      </c>
      <c r="H5" s="231">
        <f>IF(F5&lt;0.00000001,"",E5/F5)</f>
        <v>0.73226752042307885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4256.8774300000005</v>
      </c>
      <c r="C6" s="35">
        <v>4034.3643899999997</v>
      </c>
      <c r="D6" s="12"/>
      <c r="E6" s="227">
        <v>3744.925949999998</v>
      </c>
      <c r="F6" s="34">
        <v>4281.1958192749025</v>
      </c>
      <c r="G6" s="228">
        <f>E6-F6</f>
        <v>-536.26986927490452</v>
      </c>
      <c r="H6" s="232">
        <f>IF(F6&lt;0.00000001,"",E6/F6)</f>
        <v>0.87473829931803226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44276.770259999998</v>
      </c>
      <c r="C7" s="35">
        <v>49963.948920000003</v>
      </c>
      <c r="D7" s="12"/>
      <c r="E7" s="227">
        <v>56188.185619999997</v>
      </c>
      <c r="F7" s="34">
        <v>52646.979826568604</v>
      </c>
      <c r="G7" s="228">
        <f>E7-F7</f>
        <v>3541.2057934313925</v>
      </c>
      <c r="H7" s="232">
        <f>IF(F7&lt;0.00000001,"",E7/F7)</f>
        <v>1.0672632277311433</v>
      </c>
    </row>
    <row r="8" spans="1:10" ht="14.4" customHeight="1" thickBot="1" x14ac:dyDescent="0.35">
      <c r="A8" s="1" t="s">
        <v>96</v>
      </c>
      <c r="B8" s="15">
        <v>9335.8402999999889</v>
      </c>
      <c r="C8" s="37">
        <v>10853.027289999998</v>
      </c>
      <c r="D8" s="12"/>
      <c r="E8" s="229">
        <v>10153.070020000003</v>
      </c>
      <c r="F8" s="36">
        <v>12006.706834959981</v>
      </c>
      <c r="G8" s="230">
        <f>E8-F8</f>
        <v>-1853.6368149599784</v>
      </c>
      <c r="H8" s="233">
        <f>IF(F8&lt;0.00000001,"",E8/F8)</f>
        <v>0.84561655077954134</v>
      </c>
    </row>
    <row r="9" spans="1:10" ht="14.4" customHeight="1" thickBot="1" x14ac:dyDescent="0.35">
      <c r="A9" s="2" t="s">
        <v>97</v>
      </c>
      <c r="B9" s="3">
        <v>64757.635359999986</v>
      </c>
      <c r="C9" s="39">
        <v>70447.93694</v>
      </c>
      <c r="D9" s="12"/>
      <c r="E9" s="3">
        <v>75241.139479999998</v>
      </c>
      <c r="F9" s="38">
        <v>75974.601908782002</v>
      </c>
      <c r="G9" s="38">
        <f>E9-F9</f>
        <v>-733.46242878200428</v>
      </c>
      <c r="H9" s="234">
        <f>IF(F9&lt;0.00000001,"",E9/F9)</f>
        <v>0.99034595232677058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340.57299999999998</v>
      </c>
      <c r="C11" s="33">
        <f>IF(ISERROR(VLOOKUP("Celkem:",'ZV Vykáz.-A'!A:H,5,0)),0,VLOOKUP("Celkem:",'ZV Vykáz.-A'!A:H,5,0)/1000)</f>
        <v>361.98700000000002</v>
      </c>
      <c r="D11" s="12"/>
      <c r="E11" s="226">
        <f>IF(ISERROR(VLOOKUP("Celkem:",'ZV Vykáz.-A'!A:H,8,0)),0,VLOOKUP("Celkem:",'ZV Vykáz.-A'!A:H,8,0)/1000)</f>
        <v>410.36799999999999</v>
      </c>
      <c r="F11" s="32">
        <f>C11</f>
        <v>361.98700000000002</v>
      </c>
      <c r="G11" s="225">
        <f>E11-F11</f>
        <v>48.380999999999972</v>
      </c>
      <c r="H11" s="231">
        <f>IF(F11&lt;0.00000001,"",E11/F11)</f>
        <v>1.1336539709989584</v>
      </c>
      <c r="I11" s="225">
        <f>E11-B11</f>
        <v>69.795000000000016</v>
      </c>
      <c r="J11" s="231">
        <f>IF(B11&lt;0.00000001,"",E11/B11)</f>
        <v>1.2049340376365714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82402.259999999995</v>
      </c>
      <c r="C12" s="37">
        <f>IF(ISERROR(VLOOKUP("Celkem",CaseMix!A:D,3,0)),0,VLOOKUP("Celkem",CaseMix!A:D,3,0)*30)</f>
        <v>79518</v>
      </c>
      <c r="D12" s="12"/>
      <c r="E12" s="229">
        <f>IF(ISERROR(VLOOKUP("Celkem",CaseMix!A:D,4,0)),0,VLOOKUP("Celkem",CaseMix!A:D,4,0)*30)</f>
        <v>69846.36</v>
      </c>
      <c r="F12" s="36">
        <f>C12</f>
        <v>79518</v>
      </c>
      <c r="G12" s="230">
        <f>E12-F12</f>
        <v>-9671.64</v>
      </c>
      <c r="H12" s="233">
        <f>IF(F12&lt;0.00000001,"",E12/F12)</f>
        <v>0.87837168942880861</v>
      </c>
      <c r="I12" s="230">
        <f>E12-B12</f>
        <v>-12555.899999999994</v>
      </c>
      <c r="J12" s="233">
        <f>IF(B12&lt;0.00000001,"",E12/B12)</f>
        <v>0.84762675198471504</v>
      </c>
    </row>
    <row r="13" spans="1:10" ht="14.4" customHeight="1" thickBot="1" x14ac:dyDescent="0.35">
      <c r="A13" s="4" t="s">
        <v>100</v>
      </c>
      <c r="B13" s="9">
        <f>SUM(B11:B12)</f>
        <v>82742.832999999999</v>
      </c>
      <c r="C13" s="41">
        <f>SUM(C11:C12)</f>
        <v>79879.986999999994</v>
      </c>
      <c r="D13" s="12"/>
      <c r="E13" s="9">
        <f>SUM(E11:E12)</f>
        <v>70256.728000000003</v>
      </c>
      <c r="F13" s="40">
        <f>SUM(F11:F12)</f>
        <v>79879.986999999994</v>
      </c>
      <c r="G13" s="40">
        <f>E13-F13</f>
        <v>-9623.2589999999909</v>
      </c>
      <c r="H13" s="235">
        <f>IF(F13&lt;0.00000001,"",E13/F13)</f>
        <v>0.87952853572697764</v>
      </c>
      <c r="I13" s="40">
        <f>SUM(I11:I12)</f>
        <v>-12486.104999999994</v>
      </c>
      <c r="J13" s="235">
        <f>IF(B13&lt;0.00000001,"",E13/B13)</f>
        <v>0.84909744388375008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1.2777309199141829</v>
      </c>
      <c r="C15" s="43">
        <f>IF(C9=0,"",C13/C9)</f>
        <v>1.133886817268094</v>
      </c>
      <c r="D15" s="12"/>
      <c r="E15" s="10">
        <f>IF(E9=0,"",E13/E9)</f>
        <v>0.93375417338908173</v>
      </c>
      <c r="F15" s="42">
        <f>IF(F9=0,"",F13/F9)</f>
        <v>1.0514038243452324</v>
      </c>
      <c r="G15" s="42">
        <f>IF(ISERROR(F15-E15),"",E15-F15)</f>
        <v>-0.11764965095615065</v>
      </c>
      <c r="H15" s="236">
        <f>IF(ISERROR(F15-E15),"",IF(F15&lt;0.00000001,"",E15/F15))</f>
        <v>0.88810231784213112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302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6711335</v>
      </c>
      <c r="C3" s="344">
        <f t="shared" ref="C3:L3" si="0">SUBTOTAL(9,C6:C1048576)</f>
        <v>10.69989997953201</v>
      </c>
      <c r="D3" s="344">
        <f t="shared" si="0"/>
        <v>6403657</v>
      </c>
      <c r="E3" s="344">
        <f t="shared" si="0"/>
        <v>8</v>
      </c>
      <c r="F3" s="344">
        <f t="shared" si="0"/>
        <v>6387930</v>
      </c>
      <c r="G3" s="347">
        <f>IF(D3&lt;&gt;0,F3/D3,"")</f>
        <v>0.99754405958970005</v>
      </c>
      <c r="H3" s="343">
        <f t="shared" si="0"/>
        <v>1337.0199999999998</v>
      </c>
      <c r="I3" s="344">
        <f t="shared" si="0"/>
        <v>0.27118210914460261</v>
      </c>
      <c r="J3" s="344">
        <f t="shared" si="0"/>
        <v>4930.3399999999992</v>
      </c>
      <c r="K3" s="344">
        <f t="shared" si="0"/>
        <v>1</v>
      </c>
      <c r="L3" s="344">
        <f t="shared" si="0"/>
        <v>59368.729999999996</v>
      </c>
      <c r="M3" s="345">
        <f>IF(J3&lt;&gt;0,L3/J3,"")</f>
        <v>12.041508293545679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3"/>
      <c r="B5" s="994">
        <v>2015</v>
      </c>
      <c r="C5" s="995"/>
      <c r="D5" s="995">
        <v>2017</v>
      </c>
      <c r="E5" s="995"/>
      <c r="F5" s="995">
        <v>2018</v>
      </c>
      <c r="G5" s="905" t="s">
        <v>2</v>
      </c>
      <c r="H5" s="994">
        <v>2015</v>
      </c>
      <c r="I5" s="995"/>
      <c r="J5" s="995">
        <v>2017</v>
      </c>
      <c r="K5" s="995"/>
      <c r="L5" s="995">
        <v>2018</v>
      </c>
      <c r="M5" s="905" t="s">
        <v>2</v>
      </c>
    </row>
    <row r="6" spans="1:13" ht="14.4" customHeight="1" x14ac:dyDescent="0.3">
      <c r="A6" s="856" t="s">
        <v>2638</v>
      </c>
      <c r="B6" s="887">
        <v>256579</v>
      </c>
      <c r="C6" s="825">
        <v>2.4762727404333349</v>
      </c>
      <c r="D6" s="887">
        <v>103615</v>
      </c>
      <c r="E6" s="825">
        <v>1</v>
      </c>
      <c r="F6" s="887">
        <v>235226</v>
      </c>
      <c r="G6" s="830">
        <v>2.2701925396901994</v>
      </c>
      <c r="H6" s="887"/>
      <c r="I6" s="825"/>
      <c r="J6" s="887"/>
      <c r="K6" s="825"/>
      <c r="L6" s="887"/>
      <c r="M6" s="231"/>
    </row>
    <row r="7" spans="1:13" ht="14.4" customHeight="1" x14ac:dyDescent="0.3">
      <c r="A7" s="857" t="s">
        <v>2639</v>
      </c>
      <c r="B7" s="889">
        <v>1353820</v>
      </c>
      <c r="C7" s="832">
        <v>2.2617231810671607</v>
      </c>
      <c r="D7" s="889">
        <v>598579</v>
      </c>
      <c r="E7" s="832">
        <v>1</v>
      </c>
      <c r="F7" s="889">
        <v>477412</v>
      </c>
      <c r="G7" s="837">
        <v>0.79757559152593061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2640</v>
      </c>
      <c r="B8" s="889">
        <v>2720844</v>
      </c>
      <c r="C8" s="832">
        <v>0.7985192063537716</v>
      </c>
      <c r="D8" s="889">
        <v>3407362</v>
      </c>
      <c r="E8" s="832">
        <v>1</v>
      </c>
      <c r="F8" s="889">
        <v>3299382</v>
      </c>
      <c r="G8" s="837">
        <v>0.96830979508487802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2641</v>
      </c>
      <c r="B9" s="889">
        <v>290515</v>
      </c>
      <c r="C9" s="832">
        <v>0.85768734555782222</v>
      </c>
      <c r="D9" s="889">
        <v>338719</v>
      </c>
      <c r="E9" s="832">
        <v>1</v>
      </c>
      <c r="F9" s="889">
        <v>360889</v>
      </c>
      <c r="G9" s="837">
        <v>1.0654524842125774</v>
      </c>
      <c r="H9" s="889">
        <v>1337.0199999999998</v>
      </c>
      <c r="I9" s="832">
        <v>0.27118210914460261</v>
      </c>
      <c r="J9" s="889">
        <v>4930.3399999999992</v>
      </c>
      <c r="K9" s="832">
        <v>1</v>
      </c>
      <c r="L9" s="889">
        <v>59368.729999999996</v>
      </c>
      <c r="M9" s="838">
        <v>12.041508293545679</v>
      </c>
    </row>
    <row r="10" spans="1:13" ht="14.4" customHeight="1" x14ac:dyDescent="0.3">
      <c r="A10" s="857" t="s">
        <v>2642</v>
      </c>
      <c r="B10" s="889">
        <v>1328558</v>
      </c>
      <c r="C10" s="832">
        <v>1.2006297043697036</v>
      </c>
      <c r="D10" s="889">
        <v>1106551</v>
      </c>
      <c r="E10" s="832">
        <v>1</v>
      </c>
      <c r="F10" s="889">
        <v>1146283</v>
      </c>
      <c r="G10" s="837">
        <v>1.0359061624814401</v>
      </c>
      <c r="H10" s="889"/>
      <c r="I10" s="832"/>
      <c r="J10" s="889"/>
      <c r="K10" s="832"/>
      <c r="L10" s="889"/>
      <c r="M10" s="838"/>
    </row>
    <row r="11" spans="1:13" ht="14.4" customHeight="1" x14ac:dyDescent="0.3">
      <c r="A11" s="857" t="s">
        <v>2643</v>
      </c>
      <c r="B11" s="889">
        <v>106955</v>
      </c>
      <c r="C11" s="832">
        <v>1.5428056256761631</v>
      </c>
      <c r="D11" s="889">
        <v>69325</v>
      </c>
      <c r="E11" s="832">
        <v>1</v>
      </c>
      <c r="F11" s="889">
        <v>51586</v>
      </c>
      <c r="G11" s="837">
        <v>0.74411828344752973</v>
      </c>
      <c r="H11" s="889"/>
      <c r="I11" s="832"/>
      <c r="J11" s="889"/>
      <c r="K11" s="832"/>
      <c r="L11" s="889"/>
      <c r="M11" s="838"/>
    </row>
    <row r="12" spans="1:13" ht="14.4" customHeight="1" x14ac:dyDescent="0.3">
      <c r="A12" s="857" t="s">
        <v>2644</v>
      </c>
      <c r="B12" s="889">
        <v>567874</v>
      </c>
      <c r="C12" s="832">
        <v>0.82958234116839291</v>
      </c>
      <c r="D12" s="889">
        <v>684530</v>
      </c>
      <c r="E12" s="832">
        <v>1</v>
      </c>
      <c r="F12" s="889">
        <v>756745</v>
      </c>
      <c r="G12" s="837">
        <v>1.1054957416037281</v>
      </c>
      <c r="H12" s="889"/>
      <c r="I12" s="832"/>
      <c r="J12" s="889"/>
      <c r="K12" s="832"/>
      <c r="L12" s="889"/>
      <c r="M12" s="838"/>
    </row>
    <row r="13" spans="1:13" ht="14.4" customHeight="1" x14ac:dyDescent="0.3">
      <c r="A13" s="857" t="s">
        <v>2645</v>
      </c>
      <c r="B13" s="889">
        <v>69587</v>
      </c>
      <c r="C13" s="832">
        <v>0.73267983490566035</v>
      </c>
      <c r="D13" s="889">
        <v>94976</v>
      </c>
      <c r="E13" s="832">
        <v>1</v>
      </c>
      <c r="F13" s="889">
        <v>60407</v>
      </c>
      <c r="G13" s="837">
        <v>0.63602383760107817</v>
      </c>
      <c r="H13" s="889"/>
      <c r="I13" s="832"/>
      <c r="J13" s="889"/>
      <c r="K13" s="832"/>
      <c r="L13" s="889"/>
      <c r="M13" s="838"/>
    </row>
    <row r="14" spans="1:13" ht="14.4" customHeight="1" thickBot="1" x14ac:dyDescent="0.35">
      <c r="A14" s="893" t="s">
        <v>2646</v>
      </c>
      <c r="B14" s="891">
        <v>16603</v>
      </c>
      <c r="C14" s="840"/>
      <c r="D14" s="891"/>
      <c r="E14" s="840"/>
      <c r="F14" s="891"/>
      <c r="G14" s="845"/>
      <c r="H14" s="891"/>
      <c r="I14" s="840"/>
      <c r="J14" s="891"/>
      <c r="K14" s="840"/>
      <c r="L14" s="891"/>
      <c r="M14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49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3448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44999.259999999995</v>
      </c>
      <c r="G3" s="211">
        <f t="shared" si="0"/>
        <v>6712672.0200000005</v>
      </c>
      <c r="H3" s="212"/>
      <c r="I3" s="212"/>
      <c r="J3" s="207">
        <f t="shared" si="0"/>
        <v>43708.7</v>
      </c>
      <c r="K3" s="211">
        <f t="shared" si="0"/>
        <v>6408587.3399999999</v>
      </c>
      <c r="L3" s="212"/>
      <c r="M3" s="212"/>
      <c r="N3" s="207">
        <f t="shared" si="0"/>
        <v>42340.7</v>
      </c>
      <c r="O3" s="211">
        <f t="shared" si="0"/>
        <v>6447298.7300000004</v>
      </c>
      <c r="P3" s="177">
        <f>IF(K3=0,"",O3/K3)</f>
        <v>1.006040549647873</v>
      </c>
      <c r="Q3" s="209">
        <f>IF(N3=0,"",O3/N3)</f>
        <v>152.27189748870475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2647</v>
      </c>
      <c r="B6" s="825" t="s">
        <v>2648</v>
      </c>
      <c r="C6" s="825" t="s">
        <v>670</v>
      </c>
      <c r="D6" s="825" t="s">
        <v>2649</v>
      </c>
      <c r="E6" s="825" t="s">
        <v>2650</v>
      </c>
      <c r="F6" s="225">
        <v>9</v>
      </c>
      <c r="G6" s="225">
        <v>2826</v>
      </c>
      <c r="H6" s="225">
        <v>2.9904761904761905</v>
      </c>
      <c r="I6" s="225">
        <v>314</v>
      </c>
      <c r="J6" s="225">
        <v>3</v>
      </c>
      <c r="K6" s="225">
        <v>945</v>
      </c>
      <c r="L6" s="225">
        <v>1</v>
      </c>
      <c r="M6" s="225">
        <v>315</v>
      </c>
      <c r="N6" s="225">
        <v>8</v>
      </c>
      <c r="O6" s="225">
        <v>2392</v>
      </c>
      <c r="P6" s="830">
        <v>2.5312169312169313</v>
      </c>
      <c r="Q6" s="848">
        <v>299</v>
      </c>
    </row>
    <row r="7" spans="1:17" ht="14.4" customHeight="1" x14ac:dyDescent="0.3">
      <c r="A7" s="831" t="s">
        <v>2647</v>
      </c>
      <c r="B7" s="832" t="s">
        <v>2648</v>
      </c>
      <c r="C7" s="832" t="s">
        <v>670</v>
      </c>
      <c r="D7" s="832" t="s">
        <v>2649</v>
      </c>
      <c r="E7" s="832" t="s">
        <v>2651</v>
      </c>
      <c r="F7" s="849">
        <v>4</v>
      </c>
      <c r="G7" s="849">
        <v>1256</v>
      </c>
      <c r="H7" s="849">
        <v>0.30671550671550674</v>
      </c>
      <c r="I7" s="849">
        <v>314</v>
      </c>
      <c r="J7" s="849">
        <v>13</v>
      </c>
      <c r="K7" s="849">
        <v>4095</v>
      </c>
      <c r="L7" s="849">
        <v>1</v>
      </c>
      <c r="M7" s="849">
        <v>315</v>
      </c>
      <c r="N7" s="849">
        <v>28</v>
      </c>
      <c r="O7" s="849">
        <v>8372</v>
      </c>
      <c r="P7" s="837">
        <v>2.0444444444444443</v>
      </c>
      <c r="Q7" s="850">
        <v>299</v>
      </c>
    </row>
    <row r="8" spans="1:17" ht="14.4" customHeight="1" x14ac:dyDescent="0.3">
      <c r="A8" s="831" t="s">
        <v>2647</v>
      </c>
      <c r="B8" s="832" t="s">
        <v>2648</v>
      </c>
      <c r="C8" s="832" t="s">
        <v>670</v>
      </c>
      <c r="D8" s="832" t="s">
        <v>2652</v>
      </c>
      <c r="E8" s="832" t="s">
        <v>2653</v>
      </c>
      <c r="F8" s="849">
        <v>5</v>
      </c>
      <c r="G8" s="849">
        <v>6415</v>
      </c>
      <c r="H8" s="849">
        <v>0.99844357976653697</v>
      </c>
      <c r="I8" s="849">
        <v>1283</v>
      </c>
      <c r="J8" s="849">
        <v>5</v>
      </c>
      <c r="K8" s="849">
        <v>6425</v>
      </c>
      <c r="L8" s="849">
        <v>1</v>
      </c>
      <c r="M8" s="849">
        <v>1285</v>
      </c>
      <c r="N8" s="849"/>
      <c r="O8" s="849"/>
      <c r="P8" s="837"/>
      <c r="Q8" s="850"/>
    </row>
    <row r="9" spans="1:17" ht="14.4" customHeight="1" x14ac:dyDescent="0.3">
      <c r="A9" s="831" t="s">
        <v>2647</v>
      </c>
      <c r="B9" s="832" t="s">
        <v>2648</v>
      </c>
      <c r="C9" s="832" t="s">
        <v>670</v>
      </c>
      <c r="D9" s="832" t="s">
        <v>2654</v>
      </c>
      <c r="E9" s="832" t="s">
        <v>2655</v>
      </c>
      <c r="F9" s="849"/>
      <c r="G9" s="849"/>
      <c r="H9" s="849"/>
      <c r="I9" s="849"/>
      <c r="J9" s="849"/>
      <c r="K9" s="849"/>
      <c r="L9" s="849"/>
      <c r="M9" s="849"/>
      <c r="N9" s="849">
        <v>1</v>
      </c>
      <c r="O9" s="849">
        <v>10467</v>
      </c>
      <c r="P9" s="837"/>
      <c r="Q9" s="850">
        <v>10467</v>
      </c>
    </row>
    <row r="10" spans="1:17" ht="14.4" customHeight="1" x14ac:dyDescent="0.3">
      <c r="A10" s="831" t="s">
        <v>2647</v>
      </c>
      <c r="B10" s="832" t="s">
        <v>2648</v>
      </c>
      <c r="C10" s="832" t="s">
        <v>670</v>
      </c>
      <c r="D10" s="832" t="s">
        <v>2654</v>
      </c>
      <c r="E10" s="832" t="s">
        <v>2656</v>
      </c>
      <c r="F10" s="849"/>
      <c r="G10" s="849"/>
      <c r="H10" s="849"/>
      <c r="I10" s="849"/>
      <c r="J10" s="849"/>
      <c r="K10" s="849"/>
      <c r="L10" s="849"/>
      <c r="M10" s="849"/>
      <c r="N10" s="849">
        <v>2</v>
      </c>
      <c r="O10" s="849">
        <v>20934</v>
      </c>
      <c r="P10" s="837"/>
      <c r="Q10" s="850">
        <v>10467</v>
      </c>
    </row>
    <row r="11" spans="1:17" ht="14.4" customHeight="1" x14ac:dyDescent="0.3">
      <c r="A11" s="831" t="s">
        <v>2647</v>
      </c>
      <c r="B11" s="832" t="s">
        <v>2648</v>
      </c>
      <c r="C11" s="832" t="s">
        <v>670</v>
      </c>
      <c r="D11" s="832" t="s">
        <v>2657</v>
      </c>
      <c r="E11" s="832" t="s">
        <v>2658</v>
      </c>
      <c r="F11" s="849">
        <v>68</v>
      </c>
      <c r="G11" s="849">
        <v>155992</v>
      </c>
      <c r="H11" s="849">
        <v>3.0868722048521788</v>
      </c>
      <c r="I11" s="849">
        <v>2294</v>
      </c>
      <c r="J11" s="849">
        <v>22</v>
      </c>
      <c r="K11" s="849">
        <v>50534</v>
      </c>
      <c r="L11" s="849">
        <v>1</v>
      </c>
      <c r="M11" s="849">
        <v>2297</v>
      </c>
      <c r="N11" s="849"/>
      <c r="O11" s="849"/>
      <c r="P11" s="837"/>
      <c r="Q11" s="850"/>
    </row>
    <row r="12" spans="1:17" ht="14.4" customHeight="1" x14ac:dyDescent="0.3">
      <c r="A12" s="831" t="s">
        <v>2647</v>
      </c>
      <c r="B12" s="832" t="s">
        <v>2648</v>
      </c>
      <c r="C12" s="832" t="s">
        <v>670</v>
      </c>
      <c r="D12" s="832" t="s">
        <v>2659</v>
      </c>
      <c r="E12" s="832" t="s">
        <v>2660</v>
      </c>
      <c r="F12" s="849">
        <v>4</v>
      </c>
      <c r="G12" s="849">
        <v>27720</v>
      </c>
      <c r="H12" s="849">
        <v>1.3321799307958477</v>
      </c>
      <c r="I12" s="849">
        <v>6930</v>
      </c>
      <c r="J12" s="849">
        <v>3</v>
      </c>
      <c r="K12" s="849">
        <v>20808</v>
      </c>
      <c r="L12" s="849">
        <v>1</v>
      </c>
      <c r="M12" s="849">
        <v>6936</v>
      </c>
      <c r="N12" s="849">
        <v>7</v>
      </c>
      <c r="O12" s="849">
        <v>52843</v>
      </c>
      <c r="P12" s="837">
        <v>2.5395520953479429</v>
      </c>
      <c r="Q12" s="850">
        <v>7549</v>
      </c>
    </row>
    <row r="13" spans="1:17" ht="14.4" customHeight="1" x14ac:dyDescent="0.3">
      <c r="A13" s="831" t="s">
        <v>2647</v>
      </c>
      <c r="B13" s="832" t="s">
        <v>2648</v>
      </c>
      <c r="C13" s="832" t="s">
        <v>670</v>
      </c>
      <c r="D13" s="832" t="s">
        <v>2659</v>
      </c>
      <c r="E13" s="832" t="s">
        <v>2661</v>
      </c>
      <c r="F13" s="849">
        <v>9</v>
      </c>
      <c r="G13" s="849">
        <v>62370</v>
      </c>
      <c r="H13" s="849">
        <v>2.9974048442906573</v>
      </c>
      <c r="I13" s="849">
        <v>6930</v>
      </c>
      <c r="J13" s="849">
        <v>3</v>
      </c>
      <c r="K13" s="849">
        <v>20808</v>
      </c>
      <c r="L13" s="849">
        <v>1</v>
      </c>
      <c r="M13" s="849">
        <v>6936</v>
      </c>
      <c r="N13" s="849">
        <v>2</v>
      </c>
      <c r="O13" s="849">
        <v>15098</v>
      </c>
      <c r="P13" s="837">
        <v>0.72558631295655518</v>
      </c>
      <c r="Q13" s="850">
        <v>7549</v>
      </c>
    </row>
    <row r="14" spans="1:17" ht="14.4" customHeight="1" x14ac:dyDescent="0.3">
      <c r="A14" s="831" t="s">
        <v>2647</v>
      </c>
      <c r="B14" s="832" t="s">
        <v>2648</v>
      </c>
      <c r="C14" s="832" t="s">
        <v>670</v>
      </c>
      <c r="D14" s="832" t="s">
        <v>2662</v>
      </c>
      <c r="E14" s="832" t="s">
        <v>2663</v>
      </c>
      <c r="F14" s="849"/>
      <c r="G14" s="849"/>
      <c r="H14" s="849"/>
      <c r="I14" s="849"/>
      <c r="J14" s="849"/>
      <c r="K14" s="849"/>
      <c r="L14" s="849"/>
      <c r="M14" s="849"/>
      <c r="N14" s="849">
        <v>13</v>
      </c>
      <c r="O14" s="849">
        <v>14385</v>
      </c>
      <c r="P14" s="837"/>
      <c r="Q14" s="850">
        <v>1106.5384615384614</v>
      </c>
    </row>
    <row r="15" spans="1:17" ht="14.4" customHeight="1" x14ac:dyDescent="0.3">
      <c r="A15" s="831" t="s">
        <v>2647</v>
      </c>
      <c r="B15" s="832" t="s">
        <v>2648</v>
      </c>
      <c r="C15" s="832" t="s">
        <v>670</v>
      </c>
      <c r="D15" s="832" t="s">
        <v>2664</v>
      </c>
      <c r="E15" s="832" t="s">
        <v>2665</v>
      </c>
      <c r="F15" s="849"/>
      <c r="G15" s="849"/>
      <c r="H15" s="849"/>
      <c r="I15" s="849"/>
      <c r="J15" s="849"/>
      <c r="K15" s="849"/>
      <c r="L15" s="849"/>
      <c r="M15" s="849"/>
      <c r="N15" s="849">
        <v>2</v>
      </c>
      <c r="O15" s="849">
        <v>14860</v>
      </c>
      <c r="P15" s="837"/>
      <c r="Q15" s="850">
        <v>7430</v>
      </c>
    </row>
    <row r="16" spans="1:17" ht="14.4" customHeight="1" x14ac:dyDescent="0.3">
      <c r="A16" s="831" t="s">
        <v>2647</v>
      </c>
      <c r="B16" s="832" t="s">
        <v>2648</v>
      </c>
      <c r="C16" s="832" t="s">
        <v>670</v>
      </c>
      <c r="D16" s="832" t="s">
        <v>2666</v>
      </c>
      <c r="E16" s="832" t="s">
        <v>2667</v>
      </c>
      <c r="F16" s="849"/>
      <c r="G16" s="849"/>
      <c r="H16" s="849"/>
      <c r="I16" s="849"/>
      <c r="J16" s="849"/>
      <c r="K16" s="849"/>
      <c r="L16" s="849"/>
      <c r="M16" s="849"/>
      <c r="N16" s="849">
        <v>20</v>
      </c>
      <c r="O16" s="849">
        <v>76700</v>
      </c>
      <c r="P16" s="837"/>
      <c r="Q16" s="850">
        <v>3835</v>
      </c>
    </row>
    <row r="17" spans="1:17" ht="14.4" customHeight="1" x14ac:dyDescent="0.3">
      <c r="A17" s="831" t="s">
        <v>2647</v>
      </c>
      <c r="B17" s="832" t="s">
        <v>2648</v>
      </c>
      <c r="C17" s="832" t="s">
        <v>670</v>
      </c>
      <c r="D17" s="832" t="s">
        <v>2666</v>
      </c>
      <c r="E17" s="832" t="s">
        <v>2668</v>
      </c>
      <c r="F17" s="849"/>
      <c r="G17" s="849"/>
      <c r="H17" s="849"/>
      <c r="I17" s="849"/>
      <c r="J17" s="849"/>
      <c r="K17" s="849"/>
      <c r="L17" s="849"/>
      <c r="M17" s="849"/>
      <c r="N17" s="849">
        <v>5</v>
      </c>
      <c r="O17" s="849">
        <v>19175</v>
      </c>
      <c r="P17" s="837"/>
      <c r="Q17" s="850">
        <v>3835</v>
      </c>
    </row>
    <row r="18" spans="1:17" ht="14.4" customHeight="1" x14ac:dyDescent="0.3">
      <c r="A18" s="831" t="s">
        <v>2647</v>
      </c>
      <c r="B18" s="832" t="s">
        <v>2648</v>
      </c>
      <c r="C18" s="832" t="s">
        <v>670</v>
      </c>
      <c r="D18" s="832" t="s">
        <v>2669</v>
      </c>
      <c r="E18" s="832" t="s">
        <v>2670</v>
      </c>
      <c r="F18" s="849"/>
      <c r="G18" s="849"/>
      <c r="H18" s="849"/>
      <c r="I18" s="849"/>
      <c r="J18" s="849"/>
      <c r="K18" s="849"/>
      <c r="L18" s="849"/>
      <c r="M18" s="849"/>
      <c r="N18" s="849">
        <v>0</v>
      </c>
      <c r="O18" s="849">
        <v>0</v>
      </c>
      <c r="P18" s="837"/>
      <c r="Q18" s="850"/>
    </row>
    <row r="19" spans="1:17" ht="14.4" customHeight="1" x14ac:dyDescent="0.3">
      <c r="A19" s="831" t="s">
        <v>2647</v>
      </c>
      <c r="B19" s="832" t="s">
        <v>2648</v>
      </c>
      <c r="C19" s="832" t="s">
        <v>670</v>
      </c>
      <c r="D19" s="832" t="s">
        <v>2671</v>
      </c>
      <c r="E19" s="832" t="s">
        <v>2672</v>
      </c>
      <c r="F19" s="849"/>
      <c r="G19" s="849"/>
      <c r="H19" s="849"/>
      <c r="I19" s="849"/>
      <c r="J19" s="849"/>
      <c r="K19" s="849"/>
      <c r="L19" s="849"/>
      <c r="M19" s="849"/>
      <c r="N19" s="849">
        <v>1</v>
      </c>
      <c r="O19" s="849">
        <v>0</v>
      </c>
      <c r="P19" s="837"/>
      <c r="Q19" s="850">
        <v>0</v>
      </c>
    </row>
    <row r="20" spans="1:17" ht="14.4" customHeight="1" x14ac:dyDescent="0.3">
      <c r="A20" s="831" t="s">
        <v>2673</v>
      </c>
      <c r="B20" s="832" t="s">
        <v>2674</v>
      </c>
      <c r="C20" s="832" t="s">
        <v>670</v>
      </c>
      <c r="D20" s="832" t="s">
        <v>2675</v>
      </c>
      <c r="E20" s="832" t="s">
        <v>2676</v>
      </c>
      <c r="F20" s="849">
        <v>13</v>
      </c>
      <c r="G20" s="849">
        <v>4602</v>
      </c>
      <c r="H20" s="849">
        <v>1.1818181818181819</v>
      </c>
      <c r="I20" s="849">
        <v>354</v>
      </c>
      <c r="J20" s="849">
        <v>11</v>
      </c>
      <c r="K20" s="849">
        <v>3894</v>
      </c>
      <c r="L20" s="849">
        <v>1</v>
      </c>
      <c r="M20" s="849">
        <v>354</v>
      </c>
      <c r="N20" s="849"/>
      <c r="O20" s="849"/>
      <c r="P20" s="837"/>
      <c r="Q20" s="850"/>
    </row>
    <row r="21" spans="1:17" ht="14.4" customHeight="1" x14ac:dyDescent="0.3">
      <c r="A21" s="831" t="s">
        <v>2673</v>
      </c>
      <c r="B21" s="832" t="s">
        <v>2674</v>
      </c>
      <c r="C21" s="832" t="s">
        <v>670</v>
      </c>
      <c r="D21" s="832" t="s">
        <v>2677</v>
      </c>
      <c r="E21" s="832" t="s">
        <v>2678</v>
      </c>
      <c r="F21" s="849">
        <v>2031</v>
      </c>
      <c r="G21" s="849">
        <v>132015</v>
      </c>
      <c r="H21" s="849">
        <v>0.96530418250950567</v>
      </c>
      <c r="I21" s="849">
        <v>65</v>
      </c>
      <c r="J21" s="849">
        <v>2104</v>
      </c>
      <c r="K21" s="849">
        <v>136760</v>
      </c>
      <c r="L21" s="849">
        <v>1</v>
      </c>
      <c r="M21" s="849">
        <v>65</v>
      </c>
      <c r="N21" s="849">
        <v>1964</v>
      </c>
      <c r="O21" s="849">
        <v>127660</v>
      </c>
      <c r="P21" s="837">
        <v>0.93346007604562742</v>
      </c>
      <c r="Q21" s="850">
        <v>65</v>
      </c>
    </row>
    <row r="22" spans="1:17" ht="14.4" customHeight="1" x14ac:dyDescent="0.3">
      <c r="A22" s="831" t="s">
        <v>2673</v>
      </c>
      <c r="B22" s="832" t="s">
        <v>2674</v>
      </c>
      <c r="C22" s="832" t="s">
        <v>670</v>
      </c>
      <c r="D22" s="832" t="s">
        <v>2679</v>
      </c>
      <c r="E22" s="832" t="s">
        <v>2680</v>
      </c>
      <c r="F22" s="849"/>
      <c r="G22" s="849"/>
      <c r="H22" s="849"/>
      <c r="I22" s="849"/>
      <c r="J22" s="849"/>
      <c r="K22" s="849"/>
      <c r="L22" s="849"/>
      <c r="M22" s="849"/>
      <c r="N22" s="849">
        <v>2</v>
      </c>
      <c r="O22" s="849">
        <v>1185</v>
      </c>
      <c r="P22" s="837"/>
      <c r="Q22" s="850">
        <v>592.5</v>
      </c>
    </row>
    <row r="23" spans="1:17" ht="14.4" customHeight="1" x14ac:dyDescent="0.3">
      <c r="A23" s="831" t="s">
        <v>2673</v>
      </c>
      <c r="B23" s="832" t="s">
        <v>2674</v>
      </c>
      <c r="C23" s="832" t="s">
        <v>670</v>
      </c>
      <c r="D23" s="832" t="s">
        <v>2679</v>
      </c>
      <c r="E23" s="832" t="s">
        <v>2681</v>
      </c>
      <c r="F23" s="849"/>
      <c r="G23" s="849"/>
      <c r="H23" s="849"/>
      <c r="I23" s="849"/>
      <c r="J23" s="849">
        <v>3</v>
      </c>
      <c r="K23" s="849">
        <v>1776</v>
      </c>
      <c r="L23" s="849">
        <v>1</v>
      </c>
      <c r="M23" s="849">
        <v>592</v>
      </c>
      <c r="N23" s="849"/>
      <c r="O23" s="849"/>
      <c r="P23" s="837"/>
      <c r="Q23" s="850"/>
    </row>
    <row r="24" spans="1:17" ht="14.4" customHeight="1" x14ac:dyDescent="0.3">
      <c r="A24" s="831" t="s">
        <v>2673</v>
      </c>
      <c r="B24" s="832" t="s">
        <v>2674</v>
      </c>
      <c r="C24" s="832" t="s">
        <v>670</v>
      </c>
      <c r="D24" s="832" t="s">
        <v>2682</v>
      </c>
      <c r="E24" s="832" t="s">
        <v>2683</v>
      </c>
      <c r="F24" s="849"/>
      <c r="G24" s="849"/>
      <c r="H24" s="849"/>
      <c r="I24" s="849"/>
      <c r="J24" s="849">
        <v>3</v>
      </c>
      <c r="K24" s="849">
        <v>1851</v>
      </c>
      <c r="L24" s="849">
        <v>1</v>
      </c>
      <c r="M24" s="849">
        <v>617</v>
      </c>
      <c r="N24" s="849"/>
      <c r="O24" s="849"/>
      <c r="P24" s="837"/>
      <c r="Q24" s="850"/>
    </row>
    <row r="25" spans="1:17" ht="14.4" customHeight="1" x14ac:dyDescent="0.3">
      <c r="A25" s="831" t="s">
        <v>2673</v>
      </c>
      <c r="B25" s="832" t="s">
        <v>2674</v>
      </c>
      <c r="C25" s="832" t="s">
        <v>670</v>
      </c>
      <c r="D25" s="832" t="s">
        <v>2684</v>
      </c>
      <c r="E25" s="832" t="s">
        <v>2685</v>
      </c>
      <c r="F25" s="849">
        <v>34</v>
      </c>
      <c r="G25" s="849">
        <v>816</v>
      </c>
      <c r="H25" s="849">
        <v>1.4166666666666667</v>
      </c>
      <c r="I25" s="849">
        <v>24</v>
      </c>
      <c r="J25" s="849">
        <v>24</v>
      </c>
      <c r="K25" s="849">
        <v>576</v>
      </c>
      <c r="L25" s="849">
        <v>1</v>
      </c>
      <c r="M25" s="849">
        <v>24</v>
      </c>
      <c r="N25" s="849">
        <v>48</v>
      </c>
      <c r="O25" s="849">
        <v>1167</v>
      </c>
      <c r="P25" s="837">
        <v>2.0260416666666665</v>
      </c>
      <c r="Q25" s="850">
        <v>24.3125</v>
      </c>
    </row>
    <row r="26" spans="1:17" ht="14.4" customHeight="1" x14ac:dyDescent="0.3">
      <c r="A26" s="831" t="s">
        <v>2673</v>
      </c>
      <c r="B26" s="832" t="s">
        <v>2674</v>
      </c>
      <c r="C26" s="832" t="s">
        <v>670</v>
      </c>
      <c r="D26" s="832" t="s">
        <v>2684</v>
      </c>
      <c r="E26" s="832" t="s">
        <v>2686</v>
      </c>
      <c r="F26" s="849">
        <v>6</v>
      </c>
      <c r="G26" s="849">
        <v>144</v>
      </c>
      <c r="H26" s="849">
        <v>0.66666666666666663</v>
      </c>
      <c r="I26" s="849">
        <v>24</v>
      </c>
      <c r="J26" s="849">
        <v>9</v>
      </c>
      <c r="K26" s="849">
        <v>216</v>
      </c>
      <c r="L26" s="849">
        <v>1</v>
      </c>
      <c r="M26" s="849">
        <v>24</v>
      </c>
      <c r="N26" s="849">
        <v>1</v>
      </c>
      <c r="O26" s="849">
        <v>24</v>
      </c>
      <c r="P26" s="837">
        <v>0.1111111111111111</v>
      </c>
      <c r="Q26" s="850">
        <v>24</v>
      </c>
    </row>
    <row r="27" spans="1:17" ht="14.4" customHeight="1" x14ac:dyDescent="0.3">
      <c r="A27" s="831" t="s">
        <v>2673</v>
      </c>
      <c r="B27" s="832" t="s">
        <v>2674</v>
      </c>
      <c r="C27" s="832" t="s">
        <v>670</v>
      </c>
      <c r="D27" s="832" t="s">
        <v>2687</v>
      </c>
      <c r="E27" s="832" t="s">
        <v>2688</v>
      </c>
      <c r="F27" s="849">
        <v>4</v>
      </c>
      <c r="G27" s="849">
        <v>220</v>
      </c>
      <c r="H27" s="849">
        <v>1</v>
      </c>
      <c r="I27" s="849">
        <v>55</v>
      </c>
      <c r="J27" s="849">
        <v>4</v>
      </c>
      <c r="K27" s="849">
        <v>220</v>
      </c>
      <c r="L27" s="849">
        <v>1</v>
      </c>
      <c r="M27" s="849">
        <v>55</v>
      </c>
      <c r="N27" s="849">
        <v>3</v>
      </c>
      <c r="O27" s="849">
        <v>165</v>
      </c>
      <c r="P27" s="837">
        <v>0.75</v>
      </c>
      <c r="Q27" s="850">
        <v>55</v>
      </c>
    </row>
    <row r="28" spans="1:17" ht="14.4" customHeight="1" x14ac:dyDescent="0.3">
      <c r="A28" s="831" t="s">
        <v>2673</v>
      </c>
      <c r="B28" s="832" t="s">
        <v>2674</v>
      </c>
      <c r="C28" s="832" t="s">
        <v>670</v>
      </c>
      <c r="D28" s="832" t="s">
        <v>2687</v>
      </c>
      <c r="E28" s="832" t="s">
        <v>2689</v>
      </c>
      <c r="F28" s="849"/>
      <c r="G28" s="849"/>
      <c r="H28" s="849"/>
      <c r="I28" s="849"/>
      <c r="J28" s="849">
        <v>7</v>
      </c>
      <c r="K28" s="849">
        <v>385</v>
      </c>
      <c r="L28" s="849">
        <v>1</v>
      </c>
      <c r="M28" s="849">
        <v>55</v>
      </c>
      <c r="N28" s="849">
        <v>7</v>
      </c>
      <c r="O28" s="849">
        <v>385</v>
      </c>
      <c r="P28" s="837">
        <v>1</v>
      </c>
      <c r="Q28" s="850">
        <v>55</v>
      </c>
    </row>
    <row r="29" spans="1:17" ht="14.4" customHeight="1" x14ac:dyDescent="0.3">
      <c r="A29" s="831" t="s">
        <v>2673</v>
      </c>
      <c r="B29" s="832" t="s">
        <v>2674</v>
      </c>
      <c r="C29" s="832" t="s">
        <v>670</v>
      </c>
      <c r="D29" s="832" t="s">
        <v>2690</v>
      </c>
      <c r="E29" s="832" t="s">
        <v>2691</v>
      </c>
      <c r="F29" s="849">
        <v>8</v>
      </c>
      <c r="G29" s="849">
        <v>616</v>
      </c>
      <c r="H29" s="849">
        <v>0.53333333333333333</v>
      </c>
      <c r="I29" s="849">
        <v>77</v>
      </c>
      <c r="J29" s="849">
        <v>15</v>
      </c>
      <c r="K29" s="849">
        <v>1155</v>
      </c>
      <c r="L29" s="849">
        <v>1</v>
      </c>
      <c r="M29" s="849">
        <v>77</v>
      </c>
      <c r="N29" s="849">
        <v>2</v>
      </c>
      <c r="O29" s="849">
        <v>154</v>
      </c>
      <c r="P29" s="837">
        <v>0.13333333333333333</v>
      </c>
      <c r="Q29" s="850">
        <v>77</v>
      </c>
    </row>
    <row r="30" spans="1:17" ht="14.4" customHeight="1" x14ac:dyDescent="0.3">
      <c r="A30" s="831" t="s">
        <v>2673</v>
      </c>
      <c r="B30" s="832" t="s">
        <v>2674</v>
      </c>
      <c r="C30" s="832" t="s">
        <v>670</v>
      </c>
      <c r="D30" s="832" t="s">
        <v>2690</v>
      </c>
      <c r="E30" s="832" t="s">
        <v>2692</v>
      </c>
      <c r="F30" s="849">
        <v>77</v>
      </c>
      <c r="G30" s="849">
        <v>5929</v>
      </c>
      <c r="H30" s="849">
        <v>0.59230769230769231</v>
      </c>
      <c r="I30" s="849">
        <v>77</v>
      </c>
      <c r="J30" s="849">
        <v>130</v>
      </c>
      <c r="K30" s="849">
        <v>10010</v>
      </c>
      <c r="L30" s="849">
        <v>1</v>
      </c>
      <c r="M30" s="849">
        <v>77</v>
      </c>
      <c r="N30" s="849">
        <v>102</v>
      </c>
      <c r="O30" s="849">
        <v>7876</v>
      </c>
      <c r="P30" s="837">
        <v>0.78681318681318679</v>
      </c>
      <c r="Q30" s="850">
        <v>77.215686274509807</v>
      </c>
    </row>
    <row r="31" spans="1:17" ht="14.4" customHeight="1" x14ac:dyDescent="0.3">
      <c r="A31" s="831" t="s">
        <v>2673</v>
      </c>
      <c r="B31" s="832" t="s">
        <v>2674</v>
      </c>
      <c r="C31" s="832" t="s">
        <v>670</v>
      </c>
      <c r="D31" s="832" t="s">
        <v>2693</v>
      </c>
      <c r="E31" s="832" t="s">
        <v>2694</v>
      </c>
      <c r="F31" s="849">
        <v>677</v>
      </c>
      <c r="G31" s="849">
        <v>16248</v>
      </c>
      <c r="H31" s="849">
        <v>0.99412628487518351</v>
      </c>
      <c r="I31" s="849">
        <v>24</v>
      </c>
      <c r="J31" s="849">
        <v>681</v>
      </c>
      <c r="K31" s="849">
        <v>16344</v>
      </c>
      <c r="L31" s="849">
        <v>1</v>
      </c>
      <c r="M31" s="849">
        <v>24</v>
      </c>
      <c r="N31" s="849">
        <v>621</v>
      </c>
      <c r="O31" s="849">
        <v>14904</v>
      </c>
      <c r="P31" s="837">
        <v>0.91189427312775329</v>
      </c>
      <c r="Q31" s="850">
        <v>24</v>
      </c>
    </row>
    <row r="32" spans="1:17" ht="14.4" customHeight="1" x14ac:dyDescent="0.3">
      <c r="A32" s="831" t="s">
        <v>2673</v>
      </c>
      <c r="B32" s="832" t="s">
        <v>2674</v>
      </c>
      <c r="C32" s="832" t="s">
        <v>670</v>
      </c>
      <c r="D32" s="832" t="s">
        <v>2695</v>
      </c>
      <c r="E32" s="832" t="s">
        <v>2696</v>
      </c>
      <c r="F32" s="849"/>
      <c r="G32" s="849"/>
      <c r="H32" s="849"/>
      <c r="I32" s="849"/>
      <c r="J32" s="849">
        <v>2</v>
      </c>
      <c r="K32" s="849">
        <v>200</v>
      </c>
      <c r="L32" s="849">
        <v>1</v>
      </c>
      <c r="M32" s="849">
        <v>100</v>
      </c>
      <c r="N32" s="849"/>
      <c r="O32" s="849"/>
      <c r="P32" s="837"/>
      <c r="Q32" s="850"/>
    </row>
    <row r="33" spans="1:17" ht="14.4" customHeight="1" x14ac:dyDescent="0.3">
      <c r="A33" s="831" t="s">
        <v>2673</v>
      </c>
      <c r="B33" s="832" t="s">
        <v>2674</v>
      </c>
      <c r="C33" s="832" t="s">
        <v>670</v>
      </c>
      <c r="D33" s="832" t="s">
        <v>2695</v>
      </c>
      <c r="E33" s="832" t="s">
        <v>2697</v>
      </c>
      <c r="F33" s="849">
        <v>2</v>
      </c>
      <c r="G33" s="849">
        <v>200</v>
      </c>
      <c r="H33" s="849"/>
      <c r="I33" s="849">
        <v>100</v>
      </c>
      <c r="J33" s="849"/>
      <c r="K33" s="849"/>
      <c r="L33" s="849"/>
      <c r="M33" s="849"/>
      <c r="N33" s="849">
        <v>2</v>
      </c>
      <c r="O33" s="849">
        <v>202</v>
      </c>
      <c r="P33" s="837"/>
      <c r="Q33" s="850">
        <v>101</v>
      </c>
    </row>
    <row r="34" spans="1:17" ht="14.4" customHeight="1" x14ac:dyDescent="0.3">
      <c r="A34" s="831" t="s">
        <v>2673</v>
      </c>
      <c r="B34" s="832" t="s">
        <v>2674</v>
      </c>
      <c r="C34" s="832" t="s">
        <v>670</v>
      </c>
      <c r="D34" s="832" t="s">
        <v>2698</v>
      </c>
      <c r="E34" s="832" t="s">
        <v>2699</v>
      </c>
      <c r="F34" s="849"/>
      <c r="G34" s="849"/>
      <c r="H34" s="849"/>
      <c r="I34" s="849"/>
      <c r="J34" s="849"/>
      <c r="K34" s="849"/>
      <c r="L34" s="849"/>
      <c r="M34" s="849"/>
      <c r="N34" s="849">
        <v>1</v>
      </c>
      <c r="O34" s="849">
        <v>631</v>
      </c>
      <c r="P34" s="837"/>
      <c r="Q34" s="850">
        <v>631</v>
      </c>
    </row>
    <row r="35" spans="1:17" ht="14.4" customHeight="1" x14ac:dyDescent="0.3">
      <c r="A35" s="831" t="s">
        <v>2673</v>
      </c>
      <c r="B35" s="832" t="s">
        <v>2674</v>
      </c>
      <c r="C35" s="832" t="s">
        <v>670</v>
      </c>
      <c r="D35" s="832" t="s">
        <v>2700</v>
      </c>
      <c r="E35" s="832" t="s">
        <v>2701</v>
      </c>
      <c r="F35" s="849">
        <v>235</v>
      </c>
      <c r="G35" s="849">
        <v>15510</v>
      </c>
      <c r="H35" s="849">
        <v>1.0262008733624455</v>
      </c>
      <c r="I35" s="849">
        <v>66</v>
      </c>
      <c r="J35" s="849">
        <v>229</v>
      </c>
      <c r="K35" s="849">
        <v>15114</v>
      </c>
      <c r="L35" s="849">
        <v>1</v>
      </c>
      <c r="M35" s="849">
        <v>66</v>
      </c>
      <c r="N35" s="849">
        <v>276</v>
      </c>
      <c r="O35" s="849">
        <v>18216</v>
      </c>
      <c r="P35" s="837">
        <v>1.205240174672489</v>
      </c>
      <c r="Q35" s="850">
        <v>66</v>
      </c>
    </row>
    <row r="36" spans="1:17" ht="14.4" customHeight="1" x14ac:dyDescent="0.3">
      <c r="A36" s="831" t="s">
        <v>2673</v>
      </c>
      <c r="B36" s="832" t="s">
        <v>2674</v>
      </c>
      <c r="C36" s="832" t="s">
        <v>670</v>
      </c>
      <c r="D36" s="832" t="s">
        <v>2702</v>
      </c>
      <c r="E36" s="832" t="s">
        <v>2703</v>
      </c>
      <c r="F36" s="849">
        <v>3077</v>
      </c>
      <c r="G36" s="849">
        <v>1076950</v>
      </c>
      <c r="H36" s="849">
        <v>3.1270325203252032</v>
      </c>
      <c r="I36" s="849">
        <v>350</v>
      </c>
      <c r="J36" s="849">
        <v>984</v>
      </c>
      <c r="K36" s="849">
        <v>344400</v>
      </c>
      <c r="L36" s="849">
        <v>1</v>
      </c>
      <c r="M36" s="849">
        <v>350</v>
      </c>
      <c r="N36" s="849">
        <v>734</v>
      </c>
      <c r="O36" s="849">
        <v>256900</v>
      </c>
      <c r="P36" s="837">
        <v>0.74593495934959353</v>
      </c>
      <c r="Q36" s="850">
        <v>350</v>
      </c>
    </row>
    <row r="37" spans="1:17" ht="14.4" customHeight="1" x14ac:dyDescent="0.3">
      <c r="A37" s="831" t="s">
        <v>2673</v>
      </c>
      <c r="B37" s="832" t="s">
        <v>2674</v>
      </c>
      <c r="C37" s="832" t="s">
        <v>670</v>
      </c>
      <c r="D37" s="832" t="s">
        <v>2704</v>
      </c>
      <c r="E37" s="832" t="s">
        <v>2705</v>
      </c>
      <c r="F37" s="849">
        <v>613</v>
      </c>
      <c r="G37" s="849">
        <v>15325</v>
      </c>
      <c r="H37" s="849">
        <v>1.006568144499179</v>
      </c>
      <c r="I37" s="849">
        <v>25</v>
      </c>
      <c r="J37" s="849">
        <v>609</v>
      </c>
      <c r="K37" s="849">
        <v>15225</v>
      </c>
      <c r="L37" s="849">
        <v>1</v>
      </c>
      <c r="M37" s="849">
        <v>25</v>
      </c>
      <c r="N37" s="849">
        <v>534</v>
      </c>
      <c r="O37" s="849">
        <v>13350</v>
      </c>
      <c r="P37" s="837">
        <v>0.87684729064039413</v>
      </c>
      <c r="Q37" s="850">
        <v>25</v>
      </c>
    </row>
    <row r="38" spans="1:17" ht="14.4" customHeight="1" x14ac:dyDescent="0.3">
      <c r="A38" s="831" t="s">
        <v>2673</v>
      </c>
      <c r="B38" s="832" t="s">
        <v>2674</v>
      </c>
      <c r="C38" s="832" t="s">
        <v>670</v>
      </c>
      <c r="D38" s="832" t="s">
        <v>2706</v>
      </c>
      <c r="E38" s="832" t="s">
        <v>2707</v>
      </c>
      <c r="F38" s="849"/>
      <c r="G38" s="849"/>
      <c r="H38" s="849"/>
      <c r="I38" s="849"/>
      <c r="J38" s="849">
        <v>3</v>
      </c>
      <c r="K38" s="849">
        <v>2226</v>
      </c>
      <c r="L38" s="849">
        <v>1</v>
      </c>
      <c r="M38" s="849">
        <v>742</v>
      </c>
      <c r="N38" s="849"/>
      <c r="O38" s="849"/>
      <c r="P38" s="837"/>
      <c r="Q38" s="850"/>
    </row>
    <row r="39" spans="1:17" ht="14.4" customHeight="1" x14ac:dyDescent="0.3">
      <c r="A39" s="831" t="s">
        <v>2673</v>
      </c>
      <c r="B39" s="832" t="s">
        <v>2674</v>
      </c>
      <c r="C39" s="832" t="s">
        <v>670</v>
      </c>
      <c r="D39" s="832" t="s">
        <v>2708</v>
      </c>
      <c r="E39" s="832" t="s">
        <v>2709</v>
      </c>
      <c r="F39" s="849">
        <v>14</v>
      </c>
      <c r="G39" s="849">
        <v>2534</v>
      </c>
      <c r="H39" s="849">
        <v>0.42424242424242425</v>
      </c>
      <c r="I39" s="849">
        <v>181</v>
      </c>
      <c r="J39" s="849">
        <v>33</v>
      </c>
      <c r="K39" s="849">
        <v>5973</v>
      </c>
      <c r="L39" s="849">
        <v>1</v>
      </c>
      <c r="M39" s="849">
        <v>181</v>
      </c>
      <c r="N39" s="849">
        <v>20</v>
      </c>
      <c r="O39" s="849">
        <v>3620</v>
      </c>
      <c r="P39" s="837">
        <v>0.60606060606060608</v>
      </c>
      <c r="Q39" s="850">
        <v>181</v>
      </c>
    </row>
    <row r="40" spans="1:17" ht="14.4" customHeight="1" x14ac:dyDescent="0.3">
      <c r="A40" s="831" t="s">
        <v>2673</v>
      </c>
      <c r="B40" s="832" t="s">
        <v>2674</v>
      </c>
      <c r="C40" s="832" t="s">
        <v>670</v>
      </c>
      <c r="D40" s="832" t="s">
        <v>2708</v>
      </c>
      <c r="E40" s="832" t="s">
        <v>2710</v>
      </c>
      <c r="F40" s="849">
        <v>7</v>
      </c>
      <c r="G40" s="849">
        <v>1267</v>
      </c>
      <c r="H40" s="849">
        <v>0.58333333333333337</v>
      </c>
      <c r="I40" s="849">
        <v>181</v>
      </c>
      <c r="J40" s="849">
        <v>12</v>
      </c>
      <c r="K40" s="849">
        <v>2172</v>
      </c>
      <c r="L40" s="849">
        <v>1</v>
      </c>
      <c r="M40" s="849">
        <v>181</v>
      </c>
      <c r="N40" s="849">
        <v>3</v>
      </c>
      <c r="O40" s="849">
        <v>543</v>
      </c>
      <c r="P40" s="837">
        <v>0.25</v>
      </c>
      <c r="Q40" s="850">
        <v>181</v>
      </c>
    </row>
    <row r="41" spans="1:17" ht="14.4" customHeight="1" x14ac:dyDescent="0.3">
      <c r="A41" s="831" t="s">
        <v>2673</v>
      </c>
      <c r="B41" s="832" t="s">
        <v>2674</v>
      </c>
      <c r="C41" s="832" t="s">
        <v>670</v>
      </c>
      <c r="D41" s="832" t="s">
        <v>2711</v>
      </c>
      <c r="E41" s="832" t="s">
        <v>2712</v>
      </c>
      <c r="F41" s="849">
        <v>6</v>
      </c>
      <c r="G41" s="849">
        <v>1524</v>
      </c>
      <c r="H41" s="849">
        <v>0.42857142857142855</v>
      </c>
      <c r="I41" s="849">
        <v>254</v>
      </c>
      <c r="J41" s="849">
        <v>14</v>
      </c>
      <c r="K41" s="849">
        <v>3556</v>
      </c>
      <c r="L41" s="849">
        <v>1</v>
      </c>
      <c r="M41" s="849">
        <v>254</v>
      </c>
      <c r="N41" s="849">
        <v>19</v>
      </c>
      <c r="O41" s="849">
        <v>4826</v>
      </c>
      <c r="P41" s="837">
        <v>1.3571428571428572</v>
      </c>
      <c r="Q41" s="850">
        <v>254</v>
      </c>
    </row>
    <row r="42" spans="1:17" ht="14.4" customHeight="1" x14ac:dyDescent="0.3">
      <c r="A42" s="831" t="s">
        <v>2673</v>
      </c>
      <c r="B42" s="832" t="s">
        <v>2674</v>
      </c>
      <c r="C42" s="832" t="s">
        <v>670</v>
      </c>
      <c r="D42" s="832" t="s">
        <v>2711</v>
      </c>
      <c r="E42" s="832" t="s">
        <v>2713</v>
      </c>
      <c r="F42" s="849">
        <v>11</v>
      </c>
      <c r="G42" s="849">
        <v>2794</v>
      </c>
      <c r="H42" s="849">
        <v>0.47826086956521741</v>
      </c>
      <c r="I42" s="849">
        <v>254</v>
      </c>
      <c r="J42" s="849">
        <v>23</v>
      </c>
      <c r="K42" s="849">
        <v>5842</v>
      </c>
      <c r="L42" s="849">
        <v>1</v>
      </c>
      <c r="M42" s="849">
        <v>254</v>
      </c>
      <c r="N42" s="849">
        <v>15</v>
      </c>
      <c r="O42" s="849">
        <v>3810</v>
      </c>
      <c r="P42" s="837">
        <v>0.65217391304347827</v>
      </c>
      <c r="Q42" s="850">
        <v>254</v>
      </c>
    </row>
    <row r="43" spans="1:17" ht="14.4" customHeight="1" x14ac:dyDescent="0.3">
      <c r="A43" s="831" t="s">
        <v>2673</v>
      </c>
      <c r="B43" s="832" t="s">
        <v>2674</v>
      </c>
      <c r="C43" s="832" t="s">
        <v>670</v>
      </c>
      <c r="D43" s="832" t="s">
        <v>2714</v>
      </c>
      <c r="E43" s="832" t="s">
        <v>2715</v>
      </c>
      <c r="F43" s="849"/>
      <c r="G43" s="849"/>
      <c r="H43" s="849"/>
      <c r="I43" s="849"/>
      <c r="J43" s="849">
        <v>3</v>
      </c>
      <c r="K43" s="849">
        <v>804</v>
      </c>
      <c r="L43" s="849">
        <v>1</v>
      </c>
      <c r="M43" s="849">
        <v>268</v>
      </c>
      <c r="N43" s="849"/>
      <c r="O43" s="849"/>
      <c r="P43" s="837"/>
      <c r="Q43" s="850"/>
    </row>
    <row r="44" spans="1:17" ht="14.4" customHeight="1" x14ac:dyDescent="0.3">
      <c r="A44" s="831" t="s">
        <v>2673</v>
      </c>
      <c r="B44" s="832" t="s">
        <v>2674</v>
      </c>
      <c r="C44" s="832" t="s">
        <v>670</v>
      </c>
      <c r="D44" s="832" t="s">
        <v>2716</v>
      </c>
      <c r="E44" s="832" t="s">
        <v>2717</v>
      </c>
      <c r="F44" s="849"/>
      <c r="G44" s="849"/>
      <c r="H44" s="849"/>
      <c r="I44" s="849"/>
      <c r="J44" s="849"/>
      <c r="K44" s="849"/>
      <c r="L44" s="849"/>
      <c r="M44" s="849"/>
      <c r="N44" s="849">
        <v>1</v>
      </c>
      <c r="O44" s="849">
        <v>12</v>
      </c>
      <c r="P44" s="837"/>
      <c r="Q44" s="850">
        <v>12</v>
      </c>
    </row>
    <row r="45" spans="1:17" ht="14.4" customHeight="1" x14ac:dyDescent="0.3">
      <c r="A45" s="831" t="s">
        <v>2673</v>
      </c>
      <c r="B45" s="832" t="s">
        <v>2674</v>
      </c>
      <c r="C45" s="832" t="s">
        <v>670</v>
      </c>
      <c r="D45" s="832" t="s">
        <v>2718</v>
      </c>
      <c r="E45" s="832" t="s">
        <v>2719</v>
      </c>
      <c r="F45" s="849">
        <v>20</v>
      </c>
      <c r="G45" s="849">
        <v>4340</v>
      </c>
      <c r="H45" s="849">
        <v>1.5384615384615385</v>
      </c>
      <c r="I45" s="849">
        <v>217</v>
      </c>
      <c r="J45" s="849">
        <v>13</v>
      </c>
      <c r="K45" s="849">
        <v>2821</v>
      </c>
      <c r="L45" s="849">
        <v>1</v>
      </c>
      <c r="M45" s="849">
        <v>217</v>
      </c>
      <c r="N45" s="849">
        <v>25</v>
      </c>
      <c r="O45" s="849">
        <v>5425</v>
      </c>
      <c r="P45" s="837">
        <v>1.9230769230769231</v>
      </c>
      <c r="Q45" s="850">
        <v>217</v>
      </c>
    </row>
    <row r="46" spans="1:17" ht="14.4" customHeight="1" x14ac:dyDescent="0.3">
      <c r="A46" s="831" t="s">
        <v>2673</v>
      </c>
      <c r="B46" s="832" t="s">
        <v>2674</v>
      </c>
      <c r="C46" s="832" t="s">
        <v>670</v>
      </c>
      <c r="D46" s="832" t="s">
        <v>2718</v>
      </c>
      <c r="E46" s="832" t="s">
        <v>2720</v>
      </c>
      <c r="F46" s="849">
        <v>10</v>
      </c>
      <c r="G46" s="849">
        <v>2170</v>
      </c>
      <c r="H46" s="849">
        <v>0.625</v>
      </c>
      <c r="I46" s="849">
        <v>217</v>
      </c>
      <c r="J46" s="849">
        <v>16</v>
      </c>
      <c r="K46" s="849">
        <v>3472</v>
      </c>
      <c r="L46" s="849">
        <v>1</v>
      </c>
      <c r="M46" s="849">
        <v>217</v>
      </c>
      <c r="N46" s="849">
        <v>5</v>
      </c>
      <c r="O46" s="849">
        <v>1085</v>
      </c>
      <c r="P46" s="837">
        <v>0.3125</v>
      </c>
      <c r="Q46" s="850">
        <v>217</v>
      </c>
    </row>
    <row r="47" spans="1:17" ht="14.4" customHeight="1" x14ac:dyDescent="0.3">
      <c r="A47" s="831" t="s">
        <v>2673</v>
      </c>
      <c r="B47" s="832" t="s">
        <v>2674</v>
      </c>
      <c r="C47" s="832" t="s">
        <v>670</v>
      </c>
      <c r="D47" s="832" t="s">
        <v>2721</v>
      </c>
      <c r="E47" s="832" t="s">
        <v>2722</v>
      </c>
      <c r="F47" s="849"/>
      <c r="G47" s="849"/>
      <c r="H47" s="849"/>
      <c r="I47" s="849"/>
      <c r="J47" s="849"/>
      <c r="K47" s="849"/>
      <c r="L47" s="849"/>
      <c r="M47" s="849"/>
      <c r="N47" s="849">
        <v>2</v>
      </c>
      <c r="O47" s="849">
        <v>72</v>
      </c>
      <c r="P47" s="837"/>
      <c r="Q47" s="850">
        <v>36</v>
      </c>
    </row>
    <row r="48" spans="1:17" ht="14.4" customHeight="1" x14ac:dyDescent="0.3">
      <c r="A48" s="831" t="s">
        <v>2673</v>
      </c>
      <c r="B48" s="832" t="s">
        <v>2674</v>
      </c>
      <c r="C48" s="832" t="s">
        <v>670</v>
      </c>
      <c r="D48" s="832" t="s">
        <v>2721</v>
      </c>
      <c r="E48" s="832" t="s">
        <v>2723</v>
      </c>
      <c r="F48" s="849"/>
      <c r="G48" s="849"/>
      <c r="H48" s="849"/>
      <c r="I48" s="849"/>
      <c r="J48" s="849">
        <v>2</v>
      </c>
      <c r="K48" s="849">
        <v>74</v>
      </c>
      <c r="L48" s="849">
        <v>1</v>
      </c>
      <c r="M48" s="849">
        <v>37</v>
      </c>
      <c r="N48" s="849"/>
      <c r="O48" s="849"/>
      <c r="P48" s="837"/>
      <c r="Q48" s="850"/>
    </row>
    <row r="49" spans="1:17" ht="14.4" customHeight="1" x14ac:dyDescent="0.3">
      <c r="A49" s="831" t="s">
        <v>2673</v>
      </c>
      <c r="B49" s="832" t="s">
        <v>2674</v>
      </c>
      <c r="C49" s="832" t="s">
        <v>670</v>
      </c>
      <c r="D49" s="832" t="s">
        <v>2724</v>
      </c>
      <c r="E49" s="832" t="s">
        <v>2725</v>
      </c>
      <c r="F49" s="849"/>
      <c r="G49" s="849"/>
      <c r="H49" s="849"/>
      <c r="I49" s="849"/>
      <c r="J49" s="849">
        <v>3</v>
      </c>
      <c r="K49" s="849">
        <v>1776</v>
      </c>
      <c r="L49" s="849">
        <v>1</v>
      </c>
      <c r="M49" s="849">
        <v>592</v>
      </c>
      <c r="N49" s="849"/>
      <c r="O49" s="849"/>
      <c r="P49" s="837"/>
      <c r="Q49" s="850"/>
    </row>
    <row r="50" spans="1:17" ht="14.4" customHeight="1" x14ac:dyDescent="0.3">
      <c r="A50" s="831" t="s">
        <v>2673</v>
      </c>
      <c r="B50" s="832" t="s">
        <v>2674</v>
      </c>
      <c r="C50" s="832" t="s">
        <v>670</v>
      </c>
      <c r="D50" s="832" t="s">
        <v>2726</v>
      </c>
      <c r="E50" s="832" t="s">
        <v>2727</v>
      </c>
      <c r="F50" s="849">
        <v>256</v>
      </c>
      <c r="G50" s="849">
        <v>12800</v>
      </c>
      <c r="H50" s="849">
        <v>0.80757097791798105</v>
      </c>
      <c r="I50" s="849">
        <v>50</v>
      </c>
      <c r="J50" s="849">
        <v>317</v>
      </c>
      <c r="K50" s="849">
        <v>15850</v>
      </c>
      <c r="L50" s="849">
        <v>1</v>
      </c>
      <c r="M50" s="849">
        <v>50</v>
      </c>
      <c r="N50" s="849">
        <v>284</v>
      </c>
      <c r="O50" s="849">
        <v>14200</v>
      </c>
      <c r="P50" s="837">
        <v>0.89589905362776023</v>
      </c>
      <c r="Q50" s="850">
        <v>50</v>
      </c>
    </row>
    <row r="51" spans="1:17" ht="14.4" customHeight="1" x14ac:dyDescent="0.3">
      <c r="A51" s="831" t="s">
        <v>2673</v>
      </c>
      <c r="B51" s="832" t="s">
        <v>2674</v>
      </c>
      <c r="C51" s="832" t="s">
        <v>670</v>
      </c>
      <c r="D51" s="832" t="s">
        <v>2728</v>
      </c>
      <c r="E51" s="832" t="s">
        <v>2729</v>
      </c>
      <c r="F51" s="849"/>
      <c r="G51" s="849"/>
      <c r="H51" s="849"/>
      <c r="I51" s="849"/>
      <c r="J51" s="849">
        <v>3</v>
      </c>
      <c r="K51" s="849">
        <v>1641</v>
      </c>
      <c r="L51" s="849">
        <v>1</v>
      </c>
      <c r="M51" s="849">
        <v>547</v>
      </c>
      <c r="N51" s="849"/>
      <c r="O51" s="849"/>
      <c r="P51" s="837"/>
      <c r="Q51" s="850"/>
    </row>
    <row r="52" spans="1:17" ht="14.4" customHeight="1" x14ac:dyDescent="0.3">
      <c r="A52" s="831" t="s">
        <v>2673</v>
      </c>
      <c r="B52" s="832" t="s">
        <v>2674</v>
      </c>
      <c r="C52" s="832" t="s">
        <v>670</v>
      </c>
      <c r="D52" s="832" t="s">
        <v>2730</v>
      </c>
      <c r="E52" s="832" t="s">
        <v>2731</v>
      </c>
      <c r="F52" s="849">
        <v>1</v>
      </c>
      <c r="G52" s="849">
        <v>516</v>
      </c>
      <c r="H52" s="849"/>
      <c r="I52" s="849">
        <v>516</v>
      </c>
      <c r="J52" s="849"/>
      <c r="K52" s="849"/>
      <c r="L52" s="849"/>
      <c r="M52" s="849"/>
      <c r="N52" s="849"/>
      <c r="O52" s="849"/>
      <c r="P52" s="837"/>
      <c r="Q52" s="850"/>
    </row>
    <row r="53" spans="1:17" ht="14.4" customHeight="1" x14ac:dyDescent="0.3">
      <c r="A53" s="831" t="s">
        <v>2673</v>
      </c>
      <c r="B53" s="832" t="s">
        <v>2674</v>
      </c>
      <c r="C53" s="832" t="s">
        <v>670</v>
      </c>
      <c r="D53" s="832" t="s">
        <v>2732</v>
      </c>
      <c r="E53" s="832" t="s">
        <v>2733</v>
      </c>
      <c r="F53" s="849"/>
      <c r="G53" s="849"/>
      <c r="H53" s="849"/>
      <c r="I53" s="849"/>
      <c r="J53" s="849">
        <v>3</v>
      </c>
      <c r="K53" s="849">
        <v>2208</v>
      </c>
      <c r="L53" s="849">
        <v>1</v>
      </c>
      <c r="M53" s="849">
        <v>736</v>
      </c>
      <c r="N53" s="849"/>
      <c r="O53" s="849"/>
      <c r="P53" s="837"/>
      <c r="Q53" s="850"/>
    </row>
    <row r="54" spans="1:17" ht="14.4" customHeight="1" x14ac:dyDescent="0.3">
      <c r="A54" s="831" t="s">
        <v>2673</v>
      </c>
      <c r="B54" s="832" t="s">
        <v>2674</v>
      </c>
      <c r="C54" s="832" t="s">
        <v>670</v>
      </c>
      <c r="D54" s="832" t="s">
        <v>2734</v>
      </c>
      <c r="E54" s="832" t="s">
        <v>2735</v>
      </c>
      <c r="F54" s="849"/>
      <c r="G54" s="849"/>
      <c r="H54" s="849"/>
      <c r="I54" s="849"/>
      <c r="J54" s="849">
        <v>3</v>
      </c>
      <c r="K54" s="849">
        <v>1038</v>
      </c>
      <c r="L54" s="849">
        <v>1</v>
      </c>
      <c r="M54" s="849">
        <v>346</v>
      </c>
      <c r="N54" s="849"/>
      <c r="O54" s="849"/>
      <c r="P54" s="837"/>
      <c r="Q54" s="850"/>
    </row>
    <row r="55" spans="1:17" ht="14.4" customHeight="1" x14ac:dyDescent="0.3">
      <c r="A55" s="831" t="s">
        <v>2673</v>
      </c>
      <c r="B55" s="832" t="s">
        <v>2674</v>
      </c>
      <c r="C55" s="832" t="s">
        <v>670</v>
      </c>
      <c r="D55" s="832" t="s">
        <v>2736</v>
      </c>
      <c r="E55" s="832" t="s">
        <v>2737</v>
      </c>
      <c r="F55" s="849"/>
      <c r="G55" s="849"/>
      <c r="H55" s="849"/>
      <c r="I55" s="849"/>
      <c r="J55" s="849"/>
      <c r="K55" s="849"/>
      <c r="L55" s="849"/>
      <c r="M55" s="849"/>
      <c r="N55" s="849">
        <v>1</v>
      </c>
      <c r="O55" s="849">
        <v>410</v>
      </c>
      <c r="P55" s="837"/>
      <c r="Q55" s="850">
        <v>410</v>
      </c>
    </row>
    <row r="56" spans="1:17" ht="14.4" customHeight="1" x14ac:dyDescent="0.3">
      <c r="A56" s="831" t="s">
        <v>2673</v>
      </c>
      <c r="B56" s="832" t="s">
        <v>2674</v>
      </c>
      <c r="C56" s="832" t="s">
        <v>670</v>
      </c>
      <c r="D56" s="832" t="s">
        <v>2736</v>
      </c>
      <c r="E56" s="832" t="s">
        <v>2738</v>
      </c>
      <c r="F56" s="849"/>
      <c r="G56" s="849"/>
      <c r="H56" s="849"/>
      <c r="I56" s="849"/>
      <c r="J56" s="849">
        <v>1</v>
      </c>
      <c r="K56" s="849">
        <v>410</v>
      </c>
      <c r="L56" s="849">
        <v>1</v>
      </c>
      <c r="M56" s="849">
        <v>410</v>
      </c>
      <c r="N56" s="849"/>
      <c r="O56" s="849"/>
      <c r="P56" s="837"/>
      <c r="Q56" s="850"/>
    </row>
    <row r="57" spans="1:17" ht="14.4" customHeight="1" x14ac:dyDescent="0.3">
      <c r="A57" s="831" t="s">
        <v>2673</v>
      </c>
      <c r="B57" s="832" t="s">
        <v>2674</v>
      </c>
      <c r="C57" s="832" t="s">
        <v>670</v>
      </c>
      <c r="D57" s="832" t="s">
        <v>2739</v>
      </c>
      <c r="E57" s="832" t="s">
        <v>2740</v>
      </c>
      <c r="F57" s="849"/>
      <c r="G57" s="849"/>
      <c r="H57" s="849"/>
      <c r="I57" s="849"/>
      <c r="J57" s="849">
        <v>1</v>
      </c>
      <c r="K57" s="849">
        <v>590</v>
      </c>
      <c r="L57" s="849">
        <v>1</v>
      </c>
      <c r="M57" s="849">
        <v>590</v>
      </c>
      <c r="N57" s="849">
        <v>1</v>
      </c>
      <c r="O57" s="849">
        <v>590</v>
      </c>
      <c r="P57" s="837">
        <v>1</v>
      </c>
      <c r="Q57" s="850">
        <v>590</v>
      </c>
    </row>
    <row r="58" spans="1:17" ht="14.4" customHeight="1" x14ac:dyDescent="0.3">
      <c r="A58" s="831" t="s">
        <v>2673</v>
      </c>
      <c r="B58" s="832" t="s">
        <v>2674</v>
      </c>
      <c r="C58" s="832" t="s">
        <v>670</v>
      </c>
      <c r="D58" s="832" t="s">
        <v>2741</v>
      </c>
      <c r="E58" s="832" t="s">
        <v>2742</v>
      </c>
      <c r="F58" s="849">
        <v>191</v>
      </c>
      <c r="G58" s="849">
        <v>57300</v>
      </c>
      <c r="H58" s="849"/>
      <c r="I58" s="849">
        <v>300</v>
      </c>
      <c r="J58" s="849"/>
      <c r="K58" s="849"/>
      <c r="L58" s="849"/>
      <c r="M58" s="849"/>
      <c r="N58" s="849"/>
      <c r="O58" s="849"/>
      <c r="P58" s="837"/>
      <c r="Q58" s="850"/>
    </row>
    <row r="59" spans="1:17" ht="14.4" customHeight="1" x14ac:dyDescent="0.3">
      <c r="A59" s="831" t="s">
        <v>2743</v>
      </c>
      <c r="B59" s="832" t="s">
        <v>2744</v>
      </c>
      <c r="C59" s="832" t="s">
        <v>670</v>
      </c>
      <c r="D59" s="832" t="s">
        <v>2745</v>
      </c>
      <c r="E59" s="832" t="s">
        <v>2746</v>
      </c>
      <c r="F59" s="849">
        <v>78</v>
      </c>
      <c r="G59" s="849">
        <v>2106</v>
      </c>
      <c r="H59" s="849">
        <v>0.7155963302752294</v>
      </c>
      <c r="I59" s="849">
        <v>27</v>
      </c>
      <c r="J59" s="849">
        <v>109</v>
      </c>
      <c r="K59" s="849">
        <v>2943</v>
      </c>
      <c r="L59" s="849">
        <v>1</v>
      </c>
      <c r="M59" s="849">
        <v>27</v>
      </c>
      <c r="N59" s="849">
        <v>103</v>
      </c>
      <c r="O59" s="849">
        <v>2805</v>
      </c>
      <c r="P59" s="837">
        <v>0.95310907237512743</v>
      </c>
      <c r="Q59" s="850">
        <v>27.233009708737864</v>
      </c>
    </row>
    <row r="60" spans="1:17" ht="14.4" customHeight="1" x14ac:dyDescent="0.3">
      <c r="A60" s="831" t="s">
        <v>2743</v>
      </c>
      <c r="B60" s="832" t="s">
        <v>2744</v>
      </c>
      <c r="C60" s="832" t="s">
        <v>670</v>
      </c>
      <c r="D60" s="832" t="s">
        <v>2745</v>
      </c>
      <c r="E60" s="832" t="s">
        <v>2747</v>
      </c>
      <c r="F60" s="849">
        <v>7</v>
      </c>
      <c r="G60" s="849">
        <v>189</v>
      </c>
      <c r="H60" s="849">
        <v>1.1666666666666667</v>
      </c>
      <c r="I60" s="849">
        <v>27</v>
      </c>
      <c r="J60" s="849">
        <v>6</v>
      </c>
      <c r="K60" s="849">
        <v>162</v>
      </c>
      <c r="L60" s="849">
        <v>1</v>
      </c>
      <c r="M60" s="849">
        <v>27</v>
      </c>
      <c r="N60" s="849">
        <v>5</v>
      </c>
      <c r="O60" s="849">
        <v>140</v>
      </c>
      <c r="P60" s="837">
        <v>0.86419753086419748</v>
      </c>
      <c r="Q60" s="850">
        <v>28</v>
      </c>
    </row>
    <row r="61" spans="1:17" ht="14.4" customHeight="1" x14ac:dyDescent="0.3">
      <c r="A61" s="831" t="s">
        <v>2743</v>
      </c>
      <c r="B61" s="832" t="s">
        <v>2744</v>
      </c>
      <c r="C61" s="832" t="s">
        <v>670</v>
      </c>
      <c r="D61" s="832" t="s">
        <v>2748</v>
      </c>
      <c r="E61" s="832" t="s">
        <v>2749</v>
      </c>
      <c r="F61" s="849">
        <v>2</v>
      </c>
      <c r="G61" s="849">
        <v>108</v>
      </c>
      <c r="H61" s="849">
        <v>1</v>
      </c>
      <c r="I61" s="849">
        <v>54</v>
      </c>
      <c r="J61" s="849">
        <v>2</v>
      </c>
      <c r="K61" s="849">
        <v>108</v>
      </c>
      <c r="L61" s="849">
        <v>1</v>
      </c>
      <c r="M61" s="849">
        <v>54</v>
      </c>
      <c r="N61" s="849"/>
      <c r="O61" s="849"/>
      <c r="P61" s="837"/>
      <c r="Q61" s="850"/>
    </row>
    <row r="62" spans="1:17" ht="14.4" customHeight="1" x14ac:dyDescent="0.3">
      <c r="A62" s="831" t="s">
        <v>2743</v>
      </c>
      <c r="B62" s="832" t="s">
        <v>2744</v>
      </c>
      <c r="C62" s="832" t="s">
        <v>670</v>
      </c>
      <c r="D62" s="832" t="s">
        <v>2748</v>
      </c>
      <c r="E62" s="832" t="s">
        <v>2750</v>
      </c>
      <c r="F62" s="849"/>
      <c r="G62" s="849"/>
      <c r="H62" s="849"/>
      <c r="I62" s="849"/>
      <c r="J62" s="849"/>
      <c r="K62" s="849"/>
      <c r="L62" s="849"/>
      <c r="M62" s="849"/>
      <c r="N62" s="849">
        <v>1</v>
      </c>
      <c r="O62" s="849">
        <v>54</v>
      </c>
      <c r="P62" s="837"/>
      <c r="Q62" s="850">
        <v>54</v>
      </c>
    </row>
    <row r="63" spans="1:17" ht="14.4" customHeight="1" x14ac:dyDescent="0.3">
      <c r="A63" s="831" t="s">
        <v>2743</v>
      </c>
      <c r="B63" s="832" t="s">
        <v>2744</v>
      </c>
      <c r="C63" s="832" t="s">
        <v>670</v>
      </c>
      <c r="D63" s="832" t="s">
        <v>2751</v>
      </c>
      <c r="E63" s="832" t="s">
        <v>2752</v>
      </c>
      <c r="F63" s="849">
        <v>42</v>
      </c>
      <c r="G63" s="849">
        <v>1008</v>
      </c>
      <c r="H63" s="849">
        <v>3.8181818181818183</v>
      </c>
      <c r="I63" s="849">
        <v>24</v>
      </c>
      <c r="J63" s="849">
        <v>11</v>
      </c>
      <c r="K63" s="849">
        <v>264</v>
      </c>
      <c r="L63" s="849">
        <v>1</v>
      </c>
      <c r="M63" s="849">
        <v>24</v>
      </c>
      <c r="N63" s="849">
        <v>5</v>
      </c>
      <c r="O63" s="849">
        <v>120</v>
      </c>
      <c r="P63" s="837">
        <v>0.45454545454545453</v>
      </c>
      <c r="Q63" s="850">
        <v>24</v>
      </c>
    </row>
    <row r="64" spans="1:17" ht="14.4" customHeight="1" x14ac:dyDescent="0.3">
      <c r="A64" s="831" t="s">
        <v>2743</v>
      </c>
      <c r="B64" s="832" t="s">
        <v>2744</v>
      </c>
      <c r="C64" s="832" t="s">
        <v>670</v>
      </c>
      <c r="D64" s="832" t="s">
        <v>2751</v>
      </c>
      <c r="E64" s="832" t="s">
        <v>2753</v>
      </c>
      <c r="F64" s="849">
        <v>9</v>
      </c>
      <c r="G64" s="849">
        <v>216</v>
      </c>
      <c r="H64" s="849">
        <v>0.13432835820895522</v>
      </c>
      <c r="I64" s="849">
        <v>24</v>
      </c>
      <c r="J64" s="849">
        <v>67</v>
      </c>
      <c r="K64" s="849">
        <v>1608</v>
      </c>
      <c r="L64" s="849">
        <v>1</v>
      </c>
      <c r="M64" s="849">
        <v>24</v>
      </c>
      <c r="N64" s="849">
        <v>83</v>
      </c>
      <c r="O64" s="849">
        <v>1992</v>
      </c>
      <c r="P64" s="837">
        <v>1.2388059701492538</v>
      </c>
      <c r="Q64" s="850">
        <v>24</v>
      </c>
    </row>
    <row r="65" spans="1:17" ht="14.4" customHeight="1" x14ac:dyDescent="0.3">
      <c r="A65" s="831" t="s">
        <v>2743</v>
      </c>
      <c r="B65" s="832" t="s">
        <v>2744</v>
      </c>
      <c r="C65" s="832" t="s">
        <v>670</v>
      </c>
      <c r="D65" s="832" t="s">
        <v>2754</v>
      </c>
      <c r="E65" s="832" t="s">
        <v>2755</v>
      </c>
      <c r="F65" s="849">
        <v>11</v>
      </c>
      <c r="G65" s="849">
        <v>297</v>
      </c>
      <c r="H65" s="849">
        <v>3.6666666666666665</v>
      </c>
      <c r="I65" s="849">
        <v>27</v>
      </c>
      <c r="J65" s="849">
        <v>3</v>
      </c>
      <c r="K65" s="849">
        <v>81</v>
      </c>
      <c r="L65" s="849">
        <v>1</v>
      </c>
      <c r="M65" s="849">
        <v>27</v>
      </c>
      <c r="N65" s="849">
        <v>7</v>
      </c>
      <c r="O65" s="849">
        <v>189</v>
      </c>
      <c r="P65" s="837">
        <v>2.3333333333333335</v>
      </c>
      <c r="Q65" s="850">
        <v>27</v>
      </c>
    </row>
    <row r="66" spans="1:17" ht="14.4" customHeight="1" x14ac:dyDescent="0.3">
      <c r="A66" s="831" t="s">
        <v>2743</v>
      </c>
      <c r="B66" s="832" t="s">
        <v>2744</v>
      </c>
      <c r="C66" s="832" t="s">
        <v>670</v>
      </c>
      <c r="D66" s="832" t="s">
        <v>2754</v>
      </c>
      <c r="E66" s="832" t="s">
        <v>2756</v>
      </c>
      <c r="F66" s="849">
        <v>122</v>
      </c>
      <c r="G66" s="849">
        <v>3294</v>
      </c>
      <c r="H66" s="849">
        <v>0.76729559748427678</v>
      </c>
      <c r="I66" s="849">
        <v>27</v>
      </c>
      <c r="J66" s="849">
        <v>159</v>
      </c>
      <c r="K66" s="849">
        <v>4293</v>
      </c>
      <c r="L66" s="849">
        <v>1</v>
      </c>
      <c r="M66" s="849">
        <v>27</v>
      </c>
      <c r="N66" s="849">
        <v>137</v>
      </c>
      <c r="O66" s="849">
        <v>3699</v>
      </c>
      <c r="P66" s="837">
        <v>0.86163522012578619</v>
      </c>
      <c r="Q66" s="850">
        <v>27</v>
      </c>
    </row>
    <row r="67" spans="1:17" ht="14.4" customHeight="1" x14ac:dyDescent="0.3">
      <c r="A67" s="831" t="s">
        <v>2743</v>
      </c>
      <c r="B67" s="832" t="s">
        <v>2744</v>
      </c>
      <c r="C67" s="832" t="s">
        <v>670</v>
      </c>
      <c r="D67" s="832" t="s">
        <v>2757</v>
      </c>
      <c r="E67" s="832" t="s">
        <v>2758</v>
      </c>
      <c r="F67" s="849">
        <v>21</v>
      </c>
      <c r="G67" s="849">
        <v>567</v>
      </c>
      <c r="H67" s="849">
        <v>1.4</v>
      </c>
      <c r="I67" s="849">
        <v>27</v>
      </c>
      <c r="J67" s="849">
        <v>15</v>
      </c>
      <c r="K67" s="849">
        <v>405</v>
      </c>
      <c r="L67" s="849">
        <v>1</v>
      </c>
      <c r="M67" s="849">
        <v>27</v>
      </c>
      <c r="N67" s="849">
        <v>13</v>
      </c>
      <c r="O67" s="849">
        <v>351</v>
      </c>
      <c r="P67" s="837">
        <v>0.8666666666666667</v>
      </c>
      <c r="Q67" s="850">
        <v>27</v>
      </c>
    </row>
    <row r="68" spans="1:17" ht="14.4" customHeight="1" x14ac:dyDescent="0.3">
      <c r="A68" s="831" t="s">
        <v>2743</v>
      </c>
      <c r="B68" s="832" t="s">
        <v>2744</v>
      </c>
      <c r="C68" s="832" t="s">
        <v>670</v>
      </c>
      <c r="D68" s="832" t="s">
        <v>2757</v>
      </c>
      <c r="E68" s="832" t="s">
        <v>2759</v>
      </c>
      <c r="F68" s="849">
        <v>8</v>
      </c>
      <c r="G68" s="849">
        <v>216</v>
      </c>
      <c r="H68" s="849">
        <v>1.6</v>
      </c>
      <c r="I68" s="849">
        <v>27</v>
      </c>
      <c r="J68" s="849">
        <v>5</v>
      </c>
      <c r="K68" s="849">
        <v>135</v>
      </c>
      <c r="L68" s="849">
        <v>1</v>
      </c>
      <c r="M68" s="849">
        <v>27</v>
      </c>
      <c r="N68" s="849">
        <v>7</v>
      </c>
      <c r="O68" s="849">
        <v>189</v>
      </c>
      <c r="P68" s="837">
        <v>1.4</v>
      </c>
      <c r="Q68" s="850">
        <v>27</v>
      </c>
    </row>
    <row r="69" spans="1:17" ht="14.4" customHeight="1" x14ac:dyDescent="0.3">
      <c r="A69" s="831" t="s">
        <v>2743</v>
      </c>
      <c r="B69" s="832" t="s">
        <v>2744</v>
      </c>
      <c r="C69" s="832" t="s">
        <v>670</v>
      </c>
      <c r="D69" s="832" t="s">
        <v>2760</v>
      </c>
      <c r="E69" s="832" t="s">
        <v>2761</v>
      </c>
      <c r="F69" s="849">
        <v>4</v>
      </c>
      <c r="G69" s="849">
        <v>88</v>
      </c>
      <c r="H69" s="849">
        <v>0.4</v>
      </c>
      <c r="I69" s="849">
        <v>22</v>
      </c>
      <c r="J69" s="849">
        <v>10</v>
      </c>
      <c r="K69" s="849">
        <v>220</v>
      </c>
      <c r="L69" s="849">
        <v>1</v>
      </c>
      <c r="M69" s="849">
        <v>22</v>
      </c>
      <c r="N69" s="849"/>
      <c r="O69" s="849"/>
      <c r="P69" s="837"/>
      <c r="Q69" s="850"/>
    </row>
    <row r="70" spans="1:17" ht="14.4" customHeight="1" x14ac:dyDescent="0.3">
      <c r="A70" s="831" t="s">
        <v>2743</v>
      </c>
      <c r="B70" s="832" t="s">
        <v>2744</v>
      </c>
      <c r="C70" s="832" t="s">
        <v>670</v>
      </c>
      <c r="D70" s="832" t="s">
        <v>2760</v>
      </c>
      <c r="E70" s="832" t="s">
        <v>2762</v>
      </c>
      <c r="F70" s="849">
        <v>2691</v>
      </c>
      <c r="G70" s="849">
        <v>59202</v>
      </c>
      <c r="H70" s="849">
        <v>1.1083196046128501</v>
      </c>
      <c r="I70" s="849">
        <v>22</v>
      </c>
      <c r="J70" s="849">
        <v>2428</v>
      </c>
      <c r="K70" s="849">
        <v>53416</v>
      </c>
      <c r="L70" s="849">
        <v>1</v>
      </c>
      <c r="M70" s="849">
        <v>22</v>
      </c>
      <c r="N70" s="849">
        <v>2295</v>
      </c>
      <c r="O70" s="849">
        <v>51126</v>
      </c>
      <c r="P70" s="837">
        <v>0.9571289501273027</v>
      </c>
      <c r="Q70" s="850">
        <v>22.277124183006535</v>
      </c>
    </row>
    <row r="71" spans="1:17" ht="14.4" customHeight="1" x14ac:dyDescent="0.3">
      <c r="A71" s="831" t="s">
        <v>2743</v>
      </c>
      <c r="B71" s="832" t="s">
        <v>2744</v>
      </c>
      <c r="C71" s="832" t="s">
        <v>670</v>
      </c>
      <c r="D71" s="832" t="s">
        <v>2763</v>
      </c>
      <c r="E71" s="832" t="s">
        <v>2764</v>
      </c>
      <c r="F71" s="849">
        <v>1</v>
      </c>
      <c r="G71" s="849">
        <v>68</v>
      </c>
      <c r="H71" s="849">
        <v>0.5</v>
      </c>
      <c r="I71" s="849">
        <v>68</v>
      </c>
      <c r="J71" s="849">
        <v>2</v>
      </c>
      <c r="K71" s="849">
        <v>136</v>
      </c>
      <c r="L71" s="849">
        <v>1</v>
      </c>
      <c r="M71" s="849">
        <v>68</v>
      </c>
      <c r="N71" s="849"/>
      <c r="O71" s="849"/>
      <c r="P71" s="837"/>
      <c r="Q71" s="850"/>
    </row>
    <row r="72" spans="1:17" ht="14.4" customHeight="1" x14ac:dyDescent="0.3">
      <c r="A72" s="831" t="s">
        <v>2743</v>
      </c>
      <c r="B72" s="832" t="s">
        <v>2744</v>
      </c>
      <c r="C72" s="832" t="s">
        <v>670</v>
      </c>
      <c r="D72" s="832" t="s">
        <v>2765</v>
      </c>
      <c r="E72" s="832" t="s">
        <v>2766</v>
      </c>
      <c r="F72" s="849">
        <v>4836</v>
      </c>
      <c r="G72" s="849">
        <v>299832</v>
      </c>
      <c r="H72" s="849">
        <v>1.0519904285403523</v>
      </c>
      <c r="I72" s="849">
        <v>62</v>
      </c>
      <c r="J72" s="849">
        <v>4597</v>
      </c>
      <c r="K72" s="849">
        <v>285014</v>
      </c>
      <c r="L72" s="849">
        <v>1</v>
      </c>
      <c r="M72" s="849">
        <v>62</v>
      </c>
      <c r="N72" s="849">
        <v>4431</v>
      </c>
      <c r="O72" s="849">
        <v>274722</v>
      </c>
      <c r="P72" s="837">
        <v>0.963889493147705</v>
      </c>
      <c r="Q72" s="850">
        <v>62</v>
      </c>
    </row>
    <row r="73" spans="1:17" ht="14.4" customHeight="1" x14ac:dyDescent="0.3">
      <c r="A73" s="831" t="s">
        <v>2743</v>
      </c>
      <c r="B73" s="832" t="s">
        <v>2744</v>
      </c>
      <c r="C73" s="832" t="s">
        <v>670</v>
      </c>
      <c r="D73" s="832" t="s">
        <v>2767</v>
      </c>
      <c r="E73" s="832" t="s">
        <v>2768</v>
      </c>
      <c r="F73" s="849"/>
      <c r="G73" s="849"/>
      <c r="H73" s="849"/>
      <c r="I73" s="849"/>
      <c r="J73" s="849">
        <v>1</v>
      </c>
      <c r="K73" s="849">
        <v>162</v>
      </c>
      <c r="L73" s="849">
        <v>1</v>
      </c>
      <c r="M73" s="849">
        <v>162</v>
      </c>
      <c r="N73" s="849"/>
      <c r="O73" s="849"/>
      <c r="P73" s="837"/>
      <c r="Q73" s="850"/>
    </row>
    <row r="74" spans="1:17" ht="14.4" customHeight="1" x14ac:dyDescent="0.3">
      <c r="A74" s="831" t="s">
        <v>2743</v>
      </c>
      <c r="B74" s="832" t="s">
        <v>2744</v>
      </c>
      <c r="C74" s="832" t="s">
        <v>670</v>
      </c>
      <c r="D74" s="832" t="s">
        <v>2769</v>
      </c>
      <c r="E74" s="832" t="s">
        <v>2770</v>
      </c>
      <c r="F74" s="849">
        <v>3</v>
      </c>
      <c r="G74" s="849">
        <v>246</v>
      </c>
      <c r="H74" s="849"/>
      <c r="I74" s="849">
        <v>82</v>
      </c>
      <c r="J74" s="849"/>
      <c r="K74" s="849"/>
      <c r="L74" s="849"/>
      <c r="M74" s="849"/>
      <c r="N74" s="849"/>
      <c r="O74" s="849"/>
      <c r="P74" s="837"/>
      <c r="Q74" s="850"/>
    </row>
    <row r="75" spans="1:17" ht="14.4" customHeight="1" x14ac:dyDescent="0.3">
      <c r="A75" s="831" t="s">
        <v>2743</v>
      </c>
      <c r="B75" s="832" t="s">
        <v>2744</v>
      </c>
      <c r="C75" s="832" t="s">
        <v>670</v>
      </c>
      <c r="D75" s="832" t="s">
        <v>2769</v>
      </c>
      <c r="E75" s="832" t="s">
        <v>2771</v>
      </c>
      <c r="F75" s="849">
        <v>3</v>
      </c>
      <c r="G75" s="849">
        <v>246</v>
      </c>
      <c r="H75" s="849"/>
      <c r="I75" s="849">
        <v>82</v>
      </c>
      <c r="J75" s="849"/>
      <c r="K75" s="849"/>
      <c r="L75" s="849"/>
      <c r="M75" s="849"/>
      <c r="N75" s="849">
        <v>15</v>
      </c>
      <c r="O75" s="849">
        <v>1231</v>
      </c>
      <c r="P75" s="837"/>
      <c r="Q75" s="850">
        <v>82.066666666666663</v>
      </c>
    </row>
    <row r="76" spans="1:17" ht="14.4" customHeight="1" x14ac:dyDescent="0.3">
      <c r="A76" s="831" t="s">
        <v>2743</v>
      </c>
      <c r="B76" s="832" t="s">
        <v>2744</v>
      </c>
      <c r="C76" s="832" t="s">
        <v>670</v>
      </c>
      <c r="D76" s="832" t="s">
        <v>2772</v>
      </c>
      <c r="E76" s="832" t="s">
        <v>2773</v>
      </c>
      <c r="F76" s="849">
        <v>18</v>
      </c>
      <c r="G76" s="849">
        <v>17784</v>
      </c>
      <c r="H76" s="849">
        <v>1.0588235294117647</v>
      </c>
      <c r="I76" s="849">
        <v>988</v>
      </c>
      <c r="J76" s="849">
        <v>17</v>
      </c>
      <c r="K76" s="849">
        <v>16796</v>
      </c>
      <c r="L76" s="849">
        <v>1</v>
      </c>
      <c r="M76" s="849">
        <v>988</v>
      </c>
      <c r="N76" s="849">
        <v>38</v>
      </c>
      <c r="O76" s="849">
        <v>37544</v>
      </c>
      <c r="P76" s="837">
        <v>2.2352941176470589</v>
      </c>
      <c r="Q76" s="850">
        <v>988</v>
      </c>
    </row>
    <row r="77" spans="1:17" ht="14.4" customHeight="1" x14ac:dyDescent="0.3">
      <c r="A77" s="831" t="s">
        <v>2743</v>
      </c>
      <c r="B77" s="832" t="s">
        <v>2744</v>
      </c>
      <c r="C77" s="832" t="s">
        <v>670</v>
      </c>
      <c r="D77" s="832" t="s">
        <v>2772</v>
      </c>
      <c r="E77" s="832" t="s">
        <v>2774</v>
      </c>
      <c r="F77" s="849">
        <v>7</v>
      </c>
      <c r="G77" s="849">
        <v>6916</v>
      </c>
      <c r="H77" s="849">
        <v>0.35</v>
      </c>
      <c r="I77" s="849">
        <v>988</v>
      </c>
      <c r="J77" s="849">
        <v>20</v>
      </c>
      <c r="K77" s="849">
        <v>19760</v>
      </c>
      <c r="L77" s="849">
        <v>1</v>
      </c>
      <c r="M77" s="849">
        <v>988</v>
      </c>
      <c r="N77" s="849">
        <v>14</v>
      </c>
      <c r="O77" s="849">
        <v>13832</v>
      </c>
      <c r="P77" s="837">
        <v>0.7</v>
      </c>
      <c r="Q77" s="850">
        <v>988</v>
      </c>
    </row>
    <row r="78" spans="1:17" ht="14.4" customHeight="1" x14ac:dyDescent="0.3">
      <c r="A78" s="831" t="s">
        <v>2743</v>
      </c>
      <c r="B78" s="832" t="s">
        <v>2744</v>
      </c>
      <c r="C78" s="832" t="s">
        <v>670</v>
      </c>
      <c r="D78" s="832" t="s">
        <v>2775</v>
      </c>
      <c r="E78" s="832" t="s">
        <v>2776</v>
      </c>
      <c r="F78" s="849"/>
      <c r="G78" s="849"/>
      <c r="H78" s="849"/>
      <c r="I78" s="849"/>
      <c r="J78" s="849">
        <v>22</v>
      </c>
      <c r="K78" s="849">
        <v>660</v>
      </c>
      <c r="L78" s="849">
        <v>1</v>
      </c>
      <c r="M78" s="849">
        <v>30</v>
      </c>
      <c r="N78" s="849"/>
      <c r="O78" s="849"/>
      <c r="P78" s="837"/>
      <c r="Q78" s="850"/>
    </row>
    <row r="79" spans="1:17" ht="14.4" customHeight="1" x14ac:dyDescent="0.3">
      <c r="A79" s="831" t="s">
        <v>2743</v>
      </c>
      <c r="B79" s="832" t="s">
        <v>2744</v>
      </c>
      <c r="C79" s="832" t="s">
        <v>670</v>
      </c>
      <c r="D79" s="832" t="s">
        <v>2775</v>
      </c>
      <c r="E79" s="832" t="s">
        <v>2777</v>
      </c>
      <c r="F79" s="849">
        <v>1443</v>
      </c>
      <c r="G79" s="849">
        <v>43290</v>
      </c>
      <c r="H79" s="849">
        <v>0.94685039370078738</v>
      </c>
      <c r="I79" s="849">
        <v>30</v>
      </c>
      <c r="J79" s="849">
        <v>1524</v>
      </c>
      <c r="K79" s="849">
        <v>45720</v>
      </c>
      <c r="L79" s="849">
        <v>1</v>
      </c>
      <c r="M79" s="849">
        <v>30</v>
      </c>
      <c r="N79" s="849">
        <v>1495</v>
      </c>
      <c r="O79" s="849">
        <v>44850</v>
      </c>
      <c r="P79" s="837">
        <v>0.98097112860892388</v>
      </c>
      <c r="Q79" s="850">
        <v>30</v>
      </c>
    </row>
    <row r="80" spans="1:17" ht="14.4" customHeight="1" x14ac:dyDescent="0.3">
      <c r="A80" s="831" t="s">
        <v>2743</v>
      </c>
      <c r="B80" s="832" t="s">
        <v>2744</v>
      </c>
      <c r="C80" s="832" t="s">
        <v>670</v>
      </c>
      <c r="D80" s="832" t="s">
        <v>2778</v>
      </c>
      <c r="E80" s="832" t="s">
        <v>2779</v>
      </c>
      <c r="F80" s="849"/>
      <c r="G80" s="849"/>
      <c r="H80" s="849"/>
      <c r="I80" s="849"/>
      <c r="J80" s="849">
        <v>1</v>
      </c>
      <c r="K80" s="849">
        <v>1784</v>
      </c>
      <c r="L80" s="849">
        <v>1</v>
      </c>
      <c r="M80" s="849">
        <v>1784</v>
      </c>
      <c r="N80" s="849"/>
      <c r="O80" s="849"/>
      <c r="P80" s="837"/>
      <c r="Q80" s="850"/>
    </row>
    <row r="81" spans="1:17" ht="14.4" customHeight="1" x14ac:dyDescent="0.3">
      <c r="A81" s="831" t="s">
        <v>2743</v>
      </c>
      <c r="B81" s="832" t="s">
        <v>2744</v>
      </c>
      <c r="C81" s="832" t="s">
        <v>670</v>
      </c>
      <c r="D81" s="832" t="s">
        <v>2780</v>
      </c>
      <c r="E81" s="832" t="s">
        <v>2781</v>
      </c>
      <c r="F81" s="849"/>
      <c r="G81" s="849"/>
      <c r="H81" s="849"/>
      <c r="I81" s="849"/>
      <c r="J81" s="849"/>
      <c r="K81" s="849"/>
      <c r="L81" s="849"/>
      <c r="M81" s="849"/>
      <c r="N81" s="849">
        <v>1</v>
      </c>
      <c r="O81" s="849">
        <v>191</v>
      </c>
      <c r="P81" s="837"/>
      <c r="Q81" s="850">
        <v>191</v>
      </c>
    </row>
    <row r="82" spans="1:17" ht="14.4" customHeight="1" x14ac:dyDescent="0.3">
      <c r="A82" s="831" t="s">
        <v>2743</v>
      </c>
      <c r="B82" s="832" t="s">
        <v>2744</v>
      </c>
      <c r="C82" s="832" t="s">
        <v>670</v>
      </c>
      <c r="D82" s="832" t="s">
        <v>2782</v>
      </c>
      <c r="E82" s="832" t="s">
        <v>2783</v>
      </c>
      <c r="F82" s="849">
        <v>2</v>
      </c>
      <c r="G82" s="849">
        <v>164</v>
      </c>
      <c r="H82" s="849">
        <v>2</v>
      </c>
      <c r="I82" s="849">
        <v>82</v>
      </c>
      <c r="J82" s="849">
        <v>1</v>
      </c>
      <c r="K82" s="849">
        <v>82</v>
      </c>
      <c r="L82" s="849">
        <v>1</v>
      </c>
      <c r="M82" s="849">
        <v>82</v>
      </c>
      <c r="N82" s="849">
        <v>3</v>
      </c>
      <c r="O82" s="849">
        <v>246</v>
      </c>
      <c r="P82" s="837">
        <v>3</v>
      </c>
      <c r="Q82" s="850">
        <v>82</v>
      </c>
    </row>
    <row r="83" spans="1:17" ht="14.4" customHeight="1" x14ac:dyDescent="0.3">
      <c r="A83" s="831" t="s">
        <v>2743</v>
      </c>
      <c r="B83" s="832" t="s">
        <v>2744</v>
      </c>
      <c r="C83" s="832" t="s">
        <v>670</v>
      </c>
      <c r="D83" s="832" t="s">
        <v>2782</v>
      </c>
      <c r="E83" s="832" t="s">
        <v>2784</v>
      </c>
      <c r="F83" s="849">
        <v>3</v>
      </c>
      <c r="G83" s="849">
        <v>246</v>
      </c>
      <c r="H83" s="849">
        <v>1</v>
      </c>
      <c r="I83" s="849">
        <v>82</v>
      </c>
      <c r="J83" s="849">
        <v>3</v>
      </c>
      <c r="K83" s="849">
        <v>246</v>
      </c>
      <c r="L83" s="849">
        <v>1</v>
      </c>
      <c r="M83" s="849">
        <v>82</v>
      </c>
      <c r="N83" s="849">
        <v>5</v>
      </c>
      <c r="O83" s="849">
        <v>410</v>
      </c>
      <c r="P83" s="837">
        <v>1.6666666666666667</v>
      </c>
      <c r="Q83" s="850">
        <v>82</v>
      </c>
    </row>
    <row r="84" spans="1:17" ht="14.4" customHeight="1" x14ac:dyDescent="0.3">
      <c r="A84" s="831" t="s">
        <v>2743</v>
      </c>
      <c r="B84" s="832" t="s">
        <v>2744</v>
      </c>
      <c r="C84" s="832" t="s">
        <v>670</v>
      </c>
      <c r="D84" s="832" t="s">
        <v>2785</v>
      </c>
      <c r="E84" s="832" t="s">
        <v>2786</v>
      </c>
      <c r="F84" s="849"/>
      <c r="G84" s="849"/>
      <c r="H84" s="849"/>
      <c r="I84" s="849"/>
      <c r="J84" s="849"/>
      <c r="K84" s="849"/>
      <c r="L84" s="849"/>
      <c r="M84" s="849"/>
      <c r="N84" s="849">
        <v>2</v>
      </c>
      <c r="O84" s="849">
        <v>528</v>
      </c>
      <c r="P84" s="837"/>
      <c r="Q84" s="850">
        <v>264</v>
      </c>
    </row>
    <row r="85" spans="1:17" ht="14.4" customHeight="1" x14ac:dyDescent="0.3">
      <c r="A85" s="831" t="s">
        <v>2743</v>
      </c>
      <c r="B85" s="832" t="s">
        <v>2744</v>
      </c>
      <c r="C85" s="832" t="s">
        <v>670</v>
      </c>
      <c r="D85" s="832" t="s">
        <v>2785</v>
      </c>
      <c r="E85" s="832" t="s">
        <v>2787</v>
      </c>
      <c r="F85" s="849">
        <v>1</v>
      </c>
      <c r="G85" s="849">
        <v>264</v>
      </c>
      <c r="H85" s="849">
        <v>0.25</v>
      </c>
      <c r="I85" s="849">
        <v>264</v>
      </c>
      <c r="J85" s="849">
        <v>4</v>
      </c>
      <c r="K85" s="849">
        <v>1056</v>
      </c>
      <c r="L85" s="849">
        <v>1</v>
      </c>
      <c r="M85" s="849">
        <v>264</v>
      </c>
      <c r="N85" s="849">
        <v>1</v>
      </c>
      <c r="O85" s="849">
        <v>264</v>
      </c>
      <c r="P85" s="837">
        <v>0.25</v>
      </c>
      <c r="Q85" s="850">
        <v>264</v>
      </c>
    </row>
    <row r="86" spans="1:17" ht="14.4" customHeight="1" x14ac:dyDescent="0.3">
      <c r="A86" s="831" t="s">
        <v>2743</v>
      </c>
      <c r="B86" s="832" t="s">
        <v>2744</v>
      </c>
      <c r="C86" s="832" t="s">
        <v>670</v>
      </c>
      <c r="D86" s="832" t="s">
        <v>2788</v>
      </c>
      <c r="E86" s="832" t="s">
        <v>2789</v>
      </c>
      <c r="F86" s="849">
        <v>2</v>
      </c>
      <c r="G86" s="849">
        <v>532</v>
      </c>
      <c r="H86" s="849">
        <v>0.5</v>
      </c>
      <c r="I86" s="849">
        <v>266</v>
      </c>
      <c r="J86" s="849">
        <v>4</v>
      </c>
      <c r="K86" s="849">
        <v>1064</v>
      </c>
      <c r="L86" s="849">
        <v>1</v>
      </c>
      <c r="M86" s="849">
        <v>266</v>
      </c>
      <c r="N86" s="849">
        <v>1</v>
      </c>
      <c r="O86" s="849">
        <v>266</v>
      </c>
      <c r="P86" s="837">
        <v>0.25</v>
      </c>
      <c r="Q86" s="850">
        <v>266</v>
      </c>
    </row>
    <row r="87" spans="1:17" ht="14.4" customHeight="1" x14ac:dyDescent="0.3">
      <c r="A87" s="831" t="s">
        <v>2743</v>
      </c>
      <c r="B87" s="832" t="s">
        <v>2744</v>
      </c>
      <c r="C87" s="832" t="s">
        <v>670</v>
      </c>
      <c r="D87" s="832" t="s">
        <v>2788</v>
      </c>
      <c r="E87" s="832" t="s">
        <v>2790</v>
      </c>
      <c r="F87" s="849">
        <v>3</v>
      </c>
      <c r="G87" s="849">
        <v>798</v>
      </c>
      <c r="H87" s="849">
        <v>3</v>
      </c>
      <c r="I87" s="849">
        <v>266</v>
      </c>
      <c r="J87" s="849">
        <v>1</v>
      </c>
      <c r="K87" s="849">
        <v>266</v>
      </c>
      <c r="L87" s="849">
        <v>1</v>
      </c>
      <c r="M87" s="849">
        <v>266</v>
      </c>
      <c r="N87" s="849">
        <v>3</v>
      </c>
      <c r="O87" s="849">
        <v>798</v>
      </c>
      <c r="P87" s="837">
        <v>3</v>
      </c>
      <c r="Q87" s="850">
        <v>266</v>
      </c>
    </row>
    <row r="88" spans="1:17" ht="14.4" customHeight="1" x14ac:dyDescent="0.3">
      <c r="A88" s="831" t="s">
        <v>2743</v>
      </c>
      <c r="B88" s="832" t="s">
        <v>2744</v>
      </c>
      <c r="C88" s="832" t="s">
        <v>670</v>
      </c>
      <c r="D88" s="832" t="s">
        <v>2791</v>
      </c>
      <c r="E88" s="832" t="s">
        <v>2792</v>
      </c>
      <c r="F88" s="849">
        <v>2</v>
      </c>
      <c r="G88" s="849">
        <v>460</v>
      </c>
      <c r="H88" s="849">
        <v>0.4</v>
      </c>
      <c r="I88" s="849">
        <v>230</v>
      </c>
      <c r="J88" s="849">
        <v>5</v>
      </c>
      <c r="K88" s="849">
        <v>1150</v>
      </c>
      <c r="L88" s="849">
        <v>1</v>
      </c>
      <c r="M88" s="849">
        <v>230</v>
      </c>
      <c r="N88" s="849">
        <v>1</v>
      </c>
      <c r="O88" s="849">
        <v>230</v>
      </c>
      <c r="P88" s="837">
        <v>0.2</v>
      </c>
      <c r="Q88" s="850">
        <v>230</v>
      </c>
    </row>
    <row r="89" spans="1:17" ht="14.4" customHeight="1" x14ac:dyDescent="0.3">
      <c r="A89" s="831" t="s">
        <v>2743</v>
      </c>
      <c r="B89" s="832" t="s">
        <v>2744</v>
      </c>
      <c r="C89" s="832" t="s">
        <v>670</v>
      </c>
      <c r="D89" s="832" t="s">
        <v>2791</v>
      </c>
      <c r="E89" s="832" t="s">
        <v>2793</v>
      </c>
      <c r="F89" s="849">
        <v>3</v>
      </c>
      <c r="G89" s="849">
        <v>690</v>
      </c>
      <c r="H89" s="849">
        <v>3</v>
      </c>
      <c r="I89" s="849">
        <v>230</v>
      </c>
      <c r="J89" s="849">
        <v>1</v>
      </c>
      <c r="K89" s="849">
        <v>230</v>
      </c>
      <c r="L89" s="849">
        <v>1</v>
      </c>
      <c r="M89" s="849">
        <v>230</v>
      </c>
      <c r="N89" s="849">
        <v>3</v>
      </c>
      <c r="O89" s="849">
        <v>691</v>
      </c>
      <c r="P89" s="837">
        <v>3.0043478260869567</v>
      </c>
      <c r="Q89" s="850">
        <v>230.33333333333334</v>
      </c>
    </row>
    <row r="90" spans="1:17" ht="14.4" customHeight="1" x14ac:dyDescent="0.3">
      <c r="A90" s="831" t="s">
        <v>2743</v>
      </c>
      <c r="B90" s="832" t="s">
        <v>2744</v>
      </c>
      <c r="C90" s="832" t="s">
        <v>670</v>
      </c>
      <c r="D90" s="832" t="s">
        <v>2794</v>
      </c>
      <c r="E90" s="832" t="s">
        <v>2795</v>
      </c>
      <c r="F90" s="849"/>
      <c r="G90" s="849"/>
      <c r="H90" s="849"/>
      <c r="I90" s="849"/>
      <c r="J90" s="849"/>
      <c r="K90" s="849"/>
      <c r="L90" s="849"/>
      <c r="M90" s="849"/>
      <c r="N90" s="849">
        <v>3</v>
      </c>
      <c r="O90" s="849">
        <v>191</v>
      </c>
      <c r="P90" s="837"/>
      <c r="Q90" s="850">
        <v>63.666666666666664</v>
      </c>
    </row>
    <row r="91" spans="1:17" ht="14.4" customHeight="1" x14ac:dyDescent="0.3">
      <c r="A91" s="831" t="s">
        <v>2743</v>
      </c>
      <c r="B91" s="832" t="s">
        <v>2744</v>
      </c>
      <c r="C91" s="832" t="s">
        <v>670</v>
      </c>
      <c r="D91" s="832" t="s">
        <v>2794</v>
      </c>
      <c r="E91" s="832" t="s">
        <v>2796</v>
      </c>
      <c r="F91" s="849"/>
      <c r="G91" s="849"/>
      <c r="H91" s="849"/>
      <c r="I91" s="849"/>
      <c r="J91" s="849"/>
      <c r="K91" s="849"/>
      <c r="L91" s="849"/>
      <c r="M91" s="849"/>
      <c r="N91" s="849">
        <v>1</v>
      </c>
      <c r="O91" s="849">
        <v>63</v>
      </c>
      <c r="P91" s="837"/>
      <c r="Q91" s="850">
        <v>63</v>
      </c>
    </row>
    <row r="92" spans="1:17" ht="14.4" customHeight="1" x14ac:dyDescent="0.3">
      <c r="A92" s="831" t="s">
        <v>2743</v>
      </c>
      <c r="B92" s="832" t="s">
        <v>2744</v>
      </c>
      <c r="C92" s="832" t="s">
        <v>670</v>
      </c>
      <c r="D92" s="832" t="s">
        <v>2797</v>
      </c>
      <c r="E92" s="832" t="s">
        <v>2798</v>
      </c>
      <c r="F92" s="849">
        <v>8</v>
      </c>
      <c r="G92" s="849">
        <v>136</v>
      </c>
      <c r="H92" s="849">
        <v>0.36363636363636365</v>
      </c>
      <c r="I92" s="849">
        <v>17</v>
      </c>
      <c r="J92" s="849">
        <v>22</v>
      </c>
      <c r="K92" s="849">
        <v>374</v>
      </c>
      <c r="L92" s="849">
        <v>1</v>
      </c>
      <c r="M92" s="849">
        <v>17</v>
      </c>
      <c r="N92" s="849"/>
      <c r="O92" s="849"/>
      <c r="P92" s="837"/>
      <c r="Q92" s="850"/>
    </row>
    <row r="93" spans="1:17" ht="14.4" customHeight="1" x14ac:dyDescent="0.3">
      <c r="A93" s="831" t="s">
        <v>2743</v>
      </c>
      <c r="B93" s="832" t="s">
        <v>2744</v>
      </c>
      <c r="C93" s="832" t="s">
        <v>670</v>
      </c>
      <c r="D93" s="832" t="s">
        <v>2797</v>
      </c>
      <c r="E93" s="832" t="s">
        <v>2799</v>
      </c>
      <c r="F93" s="849">
        <v>250</v>
      </c>
      <c r="G93" s="849">
        <v>4250</v>
      </c>
      <c r="H93" s="849">
        <v>0.89928057553956831</v>
      </c>
      <c r="I93" s="849">
        <v>17</v>
      </c>
      <c r="J93" s="849">
        <v>278</v>
      </c>
      <c r="K93" s="849">
        <v>4726</v>
      </c>
      <c r="L93" s="849">
        <v>1</v>
      </c>
      <c r="M93" s="849">
        <v>17</v>
      </c>
      <c r="N93" s="849">
        <v>354</v>
      </c>
      <c r="O93" s="849">
        <v>6018</v>
      </c>
      <c r="P93" s="837">
        <v>1.2733812949640289</v>
      </c>
      <c r="Q93" s="850">
        <v>17</v>
      </c>
    </row>
    <row r="94" spans="1:17" ht="14.4" customHeight="1" x14ac:dyDescent="0.3">
      <c r="A94" s="831" t="s">
        <v>2743</v>
      </c>
      <c r="B94" s="832" t="s">
        <v>2744</v>
      </c>
      <c r="C94" s="832" t="s">
        <v>670</v>
      </c>
      <c r="D94" s="832" t="s">
        <v>2800</v>
      </c>
      <c r="E94" s="832" t="s">
        <v>2801</v>
      </c>
      <c r="F94" s="849"/>
      <c r="G94" s="849"/>
      <c r="H94" s="849"/>
      <c r="I94" s="849"/>
      <c r="J94" s="849">
        <v>1</v>
      </c>
      <c r="K94" s="849">
        <v>483</v>
      </c>
      <c r="L94" s="849">
        <v>1</v>
      </c>
      <c r="M94" s="849">
        <v>483</v>
      </c>
      <c r="N94" s="849"/>
      <c r="O94" s="849"/>
      <c r="P94" s="837"/>
      <c r="Q94" s="850"/>
    </row>
    <row r="95" spans="1:17" ht="14.4" customHeight="1" x14ac:dyDescent="0.3">
      <c r="A95" s="831" t="s">
        <v>2743</v>
      </c>
      <c r="B95" s="832" t="s">
        <v>2744</v>
      </c>
      <c r="C95" s="832" t="s">
        <v>670</v>
      </c>
      <c r="D95" s="832" t="s">
        <v>2802</v>
      </c>
      <c r="E95" s="832" t="s">
        <v>2803</v>
      </c>
      <c r="F95" s="849"/>
      <c r="G95" s="849"/>
      <c r="H95" s="849"/>
      <c r="I95" s="849"/>
      <c r="J95" s="849">
        <v>3</v>
      </c>
      <c r="K95" s="849">
        <v>141</v>
      </c>
      <c r="L95" s="849">
        <v>1</v>
      </c>
      <c r="M95" s="849">
        <v>47</v>
      </c>
      <c r="N95" s="849"/>
      <c r="O95" s="849"/>
      <c r="P95" s="837"/>
      <c r="Q95" s="850"/>
    </row>
    <row r="96" spans="1:17" ht="14.4" customHeight="1" x14ac:dyDescent="0.3">
      <c r="A96" s="831" t="s">
        <v>2743</v>
      </c>
      <c r="B96" s="832" t="s">
        <v>2744</v>
      </c>
      <c r="C96" s="832" t="s">
        <v>670</v>
      </c>
      <c r="D96" s="832" t="s">
        <v>2802</v>
      </c>
      <c r="E96" s="832" t="s">
        <v>2804</v>
      </c>
      <c r="F96" s="849">
        <v>1</v>
      </c>
      <c r="G96" s="849">
        <v>47</v>
      </c>
      <c r="H96" s="849"/>
      <c r="I96" s="849">
        <v>47</v>
      </c>
      <c r="J96" s="849"/>
      <c r="K96" s="849"/>
      <c r="L96" s="849"/>
      <c r="M96" s="849"/>
      <c r="N96" s="849"/>
      <c r="O96" s="849"/>
      <c r="P96" s="837"/>
      <c r="Q96" s="850"/>
    </row>
    <row r="97" spans="1:17" ht="14.4" customHeight="1" x14ac:dyDescent="0.3">
      <c r="A97" s="831" t="s">
        <v>2743</v>
      </c>
      <c r="B97" s="832" t="s">
        <v>2744</v>
      </c>
      <c r="C97" s="832" t="s">
        <v>670</v>
      </c>
      <c r="D97" s="832" t="s">
        <v>2805</v>
      </c>
      <c r="E97" s="832" t="s">
        <v>2806</v>
      </c>
      <c r="F97" s="849">
        <v>6</v>
      </c>
      <c r="G97" s="849">
        <v>318</v>
      </c>
      <c r="H97" s="849">
        <v>0.75</v>
      </c>
      <c r="I97" s="849">
        <v>53</v>
      </c>
      <c r="J97" s="849">
        <v>8</v>
      </c>
      <c r="K97" s="849">
        <v>424</v>
      </c>
      <c r="L97" s="849">
        <v>1</v>
      </c>
      <c r="M97" s="849">
        <v>53</v>
      </c>
      <c r="N97" s="849">
        <v>1</v>
      </c>
      <c r="O97" s="849">
        <v>53</v>
      </c>
      <c r="P97" s="837">
        <v>0.125</v>
      </c>
      <c r="Q97" s="850">
        <v>53</v>
      </c>
    </row>
    <row r="98" spans="1:17" ht="14.4" customHeight="1" x14ac:dyDescent="0.3">
      <c r="A98" s="831" t="s">
        <v>2743</v>
      </c>
      <c r="B98" s="832" t="s">
        <v>2744</v>
      </c>
      <c r="C98" s="832" t="s">
        <v>670</v>
      </c>
      <c r="D98" s="832" t="s">
        <v>2805</v>
      </c>
      <c r="E98" s="832" t="s">
        <v>2807</v>
      </c>
      <c r="F98" s="849">
        <v>3</v>
      </c>
      <c r="G98" s="849">
        <v>159</v>
      </c>
      <c r="H98" s="849"/>
      <c r="I98" s="849">
        <v>53</v>
      </c>
      <c r="J98" s="849"/>
      <c r="K98" s="849"/>
      <c r="L98" s="849"/>
      <c r="M98" s="849"/>
      <c r="N98" s="849">
        <v>6</v>
      </c>
      <c r="O98" s="849">
        <v>318</v>
      </c>
      <c r="P98" s="837"/>
      <c r="Q98" s="850">
        <v>53</v>
      </c>
    </row>
    <row r="99" spans="1:17" ht="14.4" customHeight="1" x14ac:dyDescent="0.3">
      <c r="A99" s="831" t="s">
        <v>2743</v>
      </c>
      <c r="B99" s="832" t="s">
        <v>2744</v>
      </c>
      <c r="C99" s="832" t="s">
        <v>670</v>
      </c>
      <c r="D99" s="832" t="s">
        <v>2808</v>
      </c>
      <c r="E99" s="832" t="s">
        <v>2809</v>
      </c>
      <c r="F99" s="849">
        <v>1</v>
      </c>
      <c r="G99" s="849">
        <v>60</v>
      </c>
      <c r="H99" s="849"/>
      <c r="I99" s="849">
        <v>60</v>
      </c>
      <c r="J99" s="849"/>
      <c r="K99" s="849"/>
      <c r="L99" s="849"/>
      <c r="M99" s="849"/>
      <c r="N99" s="849"/>
      <c r="O99" s="849"/>
      <c r="P99" s="837"/>
      <c r="Q99" s="850"/>
    </row>
    <row r="100" spans="1:17" ht="14.4" customHeight="1" x14ac:dyDescent="0.3">
      <c r="A100" s="831" t="s">
        <v>2743</v>
      </c>
      <c r="B100" s="832" t="s">
        <v>2744</v>
      </c>
      <c r="C100" s="832" t="s">
        <v>670</v>
      </c>
      <c r="D100" s="832" t="s">
        <v>2808</v>
      </c>
      <c r="E100" s="832" t="s">
        <v>2810</v>
      </c>
      <c r="F100" s="849"/>
      <c r="G100" s="849"/>
      <c r="H100" s="849"/>
      <c r="I100" s="849"/>
      <c r="J100" s="849"/>
      <c r="K100" s="849"/>
      <c r="L100" s="849"/>
      <c r="M100" s="849"/>
      <c r="N100" s="849">
        <v>4</v>
      </c>
      <c r="O100" s="849">
        <v>240</v>
      </c>
      <c r="P100" s="837"/>
      <c r="Q100" s="850">
        <v>60</v>
      </c>
    </row>
    <row r="101" spans="1:17" ht="14.4" customHeight="1" x14ac:dyDescent="0.3">
      <c r="A101" s="831" t="s">
        <v>2743</v>
      </c>
      <c r="B101" s="832" t="s">
        <v>2744</v>
      </c>
      <c r="C101" s="832" t="s">
        <v>670</v>
      </c>
      <c r="D101" s="832" t="s">
        <v>2811</v>
      </c>
      <c r="E101" s="832" t="s">
        <v>2812</v>
      </c>
      <c r="F101" s="849"/>
      <c r="G101" s="849"/>
      <c r="H101" s="849"/>
      <c r="I101" s="849"/>
      <c r="J101" s="849"/>
      <c r="K101" s="849"/>
      <c r="L101" s="849"/>
      <c r="M101" s="849"/>
      <c r="N101" s="849">
        <v>1</v>
      </c>
      <c r="O101" s="849">
        <v>31</v>
      </c>
      <c r="P101" s="837"/>
      <c r="Q101" s="850">
        <v>31</v>
      </c>
    </row>
    <row r="102" spans="1:17" ht="14.4" customHeight="1" x14ac:dyDescent="0.3">
      <c r="A102" s="831" t="s">
        <v>2743</v>
      </c>
      <c r="B102" s="832" t="s">
        <v>2744</v>
      </c>
      <c r="C102" s="832" t="s">
        <v>670</v>
      </c>
      <c r="D102" s="832" t="s">
        <v>2813</v>
      </c>
      <c r="E102" s="832" t="s">
        <v>2814</v>
      </c>
      <c r="F102" s="849">
        <v>11</v>
      </c>
      <c r="G102" s="849">
        <v>209</v>
      </c>
      <c r="H102" s="849">
        <v>3.6666666666666665</v>
      </c>
      <c r="I102" s="849">
        <v>19</v>
      </c>
      <c r="J102" s="849">
        <v>3</v>
      </c>
      <c r="K102" s="849">
        <v>57</v>
      </c>
      <c r="L102" s="849">
        <v>1</v>
      </c>
      <c r="M102" s="849">
        <v>19</v>
      </c>
      <c r="N102" s="849">
        <v>1</v>
      </c>
      <c r="O102" s="849">
        <v>19</v>
      </c>
      <c r="P102" s="837">
        <v>0.33333333333333331</v>
      </c>
      <c r="Q102" s="850">
        <v>19</v>
      </c>
    </row>
    <row r="103" spans="1:17" ht="14.4" customHeight="1" x14ac:dyDescent="0.3">
      <c r="A103" s="831" t="s">
        <v>2743</v>
      </c>
      <c r="B103" s="832" t="s">
        <v>2744</v>
      </c>
      <c r="C103" s="832" t="s">
        <v>670</v>
      </c>
      <c r="D103" s="832" t="s">
        <v>2813</v>
      </c>
      <c r="E103" s="832" t="s">
        <v>2815</v>
      </c>
      <c r="F103" s="849">
        <v>26</v>
      </c>
      <c r="G103" s="849">
        <v>494</v>
      </c>
      <c r="H103" s="849">
        <v>6.5</v>
      </c>
      <c r="I103" s="849">
        <v>19</v>
      </c>
      <c r="J103" s="849">
        <v>4</v>
      </c>
      <c r="K103" s="849">
        <v>76</v>
      </c>
      <c r="L103" s="849">
        <v>1</v>
      </c>
      <c r="M103" s="849">
        <v>19</v>
      </c>
      <c r="N103" s="849">
        <v>1</v>
      </c>
      <c r="O103" s="849">
        <v>19</v>
      </c>
      <c r="P103" s="837">
        <v>0.25</v>
      </c>
      <c r="Q103" s="850">
        <v>19</v>
      </c>
    </row>
    <row r="104" spans="1:17" ht="14.4" customHeight="1" x14ac:dyDescent="0.3">
      <c r="A104" s="831" t="s">
        <v>2743</v>
      </c>
      <c r="B104" s="832" t="s">
        <v>2744</v>
      </c>
      <c r="C104" s="832" t="s">
        <v>670</v>
      </c>
      <c r="D104" s="832" t="s">
        <v>2816</v>
      </c>
      <c r="E104" s="832" t="s">
        <v>2817</v>
      </c>
      <c r="F104" s="849">
        <v>9</v>
      </c>
      <c r="G104" s="849">
        <v>972</v>
      </c>
      <c r="H104" s="849">
        <v>0.6</v>
      </c>
      <c r="I104" s="849">
        <v>108</v>
      </c>
      <c r="J104" s="849">
        <v>15</v>
      </c>
      <c r="K104" s="849">
        <v>1620</v>
      </c>
      <c r="L104" s="849">
        <v>1</v>
      </c>
      <c r="M104" s="849">
        <v>108</v>
      </c>
      <c r="N104" s="849">
        <v>11</v>
      </c>
      <c r="O104" s="849">
        <v>1188</v>
      </c>
      <c r="P104" s="837">
        <v>0.73333333333333328</v>
      </c>
      <c r="Q104" s="850">
        <v>108</v>
      </c>
    </row>
    <row r="105" spans="1:17" ht="14.4" customHeight="1" x14ac:dyDescent="0.3">
      <c r="A105" s="831" t="s">
        <v>2743</v>
      </c>
      <c r="B105" s="832" t="s">
        <v>2744</v>
      </c>
      <c r="C105" s="832" t="s">
        <v>670</v>
      </c>
      <c r="D105" s="832" t="s">
        <v>2818</v>
      </c>
      <c r="E105" s="832" t="s">
        <v>2819</v>
      </c>
      <c r="F105" s="849">
        <v>1</v>
      </c>
      <c r="G105" s="849">
        <v>1463</v>
      </c>
      <c r="H105" s="849">
        <v>0.5</v>
      </c>
      <c r="I105" s="849">
        <v>1463</v>
      </c>
      <c r="J105" s="849">
        <v>2</v>
      </c>
      <c r="K105" s="849">
        <v>2926</v>
      </c>
      <c r="L105" s="849">
        <v>1</v>
      </c>
      <c r="M105" s="849">
        <v>1463</v>
      </c>
      <c r="N105" s="849">
        <v>4</v>
      </c>
      <c r="O105" s="849">
        <v>5860</v>
      </c>
      <c r="P105" s="837">
        <v>2.002734107997266</v>
      </c>
      <c r="Q105" s="850">
        <v>1465</v>
      </c>
    </row>
    <row r="106" spans="1:17" ht="14.4" customHeight="1" x14ac:dyDescent="0.3">
      <c r="A106" s="831" t="s">
        <v>2743</v>
      </c>
      <c r="B106" s="832" t="s">
        <v>2744</v>
      </c>
      <c r="C106" s="832" t="s">
        <v>670</v>
      </c>
      <c r="D106" s="832" t="s">
        <v>2820</v>
      </c>
      <c r="E106" s="832" t="s">
        <v>2821</v>
      </c>
      <c r="F106" s="849"/>
      <c r="G106" s="849"/>
      <c r="H106" s="849"/>
      <c r="I106" s="849"/>
      <c r="J106" s="849">
        <v>4</v>
      </c>
      <c r="K106" s="849">
        <v>1568</v>
      </c>
      <c r="L106" s="849">
        <v>1</v>
      </c>
      <c r="M106" s="849">
        <v>392</v>
      </c>
      <c r="N106" s="849">
        <v>1</v>
      </c>
      <c r="O106" s="849">
        <v>392</v>
      </c>
      <c r="P106" s="837">
        <v>0.25</v>
      </c>
      <c r="Q106" s="850">
        <v>392</v>
      </c>
    </row>
    <row r="107" spans="1:17" ht="14.4" customHeight="1" x14ac:dyDescent="0.3">
      <c r="A107" s="831" t="s">
        <v>2743</v>
      </c>
      <c r="B107" s="832" t="s">
        <v>2744</v>
      </c>
      <c r="C107" s="832" t="s">
        <v>670</v>
      </c>
      <c r="D107" s="832" t="s">
        <v>2822</v>
      </c>
      <c r="E107" s="832" t="s">
        <v>2823</v>
      </c>
      <c r="F107" s="849">
        <v>15</v>
      </c>
      <c r="G107" s="849">
        <v>6960</v>
      </c>
      <c r="H107" s="849">
        <v>0.9375</v>
      </c>
      <c r="I107" s="849">
        <v>464</v>
      </c>
      <c r="J107" s="849">
        <v>16</v>
      </c>
      <c r="K107" s="849">
        <v>7424</v>
      </c>
      <c r="L107" s="849">
        <v>1</v>
      </c>
      <c r="M107" s="849">
        <v>464</v>
      </c>
      <c r="N107" s="849">
        <v>26</v>
      </c>
      <c r="O107" s="849">
        <v>12064</v>
      </c>
      <c r="P107" s="837">
        <v>1.625</v>
      </c>
      <c r="Q107" s="850">
        <v>464</v>
      </c>
    </row>
    <row r="108" spans="1:17" ht="14.4" customHeight="1" x14ac:dyDescent="0.3">
      <c r="A108" s="831" t="s">
        <v>2743</v>
      </c>
      <c r="B108" s="832" t="s">
        <v>2744</v>
      </c>
      <c r="C108" s="832" t="s">
        <v>670</v>
      </c>
      <c r="D108" s="832" t="s">
        <v>2824</v>
      </c>
      <c r="E108" s="832" t="s">
        <v>2825</v>
      </c>
      <c r="F108" s="849">
        <v>28</v>
      </c>
      <c r="G108" s="849">
        <v>8764</v>
      </c>
      <c r="H108" s="849">
        <v>7</v>
      </c>
      <c r="I108" s="849">
        <v>313</v>
      </c>
      <c r="J108" s="849">
        <v>4</v>
      </c>
      <c r="K108" s="849">
        <v>1252</v>
      </c>
      <c r="L108" s="849">
        <v>1</v>
      </c>
      <c r="M108" s="849">
        <v>313</v>
      </c>
      <c r="N108" s="849">
        <v>1</v>
      </c>
      <c r="O108" s="849">
        <v>313</v>
      </c>
      <c r="P108" s="837">
        <v>0.25</v>
      </c>
      <c r="Q108" s="850">
        <v>313</v>
      </c>
    </row>
    <row r="109" spans="1:17" ht="14.4" customHeight="1" x14ac:dyDescent="0.3">
      <c r="A109" s="831" t="s">
        <v>2743</v>
      </c>
      <c r="B109" s="832" t="s">
        <v>2744</v>
      </c>
      <c r="C109" s="832" t="s">
        <v>670</v>
      </c>
      <c r="D109" s="832" t="s">
        <v>2826</v>
      </c>
      <c r="E109" s="832" t="s">
        <v>2827</v>
      </c>
      <c r="F109" s="849">
        <v>17</v>
      </c>
      <c r="G109" s="849">
        <v>14501</v>
      </c>
      <c r="H109" s="849">
        <v>0.41463414634146339</v>
      </c>
      <c r="I109" s="849">
        <v>853</v>
      </c>
      <c r="J109" s="849">
        <v>41</v>
      </c>
      <c r="K109" s="849">
        <v>34973</v>
      </c>
      <c r="L109" s="849">
        <v>1</v>
      </c>
      <c r="M109" s="849">
        <v>853</v>
      </c>
      <c r="N109" s="849">
        <v>74</v>
      </c>
      <c r="O109" s="849">
        <v>63122</v>
      </c>
      <c r="P109" s="837">
        <v>1.8048780487804879</v>
      </c>
      <c r="Q109" s="850">
        <v>853</v>
      </c>
    </row>
    <row r="110" spans="1:17" ht="14.4" customHeight="1" x14ac:dyDescent="0.3">
      <c r="A110" s="831" t="s">
        <v>2743</v>
      </c>
      <c r="B110" s="832" t="s">
        <v>2744</v>
      </c>
      <c r="C110" s="832" t="s">
        <v>670</v>
      </c>
      <c r="D110" s="832" t="s">
        <v>2828</v>
      </c>
      <c r="E110" s="832" t="s">
        <v>2829</v>
      </c>
      <c r="F110" s="849">
        <v>2257</v>
      </c>
      <c r="G110" s="849">
        <v>422059</v>
      </c>
      <c r="H110" s="849">
        <v>0.87992202729044833</v>
      </c>
      <c r="I110" s="849">
        <v>187</v>
      </c>
      <c r="J110" s="849">
        <v>2565</v>
      </c>
      <c r="K110" s="849">
        <v>479655</v>
      </c>
      <c r="L110" s="849">
        <v>1</v>
      </c>
      <c r="M110" s="849">
        <v>187</v>
      </c>
      <c r="N110" s="849">
        <v>2700</v>
      </c>
      <c r="O110" s="849">
        <v>504900</v>
      </c>
      <c r="P110" s="837">
        <v>1.0526315789473684</v>
      </c>
      <c r="Q110" s="850">
        <v>187</v>
      </c>
    </row>
    <row r="111" spans="1:17" ht="14.4" customHeight="1" x14ac:dyDescent="0.3">
      <c r="A111" s="831" t="s">
        <v>2743</v>
      </c>
      <c r="B111" s="832" t="s">
        <v>2744</v>
      </c>
      <c r="C111" s="832" t="s">
        <v>670</v>
      </c>
      <c r="D111" s="832" t="s">
        <v>2830</v>
      </c>
      <c r="E111" s="832" t="s">
        <v>2831</v>
      </c>
      <c r="F111" s="849"/>
      <c r="G111" s="849"/>
      <c r="H111" s="849"/>
      <c r="I111" s="849"/>
      <c r="J111" s="849">
        <v>1</v>
      </c>
      <c r="K111" s="849">
        <v>167</v>
      </c>
      <c r="L111" s="849">
        <v>1</v>
      </c>
      <c r="M111" s="849">
        <v>167</v>
      </c>
      <c r="N111" s="849"/>
      <c r="O111" s="849"/>
      <c r="P111" s="837"/>
      <c r="Q111" s="850"/>
    </row>
    <row r="112" spans="1:17" ht="14.4" customHeight="1" x14ac:dyDescent="0.3">
      <c r="A112" s="831" t="s">
        <v>2743</v>
      </c>
      <c r="B112" s="832" t="s">
        <v>2744</v>
      </c>
      <c r="C112" s="832" t="s">
        <v>670</v>
      </c>
      <c r="D112" s="832" t="s">
        <v>2832</v>
      </c>
      <c r="E112" s="832" t="s">
        <v>2833</v>
      </c>
      <c r="F112" s="849">
        <v>2</v>
      </c>
      <c r="G112" s="849">
        <v>2442</v>
      </c>
      <c r="H112" s="849">
        <v>0.39967266775777416</v>
      </c>
      <c r="I112" s="849">
        <v>1221</v>
      </c>
      <c r="J112" s="849">
        <v>5</v>
      </c>
      <c r="K112" s="849">
        <v>6110</v>
      </c>
      <c r="L112" s="849">
        <v>1</v>
      </c>
      <c r="M112" s="849">
        <v>1222</v>
      </c>
      <c r="N112" s="849">
        <v>7</v>
      </c>
      <c r="O112" s="849">
        <v>8561</v>
      </c>
      <c r="P112" s="837">
        <v>1.4011456628477905</v>
      </c>
      <c r="Q112" s="850">
        <v>1223</v>
      </c>
    </row>
    <row r="113" spans="1:17" ht="14.4" customHeight="1" x14ac:dyDescent="0.3">
      <c r="A113" s="831" t="s">
        <v>2743</v>
      </c>
      <c r="B113" s="832" t="s">
        <v>2744</v>
      </c>
      <c r="C113" s="832" t="s">
        <v>670</v>
      </c>
      <c r="D113" s="832" t="s">
        <v>2834</v>
      </c>
      <c r="E113" s="832" t="s">
        <v>2835</v>
      </c>
      <c r="F113" s="849">
        <v>398</v>
      </c>
      <c r="G113" s="849">
        <v>313226</v>
      </c>
      <c r="H113" s="849">
        <v>0.63194741471839111</v>
      </c>
      <c r="I113" s="849">
        <v>787</v>
      </c>
      <c r="J113" s="849">
        <v>629</v>
      </c>
      <c r="K113" s="849">
        <v>495652</v>
      </c>
      <c r="L113" s="849">
        <v>1</v>
      </c>
      <c r="M113" s="849">
        <v>788</v>
      </c>
      <c r="N113" s="849">
        <v>676</v>
      </c>
      <c r="O113" s="849">
        <v>532461</v>
      </c>
      <c r="P113" s="837">
        <v>1.0742637979872975</v>
      </c>
      <c r="Q113" s="850">
        <v>787.66420118343194</v>
      </c>
    </row>
    <row r="114" spans="1:17" ht="14.4" customHeight="1" x14ac:dyDescent="0.3">
      <c r="A114" s="831" t="s">
        <v>2743</v>
      </c>
      <c r="B114" s="832" t="s">
        <v>2744</v>
      </c>
      <c r="C114" s="832" t="s">
        <v>670</v>
      </c>
      <c r="D114" s="832" t="s">
        <v>2834</v>
      </c>
      <c r="E114" s="832" t="s">
        <v>2836</v>
      </c>
      <c r="F114" s="849">
        <v>73</v>
      </c>
      <c r="G114" s="849">
        <v>57451</v>
      </c>
      <c r="H114" s="849">
        <v>2.2093139516997384</v>
      </c>
      <c r="I114" s="849">
        <v>787</v>
      </c>
      <c r="J114" s="849">
        <v>33</v>
      </c>
      <c r="K114" s="849">
        <v>26004</v>
      </c>
      <c r="L114" s="849">
        <v>1</v>
      </c>
      <c r="M114" s="849">
        <v>788</v>
      </c>
      <c r="N114" s="849"/>
      <c r="O114" s="849"/>
      <c r="P114" s="837"/>
      <c r="Q114" s="850"/>
    </row>
    <row r="115" spans="1:17" ht="14.4" customHeight="1" x14ac:dyDescent="0.3">
      <c r="A115" s="831" t="s">
        <v>2743</v>
      </c>
      <c r="B115" s="832" t="s">
        <v>2744</v>
      </c>
      <c r="C115" s="832" t="s">
        <v>670</v>
      </c>
      <c r="D115" s="832" t="s">
        <v>2837</v>
      </c>
      <c r="E115" s="832" t="s">
        <v>2838</v>
      </c>
      <c r="F115" s="849"/>
      <c r="G115" s="849"/>
      <c r="H115" s="849"/>
      <c r="I115" s="849"/>
      <c r="J115" s="849"/>
      <c r="K115" s="849"/>
      <c r="L115" s="849"/>
      <c r="M115" s="849"/>
      <c r="N115" s="849">
        <v>1</v>
      </c>
      <c r="O115" s="849">
        <v>601</v>
      </c>
      <c r="P115" s="837"/>
      <c r="Q115" s="850">
        <v>601</v>
      </c>
    </row>
    <row r="116" spans="1:17" ht="14.4" customHeight="1" x14ac:dyDescent="0.3">
      <c r="A116" s="831" t="s">
        <v>2743</v>
      </c>
      <c r="B116" s="832" t="s">
        <v>2744</v>
      </c>
      <c r="C116" s="832" t="s">
        <v>670</v>
      </c>
      <c r="D116" s="832" t="s">
        <v>2839</v>
      </c>
      <c r="E116" s="832" t="s">
        <v>2840</v>
      </c>
      <c r="F116" s="849">
        <v>2</v>
      </c>
      <c r="G116" s="849">
        <v>378</v>
      </c>
      <c r="H116" s="849">
        <v>0.2857142857142857</v>
      </c>
      <c r="I116" s="849">
        <v>189</v>
      </c>
      <c r="J116" s="849">
        <v>7</v>
      </c>
      <c r="K116" s="849">
        <v>1323</v>
      </c>
      <c r="L116" s="849">
        <v>1</v>
      </c>
      <c r="M116" s="849">
        <v>189</v>
      </c>
      <c r="N116" s="849">
        <v>12</v>
      </c>
      <c r="O116" s="849">
        <v>2268</v>
      </c>
      <c r="P116" s="837">
        <v>1.7142857142857142</v>
      </c>
      <c r="Q116" s="850">
        <v>189</v>
      </c>
    </row>
    <row r="117" spans="1:17" ht="14.4" customHeight="1" x14ac:dyDescent="0.3">
      <c r="A117" s="831" t="s">
        <v>2743</v>
      </c>
      <c r="B117" s="832" t="s">
        <v>2744</v>
      </c>
      <c r="C117" s="832" t="s">
        <v>670</v>
      </c>
      <c r="D117" s="832" t="s">
        <v>2839</v>
      </c>
      <c r="E117" s="832" t="s">
        <v>2841</v>
      </c>
      <c r="F117" s="849">
        <v>5</v>
      </c>
      <c r="G117" s="849">
        <v>945</v>
      </c>
      <c r="H117" s="849">
        <v>1.25</v>
      </c>
      <c r="I117" s="849">
        <v>189</v>
      </c>
      <c r="J117" s="849">
        <v>4</v>
      </c>
      <c r="K117" s="849">
        <v>756</v>
      </c>
      <c r="L117" s="849">
        <v>1</v>
      </c>
      <c r="M117" s="849">
        <v>189</v>
      </c>
      <c r="N117" s="849">
        <v>2</v>
      </c>
      <c r="O117" s="849">
        <v>378</v>
      </c>
      <c r="P117" s="837">
        <v>0.5</v>
      </c>
      <c r="Q117" s="850">
        <v>189</v>
      </c>
    </row>
    <row r="118" spans="1:17" ht="14.4" customHeight="1" x14ac:dyDescent="0.3">
      <c r="A118" s="831" t="s">
        <v>2743</v>
      </c>
      <c r="B118" s="832" t="s">
        <v>2744</v>
      </c>
      <c r="C118" s="832" t="s">
        <v>670</v>
      </c>
      <c r="D118" s="832" t="s">
        <v>2842</v>
      </c>
      <c r="E118" s="832" t="s">
        <v>2843</v>
      </c>
      <c r="F118" s="849">
        <v>5</v>
      </c>
      <c r="G118" s="849">
        <v>895</v>
      </c>
      <c r="H118" s="849">
        <v>5</v>
      </c>
      <c r="I118" s="849">
        <v>179</v>
      </c>
      <c r="J118" s="849">
        <v>1</v>
      </c>
      <c r="K118" s="849">
        <v>179</v>
      </c>
      <c r="L118" s="849">
        <v>1</v>
      </c>
      <c r="M118" s="849">
        <v>179</v>
      </c>
      <c r="N118" s="849"/>
      <c r="O118" s="849"/>
      <c r="P118" s="837"/>
      <c r="Q118" s="850"/>
    </row>
    <row r="119" spans="1:17" ht="14.4" customHeight="1" x14ac:dyDescent="0.3">
      <c r="A119" s="831" t="s">
        <v>2743</v>
      </c>
      <c r="B119" s="832" t="s">
        <v>2744</v>
      </c>
      <c r="C119" s="832" t="s">
        <v>670</v>
      </c>
      <c r="D119" s="832" t="s">
        <v>2844</v>
      </c>
      <c r="E119" s="832" t="s">
        <v>2845</v>
      </c>
      <c r="F119" s="849">
        <v>8</v>
      </c>
      <c r="G119" s="849">
        <v>1832</v>
      </c>
      <c r="H119" s="849">
        <v>0.88888888888888884</v>
      </c>
      <c r="I119" s="849">
        <v>229</v>
      </c>
      <c r="J119" s="849">
        <v>9</v>
      </c>
      <c r="K119" s="849">
        <v>2061</v>
      </c>
      <c r="L119" s="849">
        <v>1</v>
      </c>
      <c r="M119" s="849">
        <v>229</v>
      </c>
      <c r="N119" s="849">
        <v>3</v>
      </c>
      <c r="O119" s="849">
        <v>684</v>
      </c>
      <c r="P119" s="837">
        <v>0.33187772925764192</v>
      </c>
      <c r="Q119" s="850">
        <v>228</v>
      </c>
    </row>
    <row r="120" spans="1:17" ht="14.4" customHeight="1" x14ac:dyDescent="0.3">
      <c r="A120" s="831" t="s">
        <v>2743</v>
      </c>
      <c r="B120" s="832" t="s">
        <v>2744</v>
      </c>
      <c r="C120" s="832" t="s">
        <v>670</v>
      </c>
      <c r="D120" s="832" t="s">
        <v>2844</v>
      </c>
      <c r="E120" s="832" t="s">
        <v>2846</v>
      </c>
      <c r="F120" s="849">
        <v>197</v>
      </c>
      <c r="G120" s="849">
        <v>45113</v>
      </c>
      <c r="H120" s="849">
        <v>1.0706521739130435</v>
      </c>
      <c r="I120" s="849">
        <v>229</v>
      </c>
      <c r="J120" s="849">
        <v>184</v>
      </c>
      <c r="K120" s="849">
        <v>42136</v>
      </c>
      <c r="L120" s="849">
        <v>1</v>
      </c>
      <c r="M120" s="849">
        <v>229</v>
      </c>
      <c r="N120" s="849">
        <v>199</v>
      </c>
      <c r="O120" s="849">
        <v>45517</v>
      </c>
      <c r="P120" s="837">
        <v>1.080240174672489</v>
      </c>
      <c r="Q120" s="850">
        <v>228.7286432160804</v>
      </c>
    </row>
    <row r="121" spans="1:17" ht="14.4" customHeight="1" x14ac:dyDescent="0.3">
      <c r="A121" s="831" t="s">
        <v>2743</v>
      </c>
      <c r="B121" s="832" t="s">
        <v>2744</v>
      </c>
      <c r="C121" s="832" t="s">
        <v>670</v>
      </c>
      <c r="D121" s="832" t="s">
        <v>2847</v>
      </c>
      <c r="E121" s="832" t="s">
        <v>2848</v>
      </c>
      <c r="F121" s="849">
        <v>1</v>
      </c>
      <c r="G121" s="849">
        <v>159</v>
      </c>
      <c r="H121" s="849">
        <v>0.5</v>
      </c>
      <c r="I121" s="849">
        <v>159</v>
      </c>
      <c r="J121" s="849">
        <v>2</v>
      </c>
      <c r="K121" s="849">
        <v>318</v>
      </c>
      <c r="L121" s="849">
        <v>1</v>
      </c>
      <c r="M121" s="849">
        <v>159</v>
      </c>
      <c r="N121" s="849">
        <v>4</v>
      </c>
      <c r="O121" s="849">
        <v>636</v>
      </c>
      <c r="P121" s="837">
        <v>2</v>
      </c>
      <c r="Q121" s="850">
        <v>159</v>
      </c>
    </row>
    <row r="122" spans="1:17" ht="14.4" customHeight="1" x14ac:dyDescent="0.3">
      <c r="A122" s="831" t="s">
        <v>2743</v>
      </c>
      <c r="B122" s="832" t="s">
        <v>2744</v>
      </c>
      <c r="C122" s="832" t="s">
        <v>670</v>
      </c>
      <c r="D122" s="832" t="s">
        <v>2847</v>
      </c>
      <c r="E122" s="832" t="s">
        <v>2849</v>
      </c>
      <c r="F122" s="849">
        <v>1</v>
      </c>
      <c r="G122" s="849">
        <v>159</v>
      </c>
      <c r="H122" s="849"/>
      <c r="I122" s="849">
        <v>159</v>
      </c>
      <c r="J122" s="849"/>
      <c r="K122" s="849"/>
      <c r="L122" s="849"/>
      <c r="M122" s="849"/>
      <c r="N122" s="849">
        <v>5</v>
      </c>
      <c r="O122" s="849">
        <v>795</v>
      </c>
      <c r="P122" s="837"/>
      <c r="Q122" s="850">
        <v>159</v>
      </c>
    </row>
    <row r="123" spans="1:17" ht="14.4" customHeight="1" x14ac:dyDescent="0.3">
      <c r="A123" s="831" t="s">
        <v>2743</v>
      </c>
      <c r="B123" s="832" t="s">
        <v>2744</v>
      </c>
      <c r="C123" s="832" t="s">
        <v>670</v>
      </c>
      <c r="D123" s="832" t="s">
        <v>2850</v>
      </c>
      <c r="E123" s="832" t="s">
        <v>2851</v>
      </c>
      <c r="F123" s="849"/>
      <c r="G123" s="849"/>
      <c r="H123" s="849"/>
      <c r="I123" s="849"/>
      <c r="J123" s="849"/>
      <c r="K123" s="849"/>
      <c r="L123" s="849"/>
      <c r="M123" s="849"/>
      <c r="N123" s="849">
        <v>1</v>
      </c>
      <c r="O123" s="849">
        <v>462</v>
      </c>
      <c r="P123" s="837"/>
      <c r="Q123" s="850">
        <v>462</v>
      </c>
    </row>
    <row r="124" spans="1:17" ht="14.4" customHeight="1" x14ac:dyDescent="0.3">
      <c r="A124" s="831" t="s">
        <v>2743</v>
      </c>
      <c r="B124" s="832" t="s">
        <v>2744</v>
      </c>
      <c r="C124" s="832" t="s">
        <v>670</v>
      </c>
      <c r="D124" s="832" t="s">
        <v>2850</v>
      </c>
      <c r="E124" s="832" t="s">
        <v>2852</v>
      </c>
      <c r="F124" s="849"/>
      <c r="G124" s="849"/>
      <c r="H124" s="849"/>
      <c r="I124" s="849"/>
      <c r="J124" s="849"/>
      <c r="K124" s="849"/>
      <c r="L124" s="849"/>
      <c r="M124" s="849"/>
      <c r="N124" s="849">
        <v>1</v>
      </c>
      <c r="O124" s="849">
        <v>462</v>
      </c>
      <c r="P124" s="837"/>
      <c r="Q124" s="850">
        <v>462</v>
      </c>
    </row>
    <row r="125" spans="1:17" ht="14.4" customHeight="1" x14ac:dyDescent="0.3">
      <c r="A125" s="831" t="s">
        <v>2743</v>
      </c>
      <c r="B125" s="832" t="s">
        <v>2744</v>
      </c>
      <c r="C125" s="832" t="s">
        <v>670</v>
      </c>
      <c r="D125" s="832" t="s">
        <v>2853</v>
      </c>
      <c r="E125" s="832" t="s">
        <v>2854</v>
      </c>
      <c r="F125" s="849"/>
      <c r="G125" s="849"/>
      <c r="H125" s="849"/>
      <c r="I125" s="849"/>
      <c r="J125" s="849">
        <v>6</v>
      </c>
      <c r="K125" s="849">
        <v>3372</v>
      </c>
      <c r="L125" s="849">
        <v>1</v>
      </c>
      <c r="M125" s="849">
        <v>562</v>
      </c>
      <c r="N125" s="849"/>
      <c r="O125" s="849"/>
      <c r="P125" s="837"/>
      <c r="Q125" s="850"/>
    </row>
    <row r="126" spans="1:17" ht="14.4" customHeight="1" x14ac:dyDescent="0.3">
      <c r="A126" s="831" t="s">
        <v>2743</v>
      </c>
      <c r="B126" s="832" t="s">
        <v>2744</v>
      </c>
      <c r="C126" s="832" t="s">
        <v>670</v>
      </c>
      <c r="D126" s="832" t="s">
        <v>2853</v>
      </c>
      <c r="E126" s="832" t="s">
        <v>2855</v>
      </c>
      <c r="F126" s="849">
        <v>1</v>
      </c>
      <c r="G126" s="849">
        <v>562</v>
      </c>
      <c r="H126" s="849"/>
      <c r="I126" s="849">
        <v>562</v>
      </c>
      <c r="J126" s="849"/>
      <c r="K126" s="849"/>
      <c r="L126" s="849"/>
      <c r="M126" s="849"/>
      <c r="N126" s="849">
        <v>5</v>
      </c>
      <c r="O126" s="849">
        <v>2810</v>
      </c>
      <c r="P126" s="837"/>
      <c r="Q126" s="850">
        <v>562</v>
      </c>
    </row>
    <row r="127" spans="1:17" ht="14.4" customHeight="1" x14ac:dyDescent="0.3">
      <c r="A127" s="831" t="s">
        <v>2743</v>
      </c>
      <c r="B127" s="832" t="s">
        <v>2744</v>
      </c>
      <c r="C127" s="832" t="s">
        <v>670</v>
      </c>
      <c r="D127" s="832" t="s">
        <v>2856</v>
      </c>
      <c r="E127" s="832" t="s">
        <v>2857</v>
      </c>
      <c r="F127" s="849">
        <v>1</v>
      </c>
      <c r="G127" s="849">
        <v>172</v>
      </c>
      <c r="H127" s="849"/>
      <c r="I127" s="849">
        <v>172</v>
      </c>
      <c r="J127" s="849"/>
      <c r="K127" s="849"/>
      <c r="L127" s="849"/>
      <c r="M127" s="849"/>
      <c r="N127" s="849"/>
      <c r="O127" s="849"/>
      <c r="P127" s="837"/>
      <c r="Q127" s="850"/>
    </row>
    <row r="128" spans="1:17" ht="14.4" customHeight="1" x14ac:dyDescent="0.3">
      <c r="A128" s="831" t="s">
        <v>2743</v>
      </c>
      <c r="B128" s="832" t="s">
        <v>2744</v>
      </c>
      <c r="C128" s="832" t="s">
        <v>670</v>
      </c>
      <c r="D128" s="832" t="s">
        <v>2858</v>
      </c>
      <c r="E128" s="832" t="s">
        <v>2859</v>
      </c>
      <c r="F128" s="849">
        <v>3</v>
      </c>
      <c r="G128" s="849">
        <v>603</v>
      </c>
      <c r="H128" s="849"/>
      <c r="I128" s="849">
        <v>201</v>
      </c>
      <c r="J128" s="849"/>
      <c r="K128" s="849"/>
      <c r="L128" s="849"/>
      <c r="M128" s="849"/>
      <c r="N128" s="849">
        <v>4</v>
      </c>
      <c r="O128" s="849">
        <v>804</v>
      </c>
      <c r="P128" s="837"/>
      <c r="Q128" s="850">
        <v>201</v>
      </c>
    </row>
    <row r="129" spans="1:17" ht="14.4" customHeight="1" x14ac:dyDescent="0.3">
      <c r="A129" s="831" t="s">
        <v>2743</v>
      </c>
      <c r="B129" s="832" t="s">
        <v>2744</v>
      </c>
      <c r="C129" s="832" t="s">
        <v>670</v>
      </c>
      <c r="D129" s="832" t="s">
        <v>2858</v>
      </c>
      <c r="E129" s="832" t="s">
        <v>2860</v>
      </c>
      <c r="F129" s="849"/>
      <c r="G129" s="849"/>
      <c r="H129" s="849"/>
      <c r="I129" s="849"/>
      <c r="J129" s="849">
        <v>2</v>
      </c>
      <c r="K129" s="849">
        <v>402</v>
      </c>
      <c r="L129" s="849">
        <v>1</v>
      </c>
      <c r="M129" s="849">
        <v>201</v>
      </c>
      <c r="N129" s="849">
        <v>2</v>
      </c>
      <c r="O129" s="849">
        <v>402</v>
      </c>
      <c r="P129" s="837">
        <v>1</v>
      </c>
      <c r="Q129" s="850">
        <v>201</v>
      </c>
    </row>
    <row r="130" spans="1:17" ht="14.4" customHeight="1" x14ac:dyDescent="0.3">
      <c r="A130" s="831" t="s">
        <v>2743</v>
      </c>
      <c r="B130" s="832" t="s">
        <v>2744</v>
      </c>
      <c r="C130" s="832" t="s">
        <v>670</v>
      </c>
      <c r="D130" s="832" t="s">
        <v>2861</v>
      </c>
      <c r="E130" s="832" t="s">
        <v>2862</v>
      </c>
      <c r="F130" s="849"/>
      <c r="G130" s="849"/>
      <c r="H130" s="849"/>
      <c r="I130" s="849"/>
      <c r="J130" s="849"/>
      <c r="K130" s="849"/>
      <c r="L130" s="849"/>
      <c r="M130" s="849"/>
      <c r="N130" s="849">
        <v>2</v>
      </c>
      <c r="O130" s="849">
        <v>357</v>
      </c>
      <c r="P130" s="837"/>
      <c r="Q130" s="850">
        <v>178.5</v>
      </c>
    </row>
    <row r="131" spans="1:17" ht="14.4" customHeight="1" x14ac:dyDescent="0.3">
      <c r="A131" s="831" t="s">
        <v>2743</v>
      </c>
      <c r="B131" s="832" t="s">
        <v>2744</v>
      </c>
      <c r="C131" s="832" t="s">
        <v>670</v>
      </c>
      <c r="D131" s="832" t="s">
        <v>2861</v>
      </c>
      <c r="E131" s="832" t="s">
        <v>2863</v>
      </c>
      <c r="F131" s="849">
        <v>1</v>
      </c>
      <c r="G131" s="849">
        <v>179</v>
      </c>
      <c r="H131" s="849">
        <v>0.2</v>
      </c>
      <c r="I131" s="849">
        <v>179</v>
      </c>
      <c r="J131" s="849">
        <v>5</v>
      </c>
      <c r="K131" s="849">
        <v>895</v>
      </c>
      <c r="L131" s="849">
        <v>1</v>
      </c>
      <c r="M131" s="849">
        <v>179</v>
      </c>
      <c r="N131" s="849">
        <v>1</v>
      </c>
      <c r="O131" s="849">
        <v>179</v>
      </c>
      <c r="P131" s="837">
        <v>0.2</v>
      </c>
      <c r="Q131" s="850">
        <v>179</v>
      </c>
    </row>
    <row r="132" spans="1:17" ht="14.4" customHeight="1" x14ac:dyDescent="0.3">
      <c r="A132" s="831" t="s">
        <v>2743</v>
      </c>
      <c r="B132" s="832" t="s">
        <v>2744</v>
      </c>
      <c r="C132" s="832" t="s">
        <v>670</v>
      </c>
      <c r="D132" s="832" t="s">
        <v>2864</v>
      </c>
      <c r="E132" s="832" t="s">
        <v>2865</v>
      </c>
      <c r="F132" s="849"/>
      <c r="G132" s="849"/>
      <c r="H132" s="849"/>
      <c r="I132" s="849"/>
      <c r="J132" s="849">
        <v>1</v>
      </c>
      <c r="K132" s="849">
        <v>414</v>
      </c>
      <c r="L132" s="849">
        <v>1</v>
      </c>
      <c r="M132" s="849">
        <v>414</v>
      </c>
      <c r="N132" s="849"/>
      <c r="O132" s="849"/>
      <c r="P132" s="837"/>
      <c r="Q132" s="850"/>
    </row>
    <row r="133" spans="1:17" ht="14.4" customHeight="1" x14ac:dyDescent="0.3">
      <c r="A133" s="831" t="s">
        <v>2743</v>
      </c>
      <c r="B133" s="832" t="s">
        <v>2744</v>
      </c>
      <c r="C133" s="832" t="s">
        <v>670</v>
      </c>
      <c r="D133" s="832" t="s">
        <v>2864</v>
      </c>
      <c r="E133" s="832" t="s">
        <v>2866</v>
      </c>
      <c r="F133" s="849">
        <v>2</v>
      </c>
      <c r="G133" s="849">
        <v>828</v>
      </c>
      <c r="H133" s="849"/>
      <c r="I133" s="849">
        <v>414</v>
      </c>
      <c r="J133" s="849"/>
      <c r="K133" s="849"/>
      <c r="L133" s="849"/>
      <c r="M133" s="849"/>
      <c r="N133" s="849"/>
      <c r="O133" s="849"/>
      <c r="P133" s="837"/>
      <c r="Q133" s="850"/>
    </row>
    <row r="134" spans="1:17" ht="14.4" customHeight="1" x14ac:dyDescent="0.3">
      <c r="A134" s="831" t="s">
        <v>2743</v>
      </c>
      <c r="B134" s="832" t="s">
        <v>2744</v>
      </c>
      <c r="C134" s="832" t="s">
        <v>670</v>
      </c>
      <c r="D134" s="832" t="s">
        <v>2867</v>
      </c>
      <c r="E134" s="832" t="s">
        <v>2868</v>
      </c>
      <c r="F134" s="849"/>
      <c r="G134" s="849"/>
      <c r="H134" s="849"/>
      <c r="I134" s="849"/>
      <c r="J134" s="849">
        <v>1</v>
      </c>
      <c r="K134" s="849">
        <v>941</v>
      </c>
      <c r="L134" s="849">
        <v>1</v>
      </c>
      <c r="M134" s="849">
        <v>941</v>
      </c>
      <c r="N134" s="849"/>
      <c r="O134" s="849"/>
      <c r="P134" s="837"/>
      <c r="Q134" s="850"/>
    </row>
    <row r="135" spans="1:17" ht="14.4" customHeight="1" x14ac:dyDescent="0.3">
      <c r="A135" s="831" t="s">
        <v>2743</v>
      </c>
      <c r="B135" s="832" t="s">
        <v>2744</v>
      </c>
      <c r="C135" s="832" t="s">
        <v>670</v>
      </c>
      <c r="D135" s="832" t="s">
        <v>2869</v>
      </c>
      <c r="E135" s="832" t="s">
        <v>2870</v>
      </c>
      <c r="F135" s="849">
        <v>2</v>
      </c>
      <c r="G135" s="849">
        <v>792</v>
      </c>
      <c r="H135" s="849"/>
      <c r="I135" s="849">
        <v>396</v>
      </c>
      <c r="J135" s="849"/>
      <c r="K135" s="849"/>
      <c r="L135" s="849"/>
      <c r="M135" s="849"/>
      <c r="N135" s="849"/>
      <c r="O135" s="849"/>
      <c r="P135" s="837"/>
      <c r="Q135" s="850"/>
    </row>
    <row r="136" spans="1:17" ht="14.4" customHeight="1" x14ac:dyDescent="0.3">
      <c r="A136" s="831" t="s">
        <v>2743</v>
      </c>
      <c r="B136" s="832" t="s">
        <v>2744</v>
      </c>
      <c r="C136" s="832" t="s">
        <v>670</v>
      </c>
      <c r="D136" s="832" t="s">
        <v>2871</v>
      </c>
      <c r="E136" s="832" t="s">
        <v>2872</v>
      </c>
      <c r="F136" s="849"/>
      <c r="G136" s="849"/>
      <c r="H136" s="849"/>
      <c r="I136" s="849"/>
      <c r="J136" s="849">
        <v>1</v>
      </c>
      <c r="K136" s="849">
        <v>575</v>
      </c>
      <c r="L136" s="849">
        <v>1</v>
      </c>
      <c r="M136" s="849">
        <v>575</v>
      </c>
      <c r="N136" s="849"/>
      <c r="O136" s="849"/>
      <c r="P136" s="837"/>
      <c r="Q136" s="850"/>
    </row>
    <row r="137" spans="1:17" ht="14.4" customHeight="1" x14ac:dyDescent="0.3">
      <c r="A137" s="831" t="s">
        <v>2743</v>
      </c>
      <c r="B137" s="832" t="s">
        <v>2744</v>
      </c>
      <c r="C137" s="832" t="s">
        <v>670</v>
      </c>
      <c r="D137" s="832" t="s">
        <v>2873</v>
      </c>
      <c r="E137" s="832" t="s">
        <v>2874</v>
      </c>
      <c r="F137" s="849"/>
      <c r="G137" s="849"/>
      <c r="H137" s="849"/>
      <c r="I137" s="849"/>
      <c r="J137" s="849"/>
      <c r="K137" s="849"/>
      <c r="L137" s="849"/>
      <c r="M137" s="849"/>
      <c r="N137" s="849">
        <v>1</v>
      </c>
      <c r="O137" s="849">
        <v>311</v>
      </c>
      <c r="P137" s="837"/>
      <c r="Q137" s="850">
        <v>311</v>
      </c>
    </row>
    <row r="138" spans="1:17" ht="14.4" customHeight="1" x14ac:dyDescent="0.3">
      <c r="A138" s="831" t="s">
        <v>2743</v>
      </c>
      <c r="B138" s="832" t="s">
        <v>2744</v>
      </c>
      <c r="C138" s="832" t="s">
        <v>670</v>
      </c>
      <c r="D138" s="832" t="s">
        <v>2873</v>
      </c>
      <c r="E138" s="832" t="s">
        <v>2875</v>
      </c>
      <c r="F138" s="849">
        <v>1</v>
      </c>
      <c r="G138" s="849">
        <v>311</v>
      </c>
      <c r="H138" s="849"/>
      <c r="I138" s="849">
        <v>311</v>
      </c>
      <c r="J138" s="849"/>
      <c r="K138" s="849"/>
      <c r="L138" s="849"/>
      <c r="M138" s="849"/>
      <c r="N138" s="849">
        <v>1</v>
      </c>
      <c r="O138" s="849">
        <v>311</v>
      </c>
      <c r="P138" s="837"/>
      <c r="Q138" s="850">
        <v>311</v>
      </c>
    </row>
    <row r="139" spans="1:17" ht="14.4" customHeight="1" x14ac:dyDescent="0.3">
      <c r="A139" s="831" t="s">
        <v>2743</v>
      </c>
      <c r="B139" s="832" t="s">
        <v>2744</v>
      </c>
      <c r="C139" s="832" t="s">
        <v>670</v>
      </c>
      <c r="D139" s="832" t="s">
        <v>2876</v>
      </c>
      <c r="E139" s="832" t="s">
        <v>2877</v>
      </c>
      <c r="F139" s="849"/>
      <c r="G139" s="849"/>
      <c r="H139" s="849"/>
      <c r="I139" s="849"/>
      <c r="J139" s="849">
        <v>4</v>
      </c>
      <c r="K139" s="849">
        <v>356</v>
      </c>
      <c r="L139" s="849">
        <v>1</v>
      </c>
      <c r="M139" s="849">
        <v>89</v>
      </c>
      <c r="N139" s="849">
        <v>3</v>
      </c>
      <c r="O139" s="849">
        <v>267</v>
      </c>
      <c r="P139" s="837">
        <v>0.75</v>
      </c>
      <c r="Q139" s="850">
        <v>89</v>
      </c>
    </row>
    <row r="140" spans="1:17" ht="14.4" customHeight="1" x14ac:dyDescent="0.3">
      <c r="A140" s="831" t="s">
        <v>2743</v>
      </c>
      <c r="B140" s="832" t="s">
        <v>2744</v>
      </c>
      <c r="C140" s="832" t="s">
        <v>670</v>
      </c>
      <c r="D140" s="832" t="s">
        <v>2876</v>
      </c>
      <c r="E140" s="832" t="s">
        <v>2878</v>
      </c>
      <c r="F140" s="849"/>
      <c r="G140" s="849"/>
      <c r="H140" s="849"/>
      <c r="I140" s="849"/>
      <c r="J140" s="849"/>
      <c r="K140" s="849"/>
      <c r="L140" s="849"/>
      <c r="M140" s="849"/>
      <c r="N140" s="849">
        <v>3</v>
      </c>
      <c r="O140" s="849">
        <v>267</v>
      </c>
      <c r="P140" s="837"/>
      <c r="Q140" s="850">
        <v>89</v>
      </c>
    </row>
    <row r="141" spans="1:17" ht="14.4" customHeight="1" x14ac:dyDescent="0.3">
      <c r="A141" s="831" t="s">
        <v>2743</v>
      </c>
      <c r="B141" s="832" t="s">
        <v>2744</v>
      </c>
      <c r="C141" s="832" t="s">
        <v>670</v>
      </c>
      <c r="D141" s="832" t="s">
        <v>2879</v>
      </c>
      <c r="E141" s="832" t="s">
        <v>2880</v>
      </c>
      <c r="F141" s="849">
        <v>4</v>
      </c>
      <c r="G141" s="849">
        <v>120</v>
      </c>
      <c r="H141" s="849">
        <v>0.36363636363636365</v>
      </c>
      <c r="I141" s="849">
        <v>30</v>
      </c>
      <c r="J141" s="849">
        <v>11</v>
      </c>
      <c r="K141" s="849">
        <v>330</v>
      </c>
      <c r="L141" s="849">
        <v>1</v>
      </c>
      <c r="M141" s="849">
        <v>30</v>
      </c>
      <c r="N141" s="849"/>
      <c r="O141" s="849"/>
      <c r="P141" s="837"/>
      <c r="Q141" s="850"/>
    </row>
    <row r="142" spans="1:17" ht="14.4" customHeight="1" x14ac:dyDescent="0.3">
      <c r="A142" s="831" t="s">
        <v>2743</v>
      </c>
      <c r="B142" s="832" t="s">
        <v>2744</v>
      </c>
      <c r="C142" s="832" t="s">
        <v>670</v>
      </c>
      <c r="D142" s="832" t="s">
        <v>2879</v>
      </c>
      <c r="E142" s="832" t="s">
        <v>2881</v>
      </c>
      <c r="F142" s="849">
        <v>2735</v>
      </c>
      <c r="G142" s="849">
        <v>82050</v>
      </c>
      <c r="H142" s="849">
        <v>1.0133382734346055</v>
      </c>
      <c r="I142" s="849">
        <v>30</v>
      </c>
      <c r="J142" s="849">
        <v>2699</v>
      </c>
      <c r="K142" s="849">
        <v>80970</v>
      </c>
      <c r="L142" s="849">
        <v>1</v>
      </c>
      <c r="M142" s="849">
        <v>30</v>
      </c>
      <c r="N142" s="849">
        <v>2639</v>
      </c>
      <c r="O142" s="849">
        <v>79170</v>
      </c>
      <c r="P142" s="837">
        <v>0.97776954427565765</v>
      </c>
      <c r="Q142" s="850">
        <v>30</v>
      </c>
    </row>
    <row r="143" spans="1:17" ht="14.4" customHeight="1" x14ac:dyDescent="0.3">
      <c r="A143" s="831" t="s">
        <v>2743</v>
      </c>
      <c r="B143" s="832" t="s">
        <v>2744</v>
      </c>
      <c r="C143" s="832" t="s">
        <v>670</v>
      </c>
      <c r="D143" s="832" t="s">
        <v>2882</v>
      </c>
      <c r="E143" s="832" t="s">
        <v>2883</v>
      </c>
      <c r="F143" s="849">
        <v>1</v>
      </c>
      <c r="G143" s="849">
        <v>50</v>
      </c>
      <c r="H143" s="849"/>
      <c r="I143" s="849">
        <v>50</v>
      </c>
      <c r="J143" s="849"/>
      <c r="K143" s="849"/>
      <c r="L143" s="849"/>
      <c r="M143" s="849"/>
      <c r="N143" s="849">
        <v>1</v>
      </c>
      <c r="O143" s="849">
        <v>50</v>
      </c>
      <c r="P143" s="837"/>
      <c r="Q143" s="850">
        <v>50</v>
      </c>
    </row>
    <row r="144" spans="1:17" ht="14.4" customHeight="1" x14ac:dyDescent="0.3">
      <c r="A144" s="831" t="s">
        <v>2743</v>
      </c>
      <c r="B144" s="832" t="s">
        <v>2744</v>
      </c>
      <c r="C144" s="832" t="s">
        <v>670</v>
      </c>
      <c r="D144" s="832" t="s">
        <v>2882</v>
      </c>
      <c r="E144" s="832" t="s">
        <v>2884</v>
      </c>
      <c r="F144" s="849"/>
      <c r="G144" s="849"/>
      <c r="H144" s="849"/>
      <c r="I144" s="849"/>
      <c r="J144" s="849"/>
      <c r="K144" s="849"/>
      <c r="L144" s="849"/>
      <c r="M144" s="849"/>
      <c r="N144" s="849">
        <v>1</v>
      </c>
      <c r="O144" s="849">
        <v>50</v>
      </c>
      <c r="P144" s="837"/>
      <c r="Q144" s="850">
        <v>50</v>
      </c>
    </row>
    <row r="145" spans="1:17" ht="14.4" customHeight="1" x14ac:dyDescent="0.3">
      <c r="A145" s="831" t="s">
        <v>2743</v>
      </c>
      <c r="B145" s="832" t="s">
        <v>2744</v>
      </c>
      <c r="C145" s="832" t="s">
        <v>670</v>
      </c>
      <c r="D145" s="832" t="s">
        <v>2885</v>
      </c>
      <c r="E145" s="832" t="s">
        <v>2886</v>
      </c>
      <c r="F145" s="849">
        <v>5</v>
      </c>
      <c r="G145" s="849">
        <v>60</v>
      </c>
      <c r="H145" s="849">
        <v>8.771929824561403E-2</v>
      </c>
      <c r="I145" s="849">
        <v>12</v>
      </c>
      <c r="J145" s="849">
        <v>57</v>
      </c>
      <c r="K145" s="849">
        <v>684</v>
      </c>
      <c r="L145" s="849">
        <v>1</v>
      </c>
      <c r="M145" s="849">
        <v>12</v>
      </c>
      <c r="N145" s="849">
        <v>157</v>
      </c>
      <c r="O145" s="849">
        <v>1914</v>
      </c>
      <c r="P145" s="837">
        <v>2.7982456140350878</v>
      </c>
      <c r="Q145" s="850">
        <v>12.19108280254777</v>
      </c>
    </row>
    <row r="146" spans="1:17" ht="14.4" customHeight="1" x14ac:dyDescent="0.3">
      <c r="A146" s="831" t="s">
        <v>2743</v>
      </c>
      <c r="B146" s="832" t="s">
        <v>2744</v>
      </c>
      <c r="C146" s="832" t="s">
        <v>670</v>
      </c>
      <c r="D146" s="832" t="s">
        <v>2885</v>
      </c>
      <c r="E146" s="832" t="s">
        <v>2887</v>
      </c>
      <c r="F146" s="849">
        <v>21</v>
      </c>
      <c r="G146" s="849">
        <v>252</v>
      </c>
      <c r="H146" s="849">
        <v>0.30434782608695654</v>
      </c>
      <c r="I146" s="849">
        <v>12</v>
      </c>
      <c r="J146" s="849">
        <v>69</v>
      </c>
      <c r="K146" s="849">
        <v>828</v>
      </c>
      <c r="L146" s="849">
        <v>1</v>
      </c>
      <c r="M146" s="849">
        <v>12</v>
      </c>
      <c r="N146" s="849">
        <v>2</v>
      </c>
      <c r="O146" s="849">
        <v>25</v>
      </c>
      <c r="P146" s="837">
        <v>3.0193236714975844E-2</v>
      </c>
      <c r="Q146" s="850">
        <v>12.5</v>
      </c>
    </row>
    <row r="147" spans="1:17" ht="14.4" customHeight="1" x14ac:dyDescent="0.3">
      <c r="A147" s="831" t="s">
        <v>2743</v>
      </c>
      <c r="B147" s="832" t="s">
        <v>2744</v>
      </c>
      <c r="C147" s="832" t="s">
        <v>670</v>
      </c>
      <c r="D147" s="832" t="s">
        <v>2888</v>
      </c>
      <c r="E147" s="832" t="s">
        <v>2889</v>
      </c>
      <c r="F147" s="849">
        <v>16</v>
      </c>
      <c r="G147" s="849">
        <v>2928</v>
      </c>
      <c r="H147" s="849">
        <v>2.6666666666666665</v>
      </c>
      <c r="I147" s="849">
        <v>183</v>
      </c>
      <c r="J147" s="849">
        <v>6</v>
      </c>
      <c r="K147" s="849">
        <v>1098</v>
      </c>
      <c r="L147" s="849">
        <v>1</v>
      </c>
      <c r="M147" s="849">
        <v>183</v>
      </c>
      <c r="N147" s="849">
        <v>7</v>
      </c>
      <c r="O147" s="849">
        <v>1281</v>
      </c>
      <c r="P147" s="837">
        <v>1.1666666666666667</v>
      </c>
      <c r="Q147" s="850">
        <v>183</v>
      </c>
    </row>
    <row r="148" spans="1:17" ht="14.4" customHeight="1" x14ac:dyDescent="0.3">
      <c r="A148" s="831" t="s">
        <v>2743</v>
      </c>
      <c r="B148" s="832" t="s">
        <v>2744</v>
      </c>
      <c r="C148" s="832" t="s">
        <v>670</v>
      </c>
      <c r="D148" s="832" t="s">
        <v>2888</v>
      </c>
      <c r="E148" s="832" t="s">
        <v>2890</v>
      </c>
      <c r="F148" s="849">
        <v>8</v>
      </c>
      <c r="G148" s="849">
        <v>1464</v>
      </c>
      <c r="H148" s="849">
        <v>8</v>
      </c>
      <c r="I148" s="849">
        <v>183</v>
      </c>
      <c r="J148" s="849">
        <v>1</v>
      </c>
      <c r="K148" s="849">
        <v>183</v>
      </c>
      <c r="L148" s="849">
        <v>1</v>
      </c>
      <c r="M148" s="849">
        <v>183</v>
      </c>
      <c r="N148" s="849">
        <v>5</v>
      </c>
      <c r="O148" s="849">
        <v>915</v>
      </c>
      <c r="P148" s="837">
        <v>5</v>
      </c>
      <c r="Q148" s="850">
        <v>183</v>
      </c>
    </row>
    <row r="149" spans="1:17" ht="14.4" customHeight="1" x14ac:dyDescent="0.3">
      <c r="A149" s="831" t="s">
        <v>2743</v>
      </c>
      <c r="B149" s="832" t="s">
        <v>2744</v>
      </c>
      <c r="C149" s="832" t="s">
        <v>670</v>
      </c>
      <c r="D149" s="832" t="s">
        <v>2891</v>
      </c>
      <c r="E149" s="832" t="s">
        <v>2892</v>
      </c>
      <c r="F149" s="849">
        <v>5</v>
      </c>
      <c r="G149" s="849">
        <v>365</v>
      </c>
      <c r="H149" s="849"/>
      <c r="I149" s="849">
        <v>73</v>
      </c>
      <c r="J149" s="849"/>
      <c r="K149" s="849"/>
      <c r="L149" s="849"/>
      <c r="M149" s="849"/>
      <c r="N149" s="849">
        <v>12</v>
      </c>
      <c r="O149" s="849">
        <v>876</v>
      </c>
      <c r="P149" s="837"/>
      <c r="Q149" s="850">
        <v>73</v>
      </c>
    </row>
    <row r="150" spans="1:17" ht="14.4" customHeight="1" x14ac:dyDescent="0.3">
      <c r="A150" s="831" t="s">
        <v>2743</v>
      </c>
      <c r="B150" s="832" t="s">
        <v>2744</v>
      </c>
      <c r="C150" s="832" t="s">
        <v>670</v>
      </c>
      <c r="D150" s="832" t="s">
        <v>2891</v>
      </c>
      <c r="E150" s="832" t="s">
        <v>2893</v>
      </c>
      <c r="F150" s="849">
        <v>6</v>
      </c>
      <c r="G150" s="849">
        <v>438</v>
      </c>
      <c r="H150" s="849">
        <v>6</v>
      </c>
      <c r="I150" s="849">
        <v>73</v>
      </c>
      <c r="J150" s="849">
        <v>1</v>
      </c>
      <c r="K150" s="849">
        <v>73</v>
      </c>
      <c r="L150" s="849">
        <v>1</v>
      </c>
      <c r="M150" s="849">
        <v>73</v>
      </c>
      <c r="N150" s="849">
        <v>14</v>
      </c>
      <c r="O150" s="849">
        <v>1022</v>
      </c>
      <c r="P150" s="837">
        <v>14</v>
      </c>
      <c r="Q150" s="850">
        <v>73</v>
      </c>
    </row>
    <row r="151" spans="1:17" ht="14.4" customHeight="1" x14ac:dyDescent="0.3">
      <c r="A151" s="831" t="s">
        <v>2743</v>
      </c>
      <c r="B151" s="832" t="s">
        <v>2744</v>
      </c>
      <c r="C151" s="832" t="s">
        <v>670</v>
      </c>
      <c r="D151" s="832" t="s">
        <v>2894</v>
      </c>
      <c r="E151" s="832" t="s">
        <v>2895</v>
      </c>
      <c r="F151" s="849">
        <v>3</v>
      </c>
      <c r="G151" s="849">
        <v>552</v>
      </c>
      <c r="H151" s="849">
        <v>1.5</v>
      </c>
      <c r="I151" s="849">
        <v>184</v>
      </c>
      <c r="J151" s="849">
        <v>2</v>
      </c>
      <c r="K151" s="849">
        <v>368</v>
      </c>
      <c r="L151" s="849">
        <v>1</v>
      </c>
      <c r="M151" s="849">
        <v>184</v>
      </c>
      <c r="N151" s="849">
        <v>2</v>
      </c>
      <c r="O151" s="849">
        <v>368</v>
      </c>
      <c r="P151" s="837">
        <v>1</v>
      </c>
      <c r="Q151" s="850">
        <v>184</v>
      </c>
    </row>
    <row r="152" spans="1:17" ht="14.4" customHeight="1" x14ac:dyDescent="0.3">
      <c r="A152" s="831" t="s">
        <v>2743</v>
      </c>
      <c r="B152" s="832" t="s">
        <v>2744</v>
      </c>
      <c r="C152" s="832" t="s">
        <v>670</v>
      </c>
      <c r="D152" s="832" t="s">
        <v>2894</v>
      </c>
      <c r="E152" s="832" t="s">
        <v>2896</v>
      </c>
      <c r="F152" s="849"/>
      <c r="G152" s="849"/>
      <c r="H152" s="849"/>
      <c r="I152" s="849"/>
      <c r="J152" s="849"/>
      <c r="K152" s="849"/>
      <c r="L152" s="849"/>
      <c r="M152" s="849"/>
      <c r="N152" s="849">
        <v>1</v>
      </c>
      <c r="O152" s="849">
        <v>184</v>
      </c>
      <c r="P152" s="837"/>
      <c r="Q152" s="850">
        <v>184</v>
      </c>
    </row>
    <row r="153" spans="1:17" ht="14.4" customHeight="1" x14ac:dyDescent="0.3">
      <c r="A153" s="831" t="s">
        <v>2743</v>
      </c>
      <c r="B153" s="832" t="s">
        <v>2744</v>
      </c>
      <c r="C153" s="832" t="s">
        <v>670</v>
      </c>
      <c r="D153" s="832" t="s">
        <v>2652</v>
      </c>
      <c r="E153" s="832" t="s">
        <v>2653</v>
      </c>
      <c r="F153" s="849">
        <v>8</v>
      </c>
      <c r="G153" s="849">
        <v>10264</v>
      </c>
      <c r="H153" s="849">
        <v>0.66562905317769128</v>
      </c>
      <c r="I153" s="849">
        <v>1283</v>
      </c>
      <c r="J153" s="849">
        <v>12</v>
      </c>
      <c r="K153" s="849">
        <v>15420</v>
      </c>
      <c r="L153" s="849">
        <v>1</v>
      </c>
      <c r="M153" s="849">
        <v>1285</v>
      </c>
      <c r="N153" s="849"/>
      <c r="O153" s="849"/>
      <c r="P153" s="837"/>
      <c r="Q153" s="850"/>
    </row>
    <row r="154" spans="1:17" ht="14.4" customHeight="1" x14ac:dyDescent="0.3">
      <c r="A154" s="831" t="s">
        <v>2743</v>
      </c>
      <c r="B154" s="832" t="s">
        <v>2744</v>
      </c>
      <c r="C154" s="832" t="s">
        <v>670</v>
      </c>
      <c r="D154" s="832" t="s">
        <v>2897</v>
      </c>
      <c r="E154" s="832" t="s">
        <v>2898</v>
      </c>
      <c r="F154" s="849">
        <v>1470</v>
      </c>
      <c r="G154" s="849">
        <v>219030</v>
      </c>
      <c r="H154" s="849">
        <v>1.0236768802228413</v>
      </c>
      <c r="I154" s="849">
        <v>149</v>
      </c>
      <c r="J154" s="849">
        <v>1436</v>
      </c>
      <c r="K154" s="849">
        <v>213964</v>
      </c>
      <c r="L154" s="849">
        <v>1</v>
      </c>
      <c r="M154" s="849">
        <v>149</v>
      </c>
      <c r="N154" s="849">
        <v>1266</v>
      </c>
      <c r="O154" s="849">
        <v>188634</v>
      </c>
      <c r="P154" s="837">
        <v>0.88161559888579388</v>
      </c>
      <c r="Q154" s="850">
        <v>149</v>
      </c>
    </row>
    <row r="155" spans="1:17" ht="14.4" customHeight="1" x14ac:dyDescent="0.3">
      <c r="A155" s="831" t="s">
        <v>2743</v>
      </c>
      <c r="B155" s="832" t="s">
        <v>2744</v>
      </c>
      <c r="C155" s="832" t="s">
        <v>670</v>
      </c>
      <c r="D155" s="832" t="s">
        <v>2897</v>
      </c>
      <c r="E155" s="832" t="s">
        <v>2899</v>
      </c>
      <c r="F155" s="849">
        <v>2</v>
      </c>
      <c r="G155" s="849">
        <v>298</v>
      </c>
      <c r="H155" s="849">
        <v>0.4</v>
      </c>
      <c r="I155" s="849">
        <v>149</v>
      </c>
      <c r="J155" s="849">
        <v>5</v>
      </c>
      <c r="K155" s="849">
        <v>745</v>
      </c>
      <c r="L155" s="849">
        <v>1</v>
      </c>
      <c r="M155" s="849">
        <v>149</v>
      </c>
      <c r="N155" s="849"/>
      <c r="O155" s="849"/>
      <c r="P155" s="837"/>
      <c r="Q155" s="850"/>
    </row>
    <row r="156" spans="1:17" ht="14.4" customHeight="1" x14ac:dyDescent="0.3">
      <c r="A156" s="831" t="s">
        <v>2743</v>
      </c>
      <c r="B156" s="832" t="s">
        <v>2744</v>
      </c>
      <c r="C156" s="832" t="s">
        <v>670</v>
      </c>
      <c r="D156" s="832" t="s">
        <v>2900</v>
      </c>
      <c r="E156" s="832" t="s">
        <v>2901</v>
      </c>
      <c r="F156" s="849">
        <v>2730</v>
      </c>
      <c r="G156" s="849">
        <v>81900</v>
      </c>
      <c r="H156" s="849">
        <v>1.0459770114942528</v>
      </c>
      <c r="I156" s="849">
        <v>30</v>
      </c>
      <c r="J156" s="849">
        <v>2610</v>
      </c>
      <c r="K156" s="849">
        <v>78300</v>
      </c>
      <c r="L156" s="849">
        <v>1</v>
      </c>
      <c r="M156" s="849">
        <v>30</v>
      </c>
      <c r="N156" s="849">
        <v>2552</v>
      </c>
      <c r="O156" s="849">
        <v>76560</v>
      </c>
      <c r="P156" s="837">
        <v>0.97777777777777775</v>
      </c>
      <c r="Q156" s="850">
        <v>30</v>
      </c>
    </row>
    <row r="157" spans="1:17" ht="14.4" customHeight="1" x14ac:dyDescent="0.3">
      <c r="A157" s="831" t="s">
        <v>2743</v>
      </c>
      <c r="B157" s="832" t="s">
        <v>2744</v>
      </c>
      <c r="C157" s="832" t="s">
        <v>670</v>
      </c>
      <c r="D157" s="832" t="s">
        <v>2900</v>
      </c>
      <c r="E157" s="832" t="s">
        <v>2902</v>
      </c>
      <c r="F157" s="849">
        <v>4</v>
      </c>
      <c r="G157" s="849">
        <v>120</v>
      </c>
      <c r="H157" s="849">
        <v>0.36363636363636365</v>
      </c>
      <c r="I157" s="849">
        <v>30</v>
      </c>
      <c r="J157" s="849">
        <v>11</v>
      </c>
      <c r="K157" s="849">
        <v>330</v>
      </c>
      <c r="L157" s="849">
        <v>1</v>
      </c>
      <c r="M157" s="849">
        <v>30</v>
      </c>
      <c r="N157" s="849"/>
      <c r="O157" s="849"/>
      <c r="P157" s="837"/>
      <c r="Q157" s="850"/>
    </row>
    <row r="158" spans="1:17" ht="14.4" customHeight="1" x14ac:dyDescent="0.3">
      <c r="A158" s="831" t="s">
        <v>2743</v>
      </c>
      <c r="B158" s="832" t="s">
        <v>2744</v>
      </c>
      <c r="C158" s="832" t="s">
        <v>670</v>
      </c>
      <c r="D158" s="832" t="s">
        <v>2903</v>
      </c>
      <c r="E158" s="832" t="s">
        <v>2904</v>
      </c>
      <c r="F158" s="849">
        <v>12</v>
      </c>
      <c r="G158" s="849">
        <v>372</v>
      </c>
      <c r="H158" s="849">
        <v>2.4</v>
      </c>
      <c r="I158" s="849">
        <v>31</v>
      </c>
      <c r="J158" s="849">
        <v>5</v>
      </c>
      <c r="K158" s="849">
        <v>155</v>
      </c>
      <c r="L158" s="849">
        <v>1</v>
      </c>
      <c r="M158" s="849">
        <v>31</v>
      </c>
      <c r="N158" s="849">
        <v>7</v>
      </c>
      <c r="O158" s="849">
        <v>217</v>
      </c>
      <c r="P158" s="837">
        <v>1.4</v>
      </c>
      <c r="Q158" s="850">
        <v>31</v>
      </c>
    </row>
    <row r="159" spans="1:17" ht="14.4" customHeight="1" x14ac:dyDescent="0.3">
      <c r="A159" s="831" t="s">
        <v>2743</v>
      </c>
      <c r="B159" s="832" t="s">
        <v>2744</v>
      </c>
      <c r="C159" s="832" t="s">
        <v>670</v>
      </c>
      <c r="D159" s="832" t="s">
        <v>2903</v>
      </c>
      <c r="E159" s="832" t="s">
        <v>2905</v>
      </c>
      <c r="F159" s="849">
        <v>1</v>
      </c>
      <c r="G159" s="849">
        <v>31</v>
      </c>
      <c r="H159" s="849">
        <v>0.14285714285714285</v>
      </c>
      <c r="I159" s="849">
        <v>31</v>
      </c>
      <c r="J159" s="849">
        <v>7</v>
      </c>
      <c r="K159" s="849">
        <v>217</v>
      </c>
      <c r="L159" s="849">
        <v>1</v>
      </c>
      <c r="M159" s="849">
        <v>31</v>
      </c>
      <c r="N159" s="849">
        <v>4</v>
      </c>
      <c r="O159" s="849">
        <v>124</v>
      </c>
      <c r="P159" s="837">
        <v>0.5714285714285714</v>
      </c>
      <c r="Q159" s="850">
        <v>31</v>
      </c>
    </row>
    <row r="160" spans="1:17" ht="14.4" customHeight="1" x14ac:dyDescent="0.3">
      <c r="A160" s="831" t="s">
        <v>2743</v>
      </c>
      <c r="B160" s="832" t="s">
        <v>2744</v>
      </c>
      <c r="C160" s="832" t="s">
        <v>670</v>
      </c>
      <c r="D160" s="832" t="s">
        <v>2906</v>
      </c>
      <c r="E160" s="832" t="s">
        <v>2907</v>
      </c>
      <c r="F160" s="849">
        <v>78</v>
      </c>
      <c r="G160" s="849">
        <v>2106</v>
      </c>
      <c r="H160" s="849">
        <v>0.72222222222222221</v>
      </c>
      <c r="I160" s="849">
        <v>27</v>
      </c>
      <c r="J160" s="849">
        <v>108</v>
      </c>
      <c r="K160" s="849">
        <v>2916</v>
      </c>
      <c r="L160" s="849">
        <v>1</v>
      </c>
      <c r="M160" s="849">
        <v>27</v>
      </c>
      <c r="N160" s="849">
        <v>105</v>
      </c>
      <c r="O160" s="849">
        <v>2859</v>
      </c>
      <c r="P160" s="837">
        <v>0.98045267489711929</v>
      </c>
      <c r="Q160" s="850">
        <v>27.228571428571428</v>
      </c>
    </row>
    <row r="161" spans="1:17" ht="14.4" customHeight="1" x14ac:dyDescent="0.3">
      <c r="A161" s="831" t="s">
        <v>2743</v>
      </c>
      <c r="B161" s="832" t="s">
        <v>2744</v>
      </c>
      <c r="C161" s="832" t="s">
        <v>670</v>
      </c>
      <c r="D161" s="832" t="s">
        <v>2906</v>
      </c>
      <c r="E161" s="832" t="s">
        <v>2908</v>
      </c>
      <c r="F161" s="849">
        <v>7</v>
      </c>
      <c r="G161" s="849">
        <v>189</v>
      </c>
      <c r="H161" s="849">
        <v>1.1666666666666667</v>
      </c>
      <c r="I161" s="849">
        <v>27</v>
      </c>
      <c r="J161" s="849">
        <v>6</v>
      </c>
      <c r="K161" s="849">
        <v>162</v>
      </c>
      <c r="L161" s="849">
        <v>1</v>
      </c>
      <c r="M161" s="849">
        <v>27</v>
      </c>
      <c r="N161" s="849">
        <v>6</v>
      </c>
      <c r="O161" s="849">
        <v>168</v>
      </c>
      <c r="P161" s="837">
        <v>1.037037037037037</v>
      </c>
      <c r="Q161" s="850">
        <v>28</v>
      </c>
    </row>
    <row r="162" spans="1:17" ht="14.4" customHeight="1" x14ac:dyDescent="0.3">
      <c r="A162" s="831" t="s">
        <v>2743</v>
      </c>
      <c r="B162" s="832" t="s">
        <v>2744</v>
      </c>
      <c r="C162" s="832" t="s">
        <v>670</v>
      </c>
      <c r="D162" s="832" t="s">
        <v>2909</v>
      </c>
      <c r="E162" s="832" t="s">
        <v>2910</v>
      </c>
      <c r="F162" s="849"/>
      <c r="G162" s="849"/>
      <c r="H162" s="849"/>
      <c r="I162" s="849"/>
      <c r="J162" s="849"/>
      <c r="K162" s="849"/>
      <c r="L162" s="849"/>
      <c r="M162" s="849"/>
      <c r="N162" s="849">
        <v>2</v>
      </c>
      <c r="O162" s="849">
        <v>325</v>
      </c>
      <c r="P162" s="837"/>
      <c r="Q162" s="850">
        <v>162.5</v>
      </c>
    </row>
    <row r="163" spans="1:17" ht="14.4" customHeight="1" x14ac:dyDescent="0.3">
      <c r="A163" s="831" t="s">
        <v>2743</v>
      </c>
      <c r="B163" s="832" t="s">
        <v>2744</v>
      </c>
      <c r="C163" s="832" t="s">
        <v>670</v>
      </c>
      <c r="D163" s="832" t="s">
        <v>2909</v>
      </c>
      <c r="E163" s="832" t="s">
        <v>2911</v>
      </c>
      <c r="F163" s="849">
        <v>1</v>
      </c>
      <c r="G163" s="849">
        <v>163</v>
      </c>
      <c r="H163" s="849">
        <v>1</v>
      </c>
      <c r="I163" s="849">
        <v>163</v>
      </c>
      <c r="J163" s="849">
        <v>1</v>
      </c>
      <c r="K163" s="849">
        <v>163</v>
      </c>
      <c r="L163" s="849">
        <v>1</v>
      </c>
      <c r="M163" s="849">
        <v>163</v>
      </c>
      <c r="N163" s="849">
        <v>1</v>
      </c>
      <c r="O163" s="849">
        <v>163</v>
      </c>
      <c r="P163" s="837">
        <v>1</v>
      </c>
      <c r="Q163" s="850">
        <v>163</v>
      </c>
    </row>
    <row r="164" spans="1:17" ht="14.4" customHeight="1" x14ac:dyDescent="0.3">
      <c r="A164" s="831" t="s">
        <v>2743</v>
      </c>
      <c r="B164" s="832" t="s">
        <v>2744</v>
      </c>
      <c r="C164" s="832" t="s">
        <v>670</v>
      </c>
      <c r="D164" s="832" t="s">
        <v>2912</v>
      </c>
      <c r="E164" s="832" t="s">
        <v>2913</v>
      </c>
      <c r="F164" s="849">
        <v>4</v>
      </c>
      <c r="G164" s="849">
        <v>88</v>
      </c>
      <c r="H164" s="849">
        <v>1</v>
      </c>
      <c r="I164" s="849">
        <v>22</v>
      </c>
      <c r="J164" s="849">
        <v>4</v>
      </c>
      <c r="K164" s="849">
        <v>88</v>
      </c>
      <c r="L164" s="849">
        <v>1</v>
      </c>
      <c r="M164" s="849">
        <v>22</v>
      </c>
      <c r="N164" s="849">
        <v>4</v>
      </c>
      <c r="O164" s="849">
        <v>88</v>
      </c>
      <c r="P164" s="837">
        <v>1</v>
      </c>
      <c r="Q164" s="850">
        <v>22</v>
      </c>
    </row>
    <row r="165" spans="1:17" ht="14.4" customHeight="1" x14ac:dyDescent="0.3">
      <c r="A165" s="831" t="s">
        <v>2743</v>
      </c>
      <c r="B165" s="832" t="s">
        <v>2744</v>
      </c>
      <c r="C165" s="832" t="s">
        <v>670</v>
      </c>
      <c r="D165" s="832" t="s">
        <v>2912</v>
      </c>
      <c r="E165" s="832" t="s">
        <v>2914</v>
      </c>
      <c r="F165" s="849">
        <v>13</v>
      </c>
      <c r="G165" s="849">
        <v>286</v>
      </c>
      <c r="H165" s="849">
        <v>2.6</v>
      </c>
      <c r="I165" s="849">
        <v>22</v>
      </c>
      <c r="J165" s="849">
        <v>5</v>
      </c>
      <c r="K165" s="849">
        <v>110</v>
      </c>
      <c r="L165" s="849">
        <v>1</v>
      </c>
      <c r="M165" s="849">
        <v>22</v>
      </c>
      <c r="N165" s="849">
        <v>28</v>
      </c>
      <c r="O165" s="849">
        <v>627</v>
      </c>
      <c r="P165" s="837">
        <v>5.7</v>
      </c>
      <c r="Q165" s="850">
        <v>22.392857142857142</v>
      </c>
    </row>
    <row r="166" spans="1:17" ht="14.4" customHeight="1" x14ac:dyDescent="0.3">
      <c r="A166" s="831" t="s">
        <v>2743</v>
      </c>
      <c r="B166" s="832" t="s">
        <v>2744</v>
      </c>
      <c r="C166" s="832" t="s">
        <v>670</v>
      </c>
      <c r="D166" s="832" t="s">
        <v>2915</v>
      </c>
      <c r="E166" s="832" t="s">
        <v>2916</v>
      </c>
      <c r="F166" s="849">
        <v>12</v>
      </c>
      <c r="G166" s="849">
        <v>10440</v>
      </c>
      <c r="H166" s="849">
        <v>4</v>
      </c>
      <c r="I166" s="849">
        <v>870</v>
      </c>
      <c r="J166" s="849">
        <v>3</v>
      </c>
      <c r="K166" s="849">
        <v>2610</v>
      </c>
      <c r="L166" s="849">
        <v>1</v>
      </c>
      <c r="M166" s="849">
        <v>870</v>
      </c>
      <c r="N166" s="849">
        <v>4</v>
      </c>
      <c r="O166" s="849">
        <v>3490</v>
      </c>
      <c r="P166" s="837">
        <v>1.3371647509578544</v>
      </c>
      <c r="Q166" s="850">
        <v>872.5</v>
      </c>
    </row>
    <row r="167" spans="1:17" ht="14.4" customHeight="1" x14ac:dyDescent="0.3">
      <c r="A167" s="831" t="s">
        <v>2743</v>
      </c>
      <c r="B167" s="832" t="s">
        <v>2744</v>
      </c>
      <c r="C167" s="832" t="s">
        <v>670</v>
      </c>
      <c r="D167" s="832" t="s">
        <v>2915</v>
      </c>
      <c r="E167" s="832" t="s">
        <v>2917</v>
      </c>
      <c r="F167" s="849"/>
      <c r="G167" s="849"/>
      <c r="H167" s="849"/>
      <c r="I167" s="849"/>
      <c r="J167" s="849">
        <v>18</v>
      </c>
      <c r="K167" s="849">
        <v>15660</v>
      </c>
      <c r="L167" s="849">
        <v>1</v>
      </c>
      <c r="M167" s="849">
        <v>870</v>
      </c>
      <c r="N167" s="849">
        <v>15</v>
      </c>
      <c r="O167" s="849">
        <v>13083</v>
      </c>
      <c r="P167" s="837">
        <v>0.83544061302681993</v>
      </c>
      <c r="Q167" s="850">
        <v>872.2</v>
      </c>
    </row>
    <row r="168" spans="1:17" ht="14.4" customHeight="1" x14ac:dyDescent="0.3">
      <c r="A168" s="831" t="s">
        <v>2743</v>
      </c>
      <c r="B168" s="832" t="s">
        <v>2744</v>
      </c>
      <c r="C168" s="832" t="s">
        <v>670</v>
      </c>
      <c r="D168" s="832" t="s">
        <v>2918</v>
      </c>
      <c r="E168" s="832" t="s">
        <v>2919</v>
      </c>
      <c r="F168" s="849">
        <v>59</v>
      </c>
      <c r="G168" s="849">
        <v>1475</v>
      </c>
      <c r="H168" s="849">
        <v>0.46825396825396826</v>
      </c>
      <c r="I168" s="849">
        <v>25</v>
      </c>
      <c r="J168" s="849">
        <v>126</v>
      </c>
      <c r="K168" s="849">
        <v>3150</v>
      </c>
      <c r="L168" s="849">
        <v>1</v>
      </c>
      <c r="M168" s="849">
        <v>25</v>
      </c>
      <c r="N168" s="849">
        <v>133</v>
      </c>
      <c r="O168" s="849">
        <v>3360</v>
      </c>
      <c r="P168" s="837">
        <v>1.0666666666666667</v>
      </c>
      <c r="Q168" s="850">
        <v>25.263157894736842</v>
      </c>
    </row>
    <row r="169" spans="1:17" ht="14.4" customHeight="1" x14ac:dyDescent="0.3">
      <c r="A169" s="831" t="s">
        <v>2743</v>
      </c>
      <c r="B169" s="832" t="s">
        <v>2744</v>
      </c>
      <c r="C169" s="832" t="s">
        <v>670</v>
      </c>
      <c r="D169" s="832" t="s">
        <v>2918</v>
      </c>
      <c r="E169" s="832" t="s">
        <v>2920</v>
      </c>
      <c r="F169" s="849">
        <v>12</v>
      </c>
      <c r="G169" s="849">
        <v>300</v>
      </c>
      <c r="H169" s="849">
        <v>2.4</v>
      </c>
      <c r="I169" s="849">
        <v>25</v>
      </c>
      <c r="J169" s="849">
        <v>5</v>
      </c>
      <c r="K169" s="849">
        <v>125</v>
      </c>
      <c r="L169" s="849">
        <v>1</v>
      </c>
      <c r="M169" s="849">
        <v>25</v>
      </c>
      <c r="N169" s="849">
        <v>4</v>
      </c>
      <c r="O169" s="849">
        <v>102</v>
      </c>
      <c r="P169" s="837">
        <v>0.81599999999999995</v>
      </c>
      <c r="Q169" s="850">
        <v>25.5</v>
      </c>
    </row>
    <row r="170" spans="1:17" ht="14.4" customHeight="1" x14ac:dyDescent="0.3">
      <c r="A170" s="831" t="s">
        <v>2743</v>
      </c>
      <c r="B170" s="832" t="s">
        <v>2744</v>
      </c>
      <c r="C170" s="832" t="s">
        <v>670</v>
      </c>
      <c r="D170" s="832" t="s">
        <v>2921</v>
      </c>
      <c r="E170" s="832" t="s">
        <v>2922</v>
      </c>
      <c r="F170" s="849">
        <v>23</v>
      </c>
      <c r="G170" s="849">
        <v>759</v>
      </c>
      <c r="H170" s="849">
        <v>1.9166666666666667</v>
      </c>
      <c r="I170" s="849">
        <v>33</v>
      </c>
      <c r="J170" s="849">
        <v>12</v>
      </c>
      <c r="K170" s="849">
        <v>396</v>
      </c>
      <c r="L170" s="849">
        <v>1</v>
      </c>
      <c r="M170" s="849">
        <v>33</v>
      </c>
      <c r="N170" s="849">
        <v>25</v>
      </c>
      <c r="O170" s="849">
        <v>825</v>
      </c>
      <c r="P170" s="837">
        <v>2.0833333333333335</v>
      </c>
      <c r="Q170" s="850">
        <v>33</v>
      </c>
    </row>
    <row r="171" spans="1:17" ht="14.4" customHeight="1" x14ac:dyDescent="0.3">
      <c r="A171" s="831" t="s">
        <v>2743</v>
      </c>
      <c r="B171" s="832" t="s">
        <v>2744</v>
      </c>
      <c r="C171" s="832" t="s">
        <v>670</v>
      </c>
      <c r="D171" s="832" t="s">
        <v>2921</v>
      </c>
      <c r="E171" s="832" t="s">
        <v>2923</v>
      </c>
      <c r="F171" s="849">
        <v>11</v>
      </c>
      <c r="G171" s="849">
        <v>363</v>
      </c>
      <c r="H171" s="849">
        <v>0.61111111111111116</v>
      </c>
      <c r="I171" s="849">
        <v>33</v>
      </c>
      <c r="J171" s="849">
        <v>18</v>
      </c>
      <c r="K171" s="849">
        <v>594</v>
      </c>
      <c r="L171" s="849">
        <v>1</v>
      </c>
      <c r="M171" s="849">
        <v>33</v>
      </c>
      <c r="N171" s="849">
        <v>7</v>
      </c>
      <c r="O171" s="849">
        <v>231</v>
      </c>
      <c r="P171" s="837">
        <v>0.3888888888888889</v>
      </c>
      <c r="Q171" s="850">
        <v>33</v>
      </c>
    </row>
    <row r="172" spans="1:17" ht="14.4" customHeight="1" x14ac:dyDescent="0.3">
      <c r="A172" s="831" t="s">
        <v>2743</v>
      </c>
      <c r="B172" s="832" t="s">
        <v>2744</v>
      </c>
      <c r="C172" s="832" t="s">
        <v>670</v>
      </c>
      <c r="D172" s="832" t="s">
        <v>2924</v>
      </c>
      <c r="E172" s="832" t="s">
        <v>2925</v>
      </c>
      <c r="F172" s="849">
        <v>2</v>
      </c>
      <c r="G172" s="849">
        <v>60</v>
      </c>
      <c r="H172" s="849">
        <v>0.5</v>
      </c>
      <c r="I172" s="849">
        <v>30</v>
      </c>
      <c r="J172" s="849">
        <v>4</v>
      </c>
      <c r="K172" s="849">
        <v>120</v>
      </c>
      <c r="L172" s="849">
        <v>1</v>
      </c>
      <c r="M172" s="849">
        <v>30</v>
      </c>
      <c r="N172" s="849">
        <v>12</v>
      </c>
      <c r="O172" s="849">
        <v>360</v>
      </c>
      <c r="P172" s="837">
        <v>3</v>
      </c>
      <c r="Q172" s="850">
        <v>30</v>
      </c>
    </row>
    <row r="173" spans="1:17" ht="14.4" customHeight="1" x14ac:dyDescent="0.3">
      <c r="A173" s="831" t="s">
        <v>2743</v>
      </c>
      <c r="B173" s="832" t="s">
        <v>2744</v>
      </c>
      <c r="C173" s="832" t="s">
        <v>670</v>
      </c>
      <c r="D173" s="832" t="s">
        <v>2924</v>
      </c>
      <c r="E173" s="832" t="s">
        <v>2926</v>
      </c>
      <c r="F173" s="849">
        <v>13</v>
      </c>
      <c r="G173" s="849">
        <v>390</v>
      </c>
      <c r="H173" s="849">
        <v>1.8571428571428572</v>
      </c>
      <c r="I173" s="849">
        <v>30</v>
      </c>
      <c r="J173" s="849">
        <v>7</v>
      </c>
      <c r="K173" s="849">
        <v>210</v>
      </c>
      <c r="L173" s="849">
        <v>1</v>
      </c>
      <c r="M173" s="849">
        <v>30</v>
      </c>
      <c r="N173" s="849">
        <v>12</v>
      </c>
      <c r="O173" s="849">
        <v>360</v>
      </c>
      <c r="P173" s="837">
        <v>1.7142857142857142</v>
      </c>
      <c r="Q173" s="850">
        <v>30</v>
      </c>
    </row>
    <row r="174" spans="1:17" ht="14.4" customHeight="1" x14ac:dyDescent="0.3">
      <c r="A174" s="831" t="s">
        <v>2743</v>
      </c>
      <c r="B174" s="832" t="s">
        <v>2744</v>
      </c>
      <c r="C174" s="832" t="s">
        <v>670</v>
      </c>
      <c r="D174" s="832" t="s">
        <v>2927</v>
      </c>
      <c r="E174" s="832" t="s">
        <v>2928</v>
      </c>
      <c r="F174" s="849"/>
      <c r="G174" s="849"/>
      <c r="H174" s="849"/>
      <c r="I174" s="849"/>
      <c r="J174" s="849">
        <v>1</v>
      </c>
      <c r="K174" s="849">
        <v>205</v>
      </c>
      <c r="L174" s="849">
        <v>1</v>
      </c>
      <c r="M174" s="849">
        <v>205</v>
      </c>
      <c r="N174" s="849">
        <v>2</v>
      </c>
      <c r="O174" s="849">
        <v>410</v>
      </c>
      <c r="P174" s="837">
        <v>2</v>
      </c>
      <c r="Q174" s="850">
        <v>205</v>
      </c>
    </row>
    <row r="175" spans="1:17" ht="14.4" customHeight="1" x14ac:dyDescent="0.3">
      <c r="A175" s="831" t="s">
        <v>2743</v>
      </c>
      <c r="B175" s="832" t="s">
        <v>2744</v>
      </c>
      <c r="C175" s="832" t="s">
        <v>670</v>
      </c>
      <c r="D175" s="832" t="s">
        <v>2927</v>
      </c>
      <c r="E175" s="832" t="s">
        <v>2929</v>
      </c>
      <c r="F175" s="849"/>
      <c r="G175" s="849"/>
      <c r="H175" s="849"/>
      <c r="I175" s="849"/>
      <c r="J175" s="849"/>
      <c r="K175" s="849"/>
      <c r="L175" s="849"/>
      <c r="M175" s="849"/>
      <c r="N175" s="849">
        <v>1</v>
      </c>
      <c r="O175" s="849">
        <v>205</v>
      </c>
      <c r="P175" s="837"/>
      <c r="Q175" s="850">
        <v>205</v>
      </c>
    </row>
    <row r="176" spans="1:17" ht="14.4" customHeight="1" x14ac:dyDescent="0.3">
      <c r="A176" s="831" t="s">
        <v>2743</v>
      </c>
      <c r="B176" s="832" t="s">
        <v>2744</v>
      </c>
      <c r="C176" s="832" t="s">
        <v>670</v>
      </c>
      <c r="D176" s="832" t="s">
        <v>2930</v>
      </c>
      <c r="E176" s="832" t="s">
        <v>2931</v>
      </c>
      <c r="F176" s="849">
        <v>44</v>
      </c>
      <c r="G176" s="849">
        <v>1144</v>
      </c>
      <c r="H176" s="849">
        <v>0.84615384615384615</v>
      </c>
      <c r="I176" s="849">
        <v>26</v>
      </c>
      <c r="J176" s="849">
        <v>52</v>
      </c>
      <c r="K176" s="849">
        <v>1352</v>
      </c>
      <c r="L176" s="849">
        <v>1</v>
      </c>
      <c r="M176" s="849">
        <v>26</v>
      </c>
      <c r="N176" s="849">
        <v>24</v>
      </c>
      <c r="O176" s="849">
        <v>624</v>
      </c>
      <c r="P176" s="837">
        <v>0.46153846153846156</v>
      </c>
      <c r="Q176" s="850">
        <v>26</v>
      </c>
    </row>
    <row r="177" spans="1:17" ht="14.4" customHeight="1" x14ac:dyDescent="0.3">
      <c r="A177" s="831" t="s">
        <v>2743</v>
      </c>
      <c r="B177" s="832" t="s">
        <v>2744</v>
      </c>
      <c r="C177" s="832" t="s">
        <v>670</v>
      </c>
      <c r="D177" s="832" t="s">
        <v>2930</v>
      </c>
      <c r="E177" s="832" t="s">
        <v>2932</v>
      </c>
      <c r="F177" s="849">
        <v>8</v>
      </c>
      <c r="G177" s="849">
        <v>208</v>
      </c>
      <c r="H177" s="849">
        <v>1.1428571428571428</v>
      </c>
      <c r="I177" s="849">
        <v>26</v>
      </c>
      <c r="J177" s="849">
        <v>7</v>
      </c>
      <c r="K177" s="849">
        <v>182</v>
      </c>
      <c r="L177" s="849">
        <v>1</v>
      </c>
      <c r="M177" s="849">
        <v>26</v>
      </c>
      <c r="N177" s="849">
        <v>23</v>
      </c>
      <c r="O177" s="849">
        <v>598</v>
      </c>
      <c r="P177" s="837">
        <v>3.2857142857142856</v>
      </c>
      <c r="Q177" s="850">
        <v>26</v>
      </c>
    </row>
    <row r="178" spans="1:17" ht="14.4" customHeight="1" x14ac:dyDescent="0.3">
      <c r="A178" s="831" t="s">
        <v>2743</v>
      </c>
      <c r="B178" s="832" t="s">
        <v>2744</v>
      </c>
      <c r="C178" s="832" t="s">
        <v>670</v>
      </c>
      <c r="D178" s="832" t="s">
        <v>2933</v>
      </c>
      <c r="E178" s="832" t="s">
        <v>2934</v>
      </c>
      <c r="F178" s="849">
        <v>2</v>
      </c>
      <c r="G178" s="849">
        <v>168</v>
      </c>
      <c r="H178" s="849">
        <v>1</v>
      </c>
      <c r="I178" s="849">
        <v>84</v>
      </c>
      <c r="J178" s="849">
        <v>2</v>
      </c>
      <c r="K178" s="849">
        <v>168</v>
      </c>
      <c r="L178" s="849">
        <v>1</v>
      </c>
      <c r="M178" s="849">
        <v>84</v>
      </c>
      <c r="N178" s="849"/>
      <c r="O178" s="849"/>
      <c r="P178" s="837"/>
      <c r="Q178" s="850"/>
    </row>
    <row r="179" spans="1:17" ht="14.4" customHeight="1" x14ac:dyDescent="0.3">
      <c r="A179" s="831" t="s">
        <v>2743</v>
      </c>
      <c r="B179" s="832" t="s">
        <v>2744</v>
      </c>
      <c r="C179" s="832" t="s">
        <v>670</v>
      </c>
      <c r="D179" s="832" t="s">
        <v>2933</v>
      </c>
      <c r="E179" s="832" t="s">
        <v>2935</v>
      </c>
      <c r="F179" s="849"/>
      <c r="G179" s="849"/>
      <c r="H179" s="849"/>
      <c r="I179" s="849"/>
      <c r="J179" s="849"/>
      <c r="K179" s="849"/>
      <c r="L179" s="849"/>
      <c r="M179" s="849"/>
      <c r="N179" s="849">
        <v>1</v>
      </c>
      <c r="O179" s="849">
        <v>84</v>
      </c>
      <c r="P179" s="837"/>
      <c r="Q179" s="850">
        <v>84</v>
      </c>
    </row>
    <row r="180" spans="1:17" ht="14.4" customHeight="1" x14ac:dyDescent="0.3">
      <c r="A180" s="831" t="s">
        <v>2743</v>
      </c>
      <c r="B180" s="832" t="s">
        <v>2744</v>
      </c>
      <c r="C180" s="832" t="s">
        <v>670</v>
      </c>
      <c r="D180" s="832" t="s">
        <v>2936</v>
      </c>
      <c r="E180" s="832" t="s">
        <v>2937</v>
      </c>
      <c r="F180" s="849">
        <v>9</v>
      </c>
      <c r="G180" s="849">
        <v>1584</v>
      </c>
      <c r="H180" s="849">
        <v>9</v>
      </c>
      <c r="I180" s="849">
        <v>176</v>
      </c>
      <c r="J180" s="849">
        <v>1</v>
      </c>
      <c r="K180" s="849">
        <v>176</v>
      </c>
      <c r="L180" s="849">
        <v>1</v>
      </c>
      <c r="M180" s="849">
        <v>176</v>
      </c>
      <c r="N180" s="849">
        <v>6</v>
      </c>
      <c r="O180" s="849">
        <v>1056</v>
      </c>
      <c r="P180" s="837">
        <v>6</v>
      </c>
      <c r="Q180" s="850">
        <v>176</v>
      </c>
    </row>
    <row r="181" spans="1:17" ht="14.4" customHeight="1" x14ac:dyDescent="0.3">
      <c r="A181" s="831" t="s">
        <v>2743</v>
      </c>
      <c r="B181" s="832" t="s">
        <v>2744</v>
      </c>
      <c r="C181" s="832" t="s">
        <v>670</v>
      </c>
      <c r="D181" s="832" t="s">
        <v>2936</v>
      </c>
      <c r="E181" s="832" t="s">
        <v>2938</v>
      </c>
      <c r="F181" s="849">
        <v>8</v>
      </c>
      <c r="G181" s="849">
        <v>1408</v>
      </c>
      <c r="H181" s="849">
        <v>1.3333333333333333</v>
      </c>
      <c r="I181" s="849">
        <v>176</v>
      </c>
      <c r="J181" s="849">
        <v>6</v>
      </c>
      <c r="K181" s="849">
        <v>1056</v>
      </c>
      <c r="L181" s="849">
        <v>1</v>
      </c>
      <c r="M181" s="849">
        <v>176</v>
      </c>
      <c r="N181" s="849">
        <v>5</v>
      </c>
      <c r="O181" s="849">
        <v>880</v>
      </c>
      <c r="P181" s="837">
        <v>0.83333333333333337</v>
      </c>
      <c r="Q181" s="850">
        <v>176</v>
      </c>
    </row>
    <row r="182" spans="1:17" ht="14.4" customHeight="1" x14ac:dyDescent="0.3">
      <c r="A182" s="831" t="s">
        <v>2743</v>
      </c>
      <c r="B182" s="832" t="s">
        <v>2744</v>
      </c>
      <c r="C182" s="832" t="s">
        <v>670</v>
      </c>
      <c r="D182" s="832" t="s">
        <v>2939</v>
      </c>
      <c r="E182" s="832" t="s">
        <v>2940</v>
      </c>
      <c r="F182" s="849"/>
      <c r="G182" s="849"/>
      <c r="H182" s="849"/>
      <c r="I182" s="849"/>
      <c r="J182" s="849">
        <v>1</v>
      </c>
      <c r="K182" s="849">
        <v>253</v>
      </c>
      <c r="L182" s="849">
        <v>1</v>
      </c>
      <c r="M182" s="849">
        <v>253</v>
      </c>
      <c r="N182" s="849">
        <v>3</v>
      </c>
      <c r="O182" s="849">
        <v>759</v>
      </c>
      <c r="P182" s="837">
        <v>3</v>
      </c>
      <c r="Q182" s="850">
        <v>253</v>
      </c>
    </row>
    <row r="183" spans="1:17" ht="14.4" customHeight="1" x14ac:dyDescent="0.3">
      <c r="A183" s="831" t="s">
        <v>2743</v>
      </c>
      <c r="B183" s="832" t="s">
        <v>2744</v>
      </c>
      <c r="C183" s="832" t="s">
        <v>670</v>
      </c>
      <c r="D183" s="832" t="s">
        <v>2939</v>
      </c>
      <c r="E183" s="832" t="s">
        <v>2941</v>
      </c>
      <c r="F183" s="849"/>
      <c r="G183" s="849"/>
      <c r="H183" s="849"/>
      <c r="I183" s="849"/>
      <c r="J183" s="849"/>
      <c r="K183" s="849"/>
      <c r="L183" s="849"/>
      <c r="M183" s="849"/>
      <c r="N183" s="849">
        <v>2</v>
      </c>
      <c r="O183" s="849">
        <v>506</v>
      </c>
      <c r="P183" s="837"/>
      <c r="Q183" s="850">
        <v>253</v>
      </c>
    </row>
    <row r="184" spans="1:17" ht="14.4" customHeight="1" x14ac:dyDescent="0.3">
      <c r="A184" s="831" t="s">
        <v>2743</v>
      </c>
      <c r="B184" s="832" t="s">
        <v>2744</v>
      </c>
      <c r="C184" s="832" t="s">
        <v>670</v>
      </c>
      <c r="D184" s="832" t="s">
        <v>2942</v>
      </c>
      <c r="E184" s="832" t="s">
        <v>2943</v>
      </c>
      <c r="F184" s="849">
        <v>255</v>
      </c>
      <c r="G184" s="849">
        <v>3825</v>
      </c>
      <c r="H184" s="849">
        <v>1.25</v>
      </c>
      <c r="I184" s="849">
        <v>15</v>
      </c>
      <c r="J184" s="849">
        <v>204</v>
      </c>
      <c r="K184" s="849">
        <v>3060</v>
      </c>
      <c r="L184" s="849">
        <v>1</v>
      </c>
      <c r="M184" s="849">
        <v>15</v>
      </c>
      <c r="N184" s="849">
        <v>183</v>
      </c>
      <c r="O184" s="849">
        <v>2789</v>
      </c>
      <c r="P184" s="837">
        <v>0.91143790849673201</v>
      </c>
      <c r="Q184" s="850">
        <v>15.240437158469945</v>
      </c>
    </row>
    <row r="185" spans="1:17" ht="14.4" customHeight="1" x14ac:dyDescent="0.3">
      <c r="A185" s="831" t="s">
        <v>2743</v>
      </c>
      <c r="B185" s="832" t="s">
        <v>2744</v>
      </c>
      <c r="C185" s="832" t="s">
        <v>670</v>
      </c>
      <c r="D185" s="832" t="s">
        <v>2942</v>
      </c>
      <c r="E185" s="832" t="s">
        <v>2944</v>
      </c>
      <c r="F185" s="849">
        <v>7</v>
      </c>
      <c r="G185" s="849">
        <v>105</v>
      </c>
      <c r="H185" s="849">
        <v>0.53846153846153844</v>
      </c>
      <c r="I185" s="849">
        <v>15</v>
      </c>
      <c r="J185" s="849">
        <v>13</v>
      </c>
      <c r="K185" s="849">
        <v>195</v>
      </c>
      <c r="L185" s="849">
        <v>1</v>
      </c>
      <c r="M185" s="849">
        <v>15</v>
      </c>
      <c r="N185" s="849">
        <v>9</v>
      </c>
      <c r="O185" s="849">
        <v>140</v>
      </c>
      <c r="P185" s="837">
        <v>0.71794871794871795</v>
      </c>
      <c r="Q185" s="850">
        <v>15.555555555555555</v>
      </c>
    </row>
    <row r="186" spans="1:17" ht="14.4" customHeight="1" x14ac:dyDescent="0.3">
      <c r="A186" s="831" t="s">
        <v>2743</v>
      </c>
      <c r="B186" s="832" t="s">
        <v>2744</v>
      </c>
      <c r="C186" s="832" t="s">
        <v>670</v>
      </c>
      <c r="D186" s="832" t="s">
        <v>2945</v>
      </c>
      <c r="E186" s="832" t="s">
        <v>2946</v>
      </c>
      <c r="F186" s="849">
        <v>112</v>
      </c>
      <c r="G186" s="849">
        <v>2576</v>
      </c>
      <c r="H186" s="849">
        <v>1.1200000000000001</v>
      </c>
      <c r="I186" s="849">
        <v>23</v>
      </c>
      <c r="J186" s="849">
        <v>100</v>
      </c>
      <c r="K186" s="849">
        <v>2300</v>
      </c>
      <c r="L186" s="849">
        <v>1</v>
      </c>
      <c r="M186" s="849">
        <v>23</v>
      </c>
      <c r="N186" s="849">
        <v>105</v>
      </c>
      <c r="O186" s="849">
        <v>2415</v>
      </c>
      <c r="P186" s="837">
        <v>1.05</v>
      </c>
      <c r="Q186" s="850">
        <v>23</v>
      </c>
    </row>
    <row r="187" spans="1:17" ht="14.4" customHeight="1" x14ac:dyDescent="0.3">
      <c r="A187" s="831" t="s">
        <v>2743</v>
      </c>
      <c r="B187" s="832" t="s">
        <v>2744</v>
      </c>
      <c r="C187" s="832" t="s">
        <v>670</v>
      </c>
      <c r="D187" s="832" t="s">
        <v>2945</v>
      </c>
      <c r="E187" s="832" t="s">
        <v>2947</v>
      </c>
      <c r="F187" s="849">
        <v>10</v>
      </c>
      <c r="G187" s="849">
        <v>230</v>
      </c>
      <c r="H187" s="849">
        <v>10</v>
      </c>
      <c r="I187" s="849">
        <v>23</v>
      </c>
      <c r="J187" s="849">
        <v>1</v>
      </c>
      <c r="K187" s="849">
        <v>23</v>
      </c>
      <c r="L187" s="849">
        <v>1</v>
      </c>
      <c r="M187" s="849">
        <v>23</v>
      </c>
      <c r="N187" s="849">
        <v>1</v>
      </c>
      <c r="O187" s="849">
        <v>23</v>
      </c>
      <c r="P187" s="837">
        <v>1</v>
      </c>
      <c r="Q187" s="850">
        <v>23</v>
      </c>
    </row>
    <row r="188" spans="1:17" ht="14.4" customHeight="1" x14ac:dyDescent="0.3">
      <c r="A188" s="831" t="s">
        <v>2743</v>
      </c>
      <c r="B188" s="832" t="s">
        <v>2744</v>
      </c>
      <c r="C188" s="832" t="s">
        <v>670</v>
      </c>
      <c r="D188" s="832" t="s">
        <v>2948</v>
      </c>
      <c r="E188" s="832" t="s">
        <v>2949</v>
      </c>
      <c r="F188" s="849"/>
      <c r="G188" s="849"/>
      <c r="H188" s="849"/>
      <c r="I188" s="849"/>
      <c r="J188" s="849">
        <v>1</v>
      </c>
      <c r="K188" s="849">
        <v>252</v>
      </c>
      <c r="L188" s="849">
        <v>1</v>
      </c>
      <c r="M188" s="849">
        <v>252</v>
      </c>
      <c r="N188" s="849">
        <v>3</v>
      </c>
      <c r="O188" s="849">
        <v>756</v>
      </c>
      <c r="P188" s="837">
        <v>3</v>
      </c>
      <c r="Q188" s="850">
        <v>252</v>
      </c>
    </row>
    <row r="189" spans="1:17" ht="14.4" customHeight="1" x14ac:dyDescent="0.3">
      <c r="A189" s="831" t="s">
        <v>2743</v>
      </c>
      <c r="B189" s="832" t="s">
        <v>2744</v>
      </c>
      <c r="C189" s="832" t="s">
        <v>670</v>
      </c>
      <c r="D189" s="832" t="s">
        <v>2950</v>
      </c>
      <c r="E189" s="832" t="s">
        <v>2951</v>
      </c>
      <c r="F189" s="849"/>
      <c r="G189" s="849"/>
      <c r="H189" s="849"/>
      <c r="I189" s="849"/>
      <c r="J189" s="849">
        <v>1</v>
      </c>
      <c r="K189" s="849">
        <v>37</v>
      </c>
      <c r="L189" s="849">
        <v>1</v>
      </c>
      <c r="M189" s="849">
        <v>37</v>
      </c>
      <c r="N189" s="849">
        <v>1</v>
      </c>
      <c r="O189" s="849">
        <v>37</v>
      </c>
      <c r="P189" s="837">
        <v>1</v>
      </c>
      <c r="Q189" s="850">
        <v>37</v>
      </c>
    </row>
    <row r="190" spans="1:17" ht="14.4" customHeight="1" x14ac:dyDescent="0.3">
      <c r="A190" s="831" t="s">
        <v>2743</v>
      </c>
      <c r="B190" s="832" t="s">
        <v>2744</v>
      </c>
      <c r="C190" s="832" t="s">
        <v>670</v>
      </c>
      <c r="D190" s="832" t="s">
        <v>2952</v>
      </c>
      <c r="E190" s="832" t="s">
        <v>2953</v>
      </c>
      <c r="F190" s="849">
        <v>3</v>
      </c>
      <c r="G190" s="849">
        <v>69</v>
      </c>
      <c r="H190" s="849">
        <v>0.27272727272727271</v>
      </c>
      <c r="I190" s="849">
        <v>23</v>
      </c>
      <c r="J190" s="849">
        <v>11</v>
      </c>
      <c r="K190" s="849">
        <v>253</v>
      </c>
      <c r="L190" s="849">
        <v>1</v>
      </c>
      <c r="M190" s="849">
        <v>23</v>
      </c>
      <c r="N190" s="849"/>
      <c r="O190" s="849"/>
      <c r="P190" s="837"/>
      <c r="Q190" s="850"/>
    </row>
    <row r="191" spans="1:17" ht="14.4" customHeight="1" x14ac:dyDescent="0.3">
      <c r="A191" s="831" t="s">
        <v>2743</v>
      </c>
      <c r="B191" s="832" t="s">
        <v>2744</v>
      </c>
      <c r="C191" s="832" t="s">
        <v>670</v>
      </c>
      <c r="D191" s="832" t="s">
        <v>2952</v>
      </c>
      <c r="E191" s="832" t="s">
        <v>2954</v>
      </c>
      <c r="F191" s="849">
        <v>2679</v>
      </c>
      <c r="G191" s="849">
        <v>61617</v>
      </c>
      <c r="H191" s="849">
        <v>1.0460757516595081</v>
      </c>
      <c r="I191" s="849">
        <v>23</v>
      </c>
      <c r="J191" s="849">
        <v>2561</v>
      </c>
      <c r="K191" s="849">
        <v>58903</v>
      </c>
      <c r="L191" s="849">
        <v>1</v>
      </c>
      <c r="M191" s="849">
        <v>23</v>
      </c>
      <c r="N191" s="849">
        <v>2493</v>
      </c>
      <c r="O191" s="849">
        <v>57339</v>
      </c>
      <c r="P191" s="837">
        <v>0.97344787192502924</v>
      </c>
      <c r="Q191" s="850">
        <v>23</v>
      </c>
    </row>
    <row r="192" spans="1:17" ht="14.4" customHeight="1" x14ac:dyDescent="0.3">
      <c r="A192" s="831" t="s">
        <v>2743</v>
      </c>
      <c r="B192" s="832" t="s">
        <v>2744</v>
      </c>
      <c r="C192" s="832" t="s">
        <v>670</v>
      </c>
      <c r="D192" s="832" t="s">
        <v>2955</v>
      </c>
      <c r="E192" s="832" t="s">
        <v>2956</v>
      </c>
      <c r="F192" s="849"/>
      <c r="G192" s="849"/>
      <c r="H192" s="849"/>
      <c r="I192" s="849"/>
      <c r="J192" s="849">
        <v>1</v>
      </c>
      <c r="K192" s="849">
        <v>400</v>
      </c>
      <c r="L192" s="849">
        <v>1</v>
      </c>
      <c r="M192" s="849">
        <v>400</v>
      </c>
      <c r="N192" s="849"/>
      <c r="O192" s="849"/>
      <c r="P192" s="837"/>
      <c r="Q192" s="850"/>
    </row>
    <row r="193" spans="1:17" ht="14.4" customHeight="1" x14ac:dyDescent="0.3">
      <c r="A193" s="831" t="s">
        <v>2743</v>
      </c>
      <c r="B193" s="832" t="s">
        <v>2744</v>
      </c>
      <c r="C193" s="832" t="s">
        <v>670</v>
      </c>
      <c r="D193" s="832" t="s">
        <v>2955</v>
      </c>
      <c r="E193" s="832" t="s">
        <v>2957</v>
      </c>
      <c r="F193" s="849"/>
      <c r="G193" s="849"/>
      <c r="H193" s="849"/>
      <c r="I193" s="849"/>
      <c r="J193" s="849">
        <v>2</v>
      </c>
      <c r="K193" s="849">
        <v>800</v>
      </c>
      <c r="L193" s="849">
        <v>1</v>
      </c>
      <c r="M193" s="849">
        <v>400</v>
      </c>
      <c r="N193" s="849">
        <v>1</v>
      </c>
      <c r="O193" s="849">
        <v>401</v>
      </c>
      <c r="P193" s="837">
        <v>0.50124999999999997</v>
      </c>
      <c r="Q193" s="850">
        <v>401</v>
      </c>
    </row>
    <row r="194" spans="1:17" ht="14.4" customHeight="1" x14ac:dyDescent="0.3">
      <c r="A194" s="831" t="s">
        <v>2743</v>
      </c>
      <c r="B194" s="832" t="s">
        <v>2744</v>
      </c>
      <c r="C194" s="832" t="s">
        <v>670</v>
      </c>
      <c r="D194" s="832" t="s">
        <v>2958</v>
      </c>
      <c r="E194" s="832" t="s">
        <v>2959</v>
      </c>
      <c r="F194" s="849">
        <v>1</v>
      </c>
      <c r="G194" s="849">
        <v>216</v>
      </c>
      <c r="H194" s="849"/>
      <c r="I194" s="849">
        <v>216</v>
      </c>
      <c r="J194" s="849"/>
      <c r="K194" s="849"/>
      <c r="L194" s="849"/>
      <c r="M194" s="849"/>
      <c r="N194" s="849"/>
      <c r="O194" s="849"/>
      <c r="P194" s="837"/>
      <c r="Q194" s="850"/>
    </row>
    <row r="195" spans="1:17" ht="14.4" customHeight="1" x14ac:dyDescent="0.3">
      <c r="A195" s="831" t="s">
        <v>2743</v>
      </c>
      <c r="B195" s="832" t="s">
        <v>2744</v>
      </c>
      <c r="C195" s="832" t="s">
        <v>670</v>
      </c>
      <c r="D195" s="832" t="s">
        <v>2960</v>
      </c>
      <c r="E195" s="832" t="s">
        <v>2961</v>
      </c>
      <c r="F195" s="849">
        <v>2</v>
      </c>
      <c r="G195" s="849">
        <v>342</v>
      </c>
      <c r="H195" s="849">
        <v>1</v>
      </c>
      <c r="I195" s="849">
        <v>171</v>
      </c>
      <c r="J195" s="849">
        <v>2</v>
      </c>
      <c r="K195" s="849">
        <v>342</v>
      </c>
      <c r="L195" s="849">
        <v>1</v>
      </c>
      <c r="M195" s="849">
        <v>171</v>
      </c>
      <c r="N195" s="849"/>
      <c r="O195" s="849"/>
      <c r="P195" s="837"/>
      <c r="Q195" s="850"/>
    </row>
    <row r="196" spans="1:17" ht="14.4" customHeight="1" x14ac:dyDescent="0.3">
      <c r="A196" s="831" t="s">
        <v>2743</v>
      </c>
      <c r="B196" s="832" t="s">
        <v>2744</v>
      </c>
      <c r="C196" s="832" t="s">
        <v>670</v>
      </c>
      <c r="D196" s="832" t="s">
        <v>2960</v>
      </c>
      <c r="E196" s="832" t="s">
        <v>2962</v>
      </c>
      <c r="F196" s="849">
        <v>6</v>
      </c>
      <c r="G196" s="849">
        <v>1026</v>
      </c>
      <c r="H196" s="849">
        <v>6</v>
      </c>
      <c r="I196" s="849">
        <v>171</v>
      </c>
      <c r="J196" s="849">
        <v>1</v>
      </c>
      <c r="K196" s="849">
        <v>171</v>
      </c>
      <c r="L196" s="849">
        <v>1</v>
      </c>
      <c r="M196" s="849">
        <v>171</v>
      </c>
      <c r="N196" s="849"/>
      <c r="O196" s="849"/>
      <c r="P196" s="837"/>
      <c r="Q196" s="850"/>
    </row>
    <row r="197" spans="1:17" ht="14.4" customHeight="1" x14ac:dyDescent="0.3">
      <c r="A197" s="831" t="s">
        <v>2743</v>
      </c>
      <c r="B197" s="832" t="s">
        <v>2744</v>
      </c>
      <c r="C197" s="832" t="s">
        <v>670</v>
      </c>
      <c r="D197" s="832" t="s">
        <v>2963</v>
      </c>
      <c r="E197" s="832" t="s">
        <v>2964</v>
      </c>
      <c r="F197" s="849">
        <v>7</v>
      </c>
      <c r="G197" s="849">
        <v>4116</v>
      </c>
      <c r="H197" s="849"/>
      <c r="I197" s="849">
        <v>588</v>
      </c>
      <c r="J197" s="849"/>
      <c r="K197" s="849"/>
      <c r="L197" s="849"/>
      <c r="M197" s="849"/>
      <c r="N197" s="849"/>
      <c r="O197" s="849"/>
      <c r="P197" s="837"/>
      <c r="Q197" s="850"/>
    </row>
    <row r="198" spans="1:17" ht="14.4" customHeight="1" x14ac:dyDescent="0.3">
      <c r="A198" s="831" t="s">
        <v>2743</v>
      </c>
      <c r="B198" s="832" t="s">
        <v>2744</v>
      </c>
      <c r="C198" s="832" t="s">
        <v>670</v>
      </c>
      <c r="D198" s="832" t="s">
        <v>2965</v>
      </c>
      <c r="E198" s="832" t="s">
        <v>2966</v>
      </c>
      <c r="F198" s="849"/>
      <c r="G198" s="849"/>
      <c r="H198" s="849"/>
      <c r="I198" s="849"/>
      <c r="J198" s="849">
        <v>1</v>
      </c>
      <c r="K198" s="849">
        <v>331</v>
      </c>
      <c r="L198" s="849">
        <v>1</v>
      </c>
      <c r="M198" s="849">
        <v>331</v>
      </c>
      <c r="N198" s="849"/>
      <c r="O198" s="849"/>
      <c r="P198" s="837"/>
      <c r="Q198" s="850"/>
    </row>
    <row r="199" spans="1:17" ht="14.4" customHeight="1" x14ac:dyDescent="0.3">
      <c r="A199" s="831" t="s">
        <v>2743</v>
      </c>
      <c r="B199" s="832" t="s">
        <v>2744</v>
      </c>
      <c r="C199" s="832" t="s">
        <v>670</v>
      </c>
      <c r="D199" s="832" t="s">
        <v>2965</v>
      </c>
      <c r="E199" s="832" t="s">
        <v>2967</v>
      </c>
      <c r="F199" s="849"/>
      <c r="G199" s="849"/>
      <c r="H199" s="849"/>
      <c r="I199" s="849"/>
      <c r="J199" s="849">
        <v>1</v>
      </c>
      <c r="K199" s="849">
        <v>331</v>
      </c>
      <c r="L199" s="849">
        <v>1</v>
      </c>
      <c r="M199" s="849">
        <v>331</v>
      </c>
      <c r="N199" s="849"/>
      <c r="O199" s="849"/>
      <c r="P199" s="837"/>
      <c r="Q199" s="850"/>
    </row>
    <row r="200" spans="1:17" ht="14.4" customHeight="1" x14ac:dyDescent="0.3">
      <c r="A200" s="831" t="s">
        <v>2743</v>
      </c>
      <c r="B200" s="832" t="s">
        <v>2744</v>
      </c>
      <c r="C200" s="832" t="s">
        <v>670</v>
      </c>
      <c r="D200" s="832" t="s">
        <v>2968</v>
      </c>
      <c r="E200" s="832" t="s">
        <v>2969</v>
      </c>
      <c r="F200" s="849"/>
      <c r="G200" s="849"/>
      <c r="H200" s="849"/>
      <c r="I200" s="849"/>
      <c r="J200" s="849">
        <v>11</v>
      </c>
      <c r="K200" s="849">
        <v>3047</v>
      </c>
      <c r="L200" s="849">
        <v>1</v>
      </c>
      <c r="M200" s="849">
        <v>277</v>
      </c>
      <c r="N200" s="849">
        <v>55</v>
      </c>
      <c r="O200" s="849">
        <v>15235</v>
      </c>
      <c r="P200" s="837">
        <v>5</v>
      </c>
      <c r="Q200" s="850">
        <v>277</v>
      </c>
    </row>
    <row r="201" spans="1:17" ht="14.4" customHeight="1" x14ac:dyDescent="0.3">
      <c r="A201" s="831" t="s">
        <v>2743</v>
      </c>
      <c r="B201" s="832" t="s">
        <v>2744</v>
      </c>
      <c r="C201" s="832" t="s">
        <v>670</v>
      </c>
      <c r="D201" s="832" t="s">
        <v>2968</v>
      </c>
      <c r="E201" s="832" t="s">
        <v>2970</v>
      </c>
      <c r="F201" s="849"/>
      <c r="G201" s="849"/>
      <c r="H201" s="849"/>
      <c r="I201" s="849"/>
      <c r="J201" s="849">
        <v>30</v>
      </c>
      <c r="K201" s="849">
        <v>8310</v>
      </c>
      <c r="L201" s="849">
        <v>1</v>
      </c>
      <c r="M201" s="849">
        <v>277</v>
      </c>
      <c r="N201" s="849"/>
      <c r="O201" s="849"/>
      <c r="P201" s="837"/>
      <c r="Q201" s="850"/>
    </row>
    <row r="202" spans="1:17" ht="14.4" customHeight="1" x14ac:dyDescent="0.3">
      <c r="A202" s="831" t="s">
        <v>2743</v>
      </c>
      <c r="B202" s="832" t="s">
        <v>2744</v>
      </c>
      <c r="C202" s="832" t="s">
        <v>670</v>
      </c>
      <c r="D202" s="832" t="s">
        <v>2971</v>
      </c>
      <c r="E202" s="832" t="s">
        <v>2972</v>
      </c>
      <c r="F202" s="849">
        <v>44</v>
      </c>
      <c r="G202" s="849">
        <v>1276</v>
      </c>
      <c r="H202" s="849">
        <v>0.61111111111111116</v>
      </c>
      <c r="I202" s="849">
        <v>29</v>
      </c>
      <c r="J202" s="849">
        <v>72</v>
      </c>
      <c r="K202" s="849">
        <v>2088</v>
      </c>
      <c r="L202" s="849">
        <v>1</v>
      </c>
      <c r="M202" s="849">
        <v>29</v>
      </c>
      <c r="N202" s="849">
        <v>91</v>
      </c>
      <c r="O202" s="849">
        <v>2639</v>
      </c>
      <c r="P202" s="837">
        <v>1.2638888888888888</v>
      </c>
      <c r="Q202" s="850">
        <v>29</v>
      </c>
    </row>
    <row r="203" spans="1:17" ht="14.4" customHeight="1" x14ac:dyDescent="0.3">
      <c r="A203" s="831" t="s">
        <v>2743</v>
      </c>
      <c r="B203" s="832" t="s">
        <v>2744</v>
      </c>
      <c r="C203" s="832" t="s">
        <v>670</v>
      </c>
      <c r="D203" s="832" t="s">
        <v>2971</v>
      </c>
      <c r="E203" s="832" t="s">
        <v>2973</v>
      </c>
      <c r="F203" s="849">
        <v>8</v>
      </c>
      <c r="G203" s="849">
        <v>232</v>
      </c>
      <c r="H203" s="849">
        <v>0.53333333333333333</v>
      </c>
      <c r="I203" s="849">
        <v>29</v>
      </c>
      <c r="J203" s="849">
        <v>15</v>
      </c>
      <c r="K203" s="849">
        <v>435</v>
      </c>
      <c r="L203" s="849">
        <v>1</v>
      </c>
      <c r="M203" s="849">
        <v>29</v>
      </c>
      <c r="N203" s="849">
        <v>3</v>
      </c>
      <c r="O203" s="849">
        <v>87</v>
      </c>
      <c r="P203" s="837">
        <v>0.2</v>
      </c>
      <c r="Q203" s="850">
        <v>29</v>
      </c>
    </row>
    <row r="204" spans="1:17" ht="14.4" customHeight="1" x14ac:dyDescent="0.3">
      <c r="A204" s="831" t="s">
        <v>2743</v>
      </c>
      <c r="B204" s="832" t="s">
        <v>2744</v>
      </c>
      <c r="C204" s="832" t="s">
        <v>670</v>
      </c>
      <c r="D204" s="832" t="s">
        <v>2974</v>
      </c>
      <c r="E204" s="832" t="s">
        <v>2975</v>
      </c>
      <c r="F204" s="849"/>
      <c r="G204" s="849"/>
      <c r="H204" s="849"/>
      <c r="I204" s="849"/>
      <c r="J204" s="849">
        <v>1</v>
      </c>
      <c r="K204" s="849">
        <v>178</v>
      </c>
      <c r="L204" s="849">
        <v>1</v>
      </c>
      <c r="M204" s="849">
        <v>178</v>
      </c>
      <c r="N204" s="849">
        <v>1</v>
      </c>
      <c r="O204" s="849">
        <v>178</v>
      </c>
      <c r="P204" s="837">
        <v>1</v>
      </c>
      <c r="Q204" s="850">
        <v>178</v>
      </c>
    </row>
    <row r="205" spans="1:17" ht="14.4" customHeight="1" x14ac:dyDescent="0.3">
      <c r="A205" s="831" t="s">
        <v>2743</v>
      </c>
      <c r="B205" s="832" t="s">
        <v>2744</v>
      </c>
      <c r="C205" s="832" t="s">
        <v>670</v>
      </c>
      <c r="D205" s="832" t="s">
        <v>2976</v>
      </c>
      <c r="E205" s="832" t="s">
        <v>2977</v>
      </c>
      <c r="F205" s="849">
        <v>3</v>
      </c>
      <c r="G205" s="849">
        <v>597</v>
      </c>
      <c r="H205" s="849">
        <v>1.5</v>
      </c>
      <c r="I205" s="849">
        <v>199</v>
      </c>
      <c r="J205" s="849">
        <v>2</v>
      </c>
      <c r="K205" s="849">
        <v>398</v>
      </c>
      <c r="L205" s="849">
        <v>1</v>
      </c>
      <c r="M205" s="849">
        <v>199</v>
      </c>
      <c r="N205" s="849"/>
      <c r="O205" s="849"/>
      <c r="P205" s="837"/>
      <c r="Q205" s="850"/>
    </row>
    <row r="206" spans="1:17" ht="14.4" customHeight="1" x14ac:dyDescent="0.3">
      <c r="A206" s="831" t="s">
        <v>2743</v>
      </c>
      <c r="B206" s="832" t="s">
        <v>2744</v>
      </c>
      <c r="C206" s="832" t="s">
        <v>670</v>
      </c>
      <c r="D206" s="832" t="s">
        <v>2976</v>
      </c>
      <c r="E206" s="832" t="s">
        <v>2978</v>
      </c>
      <c r="F206" s="849">
        <v>3</v>
      </c>
      <c r="G206" s="849">
        <v>597</v>
      </c>
      <c r="H206" s="849"/>
      <c r="I206" s="849">
        <v>199</v>
      </c>
      <c r="J206" s="849"/>
      <c r="K206" s="849"/>
      <c r="L206" s="849"/>
      <c r="M206" s="849"/>
      <c r="N206" s="849">
        <v>1</v>
      </c>
      <c r="O206" s="849">
        <v>199</v>
      </c>
      <c r="P206" s="837"/>
      <c r="Q206" s="850">
        <v>199</v>
      </c>
    </row>
    <row r="207" spans="1:17" ht="14.4" customHeight="1" x14ac:dyDescent="0.3">
      <c r="A207" s="831" t="s">
        <v>2743</v>
      </c>
      <c r="B207" s="832" t="s">
        <v>2744</v>
      </c>
      <c r="C207" s="832" t="s">
        <v>670</v>
      </c>
      <c r="D207" s="832" t="s">
        <v>2979</v>
      </c>
      <c r="E207" s="832" t="s">
        <v>2980</v>
      </c>
      <c r="F207" s="849">
        <v>78</v>
      </c>
      <c r="G207" s="849">
        <v>1170</v>
      </c>
      <c r="H207" s="849">
        <v>1.4181818181818182</v>
      </c>
      <c r="I207" s="849">
        <v>15</v>
      </c>
      <c r="J207" s="849">
        <v>55</v>
      </c>
      <c r="K207" s="849">
        <v>825</v>
      </c>
      <c r="L207" s="849">
        <v>1</v>
      </c>
      <c r="M207" s="849">
        <v>15</v>
      </c>
      <c r="N207" s="849">
        <v>62</v>
      </c>
      <c r="O207" s="849">
        <v>954</v>
      </c>
      <c r="P207" s="837">
        <v>1.1563636363636363</v>
      </c>
      <c r="Q207" s="850">
        <v>15.387096774193548</v>
      </c>
    </row>
    <row r="208" spans="1:17" ht="14.4" customHeight="1" x14ac:dyDescent="0.3">
      <c r="A208" s="831" t="s">
        <v>2743</v>
      </c>
      <c r="B208" s="832" t="s">
        <v>2744</v>
      </c>
      <c r="C208" s="832" t="s">
        <v>670</v>
      </c>
      <c r="D208" s="832" t="s">
        <v>2979</v>
      </c>
      <c r="E208" s="832" t="s">
        <v>2981</v>
      </c>
      <c r="F208" s="849">
        <v>8</v>
      </c>
      <c r="G208" s="849">
        <v>120</v>
      </c>
      <c r="H208" s="849">
        <v>8</v>
      </c>
      <c r="I208" s="849">
        <v>15</v>
      </c>
      <c r="J208" s="849">
        <v>1</v>
      </c>
      <c r="K208" s="849">
        <v>15</v>
      </c>
      <c r="L208" s="849">
        <v>1</v>
      </c>
      <c r="M208" s="849">
        <v>15</v>
      </c>
      <c r="N208" s="849">
        <v>13</v>
      </c>
      <c r="O208" s="849">
        <v>199</v>
      </c>
      <c r="P208" s="837">
        <v>13.266666666666667</v>
      </c>
      <c r="Q208" s="850">
        <v>15.307692307692308</v>
      </c>
    </row>
    <row r="209" spans="1:17" ht="14.4" customHeight="1" x14ac:dyDescent="0.3">
      <c r="A209" s="831" t="s">
        <v>2743</v>
      </c>
      <c r="B209" s="832" t="s">
        <v>2744</v>
      </c>
      <c r="C209" s="832" t="s">
        <v>670</v>
      </c>
      <c r="D209" s="832" t="s">
        <v>2982</v>
      </c>
      <c r="E209" s="832" t="s">
        <v>2983</v>
      </c>
      <c r="F209" s="849">
        <v>243</v>
      </c>
      <c r="G209" s="849">
        <v>4617</v>
      </c>
      <c r="H209" s="849">
        <v>0.94552529182879375</v>
      </c>
      <c r="I209" s="849">
        <v>19</v>
      </c>
      <c r="J209" s="849">
        <v>257</v>
      </c>
      <c r="K209" s="849">
        <v>4883</v>
      </c>
      <c r="L209" s="849">
        <v>1</v>
      </c>
      <c r="M209" s="849">
        <v>19</v>
      </c>
      <c r="N209" s="849">
        <v>314</v>
      </c>
      <c r="O209" s="849">
        <v>6048</v>
      </c>
      <c r="P209" s="837">
        <v>1.2385828384190047</v>
      </c>
      <c r="Q209" s="850">
        <v>19.261146496815286</v>
      </c>
    </row>
    <row r="210" spans="1:17" ht="14.4" customHeight="1" x14ac:dyDescent="0.3">
      <c r="A210" s="831" t="s">
        <v>2743</v>
      </c>
      <c r="B210" s="832" t="s">
        <v>2744</v>
      </c>
      <c r="C210" s="832" t="s">
        <v>670</v>
      </c>
      <c r="D210" s="832" t="s">
        <v>2982</v>
      </c>
      <c r="E210" s="832" t="s">
        <v>2984</v>
      </c>
      <c r="F210" s="849">
        <v>9</v>
      </c>
      <c r="G210" s="849">
        <v>171</v>
      </c>
      <c r="H210" s="849">
        <v>0.42857142857142855</v>
      </c>
      <c r="I210" s="849">
        <v>19</v>
      </c>
      <c r="J210" s="849">
        <v>21</v>
      </c>
      <c r="K210" s="849">
        <v>399</v>
      </c>
      <c r="L210" s="849">
        <v>1</v>
      </c>
      <c r="M210" s="849">
        <v>19</v>
      </c>
      <c r="N210" s="849">
        <v>1</v>
      </c>
      <c r="O210" s="849">
        <v>19</v>
      </c>
      <c r="P210" s="837">
        <v>4.7619047619047616E-2</v>
      </c>
      <c r="Q210" s="850">
        <v>19</v>
      </c>
    </row>
    <row r="211" spans="1:17" ht="14.4" customHeight="1" x14ac:dyDescent="0.3">
      <c r="A211" s="831" t="s">
        <v>2743</v>
      </c>
      <c r="B211" s="832" t="s">
        <v>2744</v>
      </c>
      <c r="C211" s="832" t="s">
        <v>670</v>
      </c>
      <c r="D211" s="832" t="s">
        <v>2985</v>
      </c>
      <c r="E211" s="832" t="s">
        <v>2986</v>
      </c>
      <c r="F211" s="849">
        <v>8</v>
      </c>
      <c r="G211" s="849">
        <v>160</v>
      </c>
      <c r="H211" s="849">
        <v>1.3333333333333333</v>
      </c>
      <c r="I211" s="849">
        <v>20</v>
      </c>
      <c r="J211" s="849">
        <v>6</v>
      </c>
      <c r="K211" s="849">
        <v>120</v>
      </c>
      <c r="L211" s="849">
        <v>1</v>
      </c>
      <c r="M211" s="849">
        <v>20</v>
      </c>
      <c r="N211" s="849">
        <v>5</v>
      </c>
      <c r="O211" s="849">
        <v>100</v>
      </c>
      <c r="P211" s="837">
        <v>0.83333333333333337</v>
      </c>
      <c r="Q211" s="850">
        <v>20</v>
      </c>
    </row>
    <row r="212" spans="1:17" ht="14.4" customHeight="1" x14ac:dyDescent="0.3">
      <c r="A212" s="831" t="s">
        <v>2743</v>
      </c>
      <c r="B212" s="832" t="s">
        <v>2744</v>
      </c>
      <c r="C212" s="832" t="s">
        <v>670</v>
      </c>
      <c r="D212" s="832" t="s">
        <v>2985</v>
      </c>
      <c r="E212" s="832" t="s">
        <v>2987</v>
      </c>
      <c r="F212" s="849">
        <v>197</v>
      </c>
      <c r="G212" s="849">
        <v>3940</v>
      </c>
      <c r="H212" s="849">
        <v>1.0314136125654449</v>
      </c>
      <c r="I212" s="849">
        <v>20</v>
      </c>
      <c r="J212" s="849">
        <v>191</v>
      </c>
      <c r="K212" s="849">
        <v>3820</v>
      </c>
      <c r="L212" s="849">
        <v>1</v>
      </c>
      <c r="M212" s="849">
        <v>20</v>
      </c>
      <c r="N212" s="849">
        <v>198</v>
      </c>
      <c r="O212" s="849">
        <v>3960</v>
      </c>
      <c r="P212" s="837">
        <v>1.036649214659686</v>
      </c>
      <c r="Q212" s="850">
        <v>20</v>
      </c>
    </row>
    <row r="213" spans="1:17" ht="14.4" customHeight="1" x14ac:dyDescent="0.3">
      <c r="A213" s="831" t="s">
        <v>2743</v>
      </c>
      <c r="B213" s="832" t="s">
        <v>2744</v>
      </c>
      <c r="C213" s="832" t="s">
        <v>670</v>
      </c>
      <c r="D213" s="832" t="s">
        <v>2988</v>
      </c>
      <c r="E213" s="832" t="s">
        <v>2989</v>
      </c>
      <c r="F213" s="849"/>
      <c r="G213" s="849"/>
      <c r="H213" s="849"/>
      <c r="I213" s="849"/>
      <c r="J213" s="849">
        <v>1</v>
      </c>
      <c r="K213" s="849">
        <v>186</v>
      </c>
      <c r="L213" s="849">
        <v>1</v>
      </c>
      <c r="M213" s="849">
        <v>186</v>
      </c>
      <c r="N213" s="849"/>
      <c r="O213" s="849"/>
      <c r="P213" s="837"/>
      <c r="Q213" s="850"/>
    </row>
    <row r="214" spans="1:17" ht="14.4" customHeight="1" x14ac:dyDescent="0.3">
      <c r="A214" s="831" t="s">
        <v>2743</v>
      </c>
      <c r="B214" s="832" t="s">
        <v>2744</v>
      </c>
      <c r="C214" s="832" t="s">
        <v>670</v>
      </c>
      <c r="D214" s="832" t="s">
        <v>2988</v>
      </c>
      <c r="E214" s="832" t="s">
        <v>2990</v>
      </c>
      <c r="F214" s="849"/>
      <c r="G214" s="849"/>
      <c r="H214" s="849"/>
      <c r="I214" s="849"/>
      <c r="J214" s="849">
        <v>1</v>
      </c>
      <c r="K214" s="849">
        <v>186</v>
      </c>
      <c r="L214" s="849">
        <v>1</v>
      </c>
      <c r="M214" s="849">
        <v>186</v>
      </c>
      <c r="N214" s="849"/>
      <c r="O214" s="849"/>
      <c r="P214" s="837"/>
      <c r="Q214" s="850"/>
    </row>
    <row r="215" spans="1:17" ht="14.4" customHeight="1" x14ac:dyDescent="0.3">
      <c r="A215" s="831" t="s">
        <v>2743</v>
      </c>
      <c r="B215" s="832" t="s">
        <v>2744</v>
      </c>
      <c r="C215" s="832" t="s">
        <v>670</v>
      </c>
      <c r="D215" s="832" t="s">
        <v>2991</v>
      </c>
      <c r="E215" s="832" t="s">
        <v>2992</v>
      </c>
      <c r="F215" s="849">
        <v>2</v>
      </c>
      <c r="G215" s="849">
        <v>376</v>
      </c>
      <c r="H215" s="849">
        <v>2</v>
      </c>
      <c r="I215" s="849">
        <v>188</v>
      </c>
      <c r="J215" s="849">
        <v>1</v>
      </c>
      <c r="K215" s="849">
        <v>188</v>
      </c>
      <c r="L215" s="849">
        <v>1</v>
      </c>
      <c r="M215" s="849">
        <v>188</v>
      </c>
      <c r="N215" s="849"/>
      <c r="O215" s="849"/>
      <c r="P215" s="837"/>
      <c r="Q215" s="850"/>
    </row>
    <row r="216" spans="1:17" ht="14.4" customHeight="1" x14ac:dyDescent="0.3">
      <c r="A216" s="831" t="s">
        <v>2743</v>
      </c>
      <c r="B216" s="832" t="s">
        <v>2744</v>
      </c>
      <c r="C216" s="832" t="s">
        <v>670</v>
      </c>
      <c r="D216" s="832" t="s">
        <v>2993</v>
      </c>
      <c r="E216" s="832" t="s">
        <v>2994</v>
      </c>
      <c r="F216" s="849"/>
      <c r="G216" s="849"/>
      <c r="H216" s="849"/>
      <c r="I216" s="849"/>
      <c r="J216" s="849">
        <v>61</v>
      </c>
      <c r="K216" s="849">
        <v>16348</v>
      </c>
      <c r="L216" s="849">
        <v>1</v>
      </c>
      <c r="M216" s="849">
        <v>268</v>
      </c>
      <c r="N216" s="849">
        <v>154</v>
      </c>
      <c r="O216" s="849">
        <v>41272</v>
      </c>
      <c r="P216" s="837">
        <v>2.5245901639344264</v>
      </c>
      <c r="Q216" s="850">
        <v>268</v>
      </c>
    </row>
    <row r="217" spans="1:17" ht="14.4" customHeight="1" x14ac:dyDescent="0.3">
      <c r="A217" s="831" t="s">
        <v>2743</v>
      </c>
      <c r="B217" s="832" t="s">
        <v>2744</v>
      </c>
      <c r="C217" s="832" t="s">
        <v>670</v>
      </c>
      <c r="D217" s="832" t="s">
        <v>2993</v>
      </c>
      <c r="E217" s="832" t="s">
        <v>2995</v>
      </c>
      <c r="F217" s="849">
        <v>1</v>
      </c>
      <c r="G217" s="849">
        <v>268</v>
      </c>
      <c r="H217" s="849">
        <v>6.993006993006993E-3</v>
      </c>
      <c r="I217" s="849">
        <v>268</v>
      </c>
      <c r="J217" s="849">
        <v>143</v>
      </c>
      <c r="K217" s="849">
        <v>38324</v>
      </c>
      <c r="L217" s="849">
        <v>1</v>
      </c>
      <c r="M217" s="849">
        <v>268</v>
      </c>
      <c r="N217" s="849"/>
      <c r="O217" s="849"/>
      <c r="P217" s="837"/>
      <c r="Q217" s="850"/>
    </row>
    <row r="218" spans="1:17" ht="14.4" customHeight="1" x14ac:dyDescent="0.3">
      <c r="A218" s="831" t="s">
        <v>2743</v>
      </c>
      <c r="B218" s="832" t="s">
        <v>2744</v>
      </c>
      <c r="C218" s="832" t="s">
        <v>670</v>
      </c>
      <c r="D218" s="832" t="s">
        <v>2996</v>
      </c>
      <c r="E218" s="832" t="s">
        <v>2997</v>
      </c>
      <c r="F218" s="849">
        <v>1</v>
      </c>
      <c r="G218" s="849">
        <v>163</v>
      </c>
      <c r="H218" s="849">
        <v>1</v>
      </c>
      <c r="I218" s="849">
        <v>163</v>
      </c>
      <c r="J218" s="849">
        <v>1</v>
      </c>
      <c r="K218" s="849">
        <v>163</v>
      </c>
      <c r="L218" s="849">
        <v>1</v>
      </c>
      <c r="M218" s="849">
        <v>163</v>
      </c>
      <c r="N218" s="849">
        <v>1</v>
      </c>
      <c r="O218" s="849">
        <v>163</v>
      </c>
      <c r="P218" s="837">
        <v>1</v>
      </c>
      <c r="Q218" s="850">
        <v>163</v>
      </c>
    </row>
    <row r="219" spans="1:17" ht="14.4" customHeight="1" x14ac:dyDescent="0.3">
      <c r="A219" s="831" t="s">
        <v>2743</v>
      </c>
      <c r="B219" s="832" t="s">
        <v>2744</v>
      </c>
      <c r="C219" s="832" t="s">
        <v>670</v>
      </c>
      <c r="D219" s="832" t="s">
        <v>2996</v>
      </c>
      <c r="E219" s="832" t="s">
        <v>2998</v>
      </c>
      <c r="F219" s="849"/>
      <c r="G219" s="849"/>
      <c r="H219" s="849"/>
      <c r="I219" s="849"/>
      <c r="J219" s="849"/>
      <c r="K219" s="849"/>
      <c r="L219" s="849"/>
      <c r="M219" s="849"/>
      <c r="N219" s="849">
        <v>2</v>
      </c>
      <c r="O219" s="849">
        <v>325</v>
      </c>
      <c r="P219" s="837"/>
      <c r="Q219" s="850">
        <v>162.5</v>
      </c>
    </row>
    <row r="220" spans="1:17" ht="14.4" customHeight="1" x14ac:dyDescent="0.3">
      <c r="A220" s="831" t="s">
        <v>2743</v>
      </c>
      <c r="B220" s="832" t="s">
        <v>2744</v>
      </c>
      <c r="C220" s="832" t="s">
        <v>670</v>
      </c>
      <c r="D220" s="832" t="s">
        <v>2999</v>
      </c>
      <c r="E220" s="832" t="s">
        <v>3000</v>
      </c>
      <c r="F220" s="849"/>
      <c r="G220" s="849"/>
      <c r="H220" s="849"/>
      <c r="I220" s="849"/>
      <c r="J220" s="849">
        <v>4</v>
      </c>
      <c r="K220" s="849">
        <v>336</v>
      </c>
      <c r="L220" s="849">
        <v>1</v>
      </c>
      <c r="M220" s="849">
        <v>84</v>
      </c>
      <c r="N220" s="849"/>
      <c r="O220" s="849"/>
      <c r="P220" s="837"/>
      <c r="Q220" s="850"/>
    </row>
    <row r="221" spans="1:17" ht="14.4" customHeight="1" x14ac:dyDescent="0.3">
      <c r="A221" s="831" t="s">
        <v>2743</v>
      </c>
      <c r="B221" s="832" t="s">
        <v>2744</v>
      </c>
      <c r="C221" s="832" t="s">
        <v>670</v>
      </c>
      <c r="D221" s="832" t="s">
        <v>2999</v>
      </c>
      <c r="E221" s="832" t="s">
        <v>3001</v>
      </c>
      <c r="F221" s="849">
        <v>1</v>
      </c>
      <c r="G221" s="849">
        <v>84</v>
      </c>
      <c r="H221" s="849">
        <v>1</v>
      </c>
      <c r="I221" s="849">
        <v>84</v>
      </c>
      <c r="J221" s="849">
        <v>1</v>
      </c>
      <c r="K221" s="849">
        <v>84</v>
      </c>
      <c r="L221" s="849">
        <v>1</v>
      </c>
      <c r="M221" s="849">
        <v>84</v>
      </c>
      <c r="N221" s="849">
        <v>2</v>
      </c>
      <c r="O221" s="849">
        <v>168</v>
      </c>
      <c r="P221" s="837">
        <v>2</v>
      </c>
      <c r="Q221" s="850">
        <v>84</v>
      </c>
    </row>
    <row r="222" spans="1:17" ht="14.4" customHeight="1" x14ac:dyDescent="0.3">
      <c r="A222" s="831" t="s">
        <v>2743</v>
      </c>
      <c r="B222" s="832" t="s">
        <v>2744</v>
      </c>
      <c r="C222" s="832" t="s">
        <v>670</v>
      </c>
      <c r="D222" s="832" t="s">
        <v>3002</v>
      </c>
      <c r="E222" s="832" t="s">
        <v>3003</v>
      </c>
      <c r="F222" s="849">
        <v>17</v>
      </c>
      <c r="G222" s="849">
        <v>11101</v>
      </c>
      <c r="H222" s="849">
        <v>0.94444444444444442</v>
      </c>
      <c r="I222" s="849">
        <v>653</v>
      </c>
      <c r="J222" s="849">
        <v>18</v>
      </c>
      <c r="K222" s="849">
        <v>11754</v>
      </c>
      <c r="L222" s="849">
        <v>1</v>
      </c>
      <c r="M222" s="849">
        <v>653</v>
      </c>
      <c r="N222" s="849">
        <v>6</v>
      </c>
      <c r="O222" s="849">
        <v>3924</v>
      </c>
      <c r="P222" s="837">
        <v>0.33384379785604901</v>
      </c>
      <c r="Q222" s="850">
        <v>654</v>
      </c>
    </row>
    <row r="223" spans="1:17" ht="14.4" customHeight="1" x14ac:dyDescent="0.3">
      <c r="A223" s="831" t="s">
        <v>2743</v>
      </c>
      <c r="B223" s="832" t="s">
        <v>2744</v>
      </c>
      <c r="C223" s="832" t="s">
        <v>670</v>
      </c>
      <c r="D223" s="832" t="s">
        <v>3004</v>
      </c>
      <c r="E223" s="832" t="s">
        <v>3005</v>
      </c>
      <c r="F223" s="849">
        <v>1</v>
      </c>
      <c r="G223" s="849">
        <v>265</v>
      </c>
      <c r="H223" s="849"/>
      <c r="I223" s="849">
        <v>265</v>
      </c>
      <c r="J223" s="849"/>
      <c r="K223" s="849"/>
      <c r="L223" s="849"/>
      <c r="M223" s="849"/>
      <c r="N223" s="849"/>
      <c r="O223" s="849"/>
      <c r="P223" s="837"/>
      <c r="Q223" s="850"/>
    </row>
    <row r="224" spans="1:17" ht="14.4" customHeight="1" x14ac:dyDescent="0.3">
      <c r="A224" s="831" t="s">
        <v>2743</v>
      </c>
      <c r="B224" s="832" t="s">
        <v>2744</v>
      </c>
      <c r="C224" s="832" t="s">
        <v>670</v>
      </c>
      <c r="D224" s="832" t="s">
        <v>3006</v>
      </c>
      <c r="E224" s="832" t="s">
        <v>3007</v>
      </c>
      <c r="F224" s="849">
        <v>11</v>
      </c>
      <c r="G224" s="849">
        <v>858</v>
      </c>
      <c r="H224" s="849">
        <v>5.5</v>
      </c>
      <c r="I224" s="849">
        <v>78</v>
      </c>
      <c r="J224" s="849">
        <v>2</v>
      </c>
      <c r="K224" s="849">
        <v>156</v>
      </c>
      <c r="L224" s="849">
        <v>1</v>
      </c>
      <c r="M224" s="849">
        <v>78</v>
      </c>
      <c r="N224" s="849">
        <v>2</v>
      </c>
      <c r="O224" s="849">
        <v>157</v>
      </c>
      <c r="P224" s="837">
        <v>1.0064102564102564</v>
      </c>
      <c r="Q224" s="850">
        <v>78.5</v>
      </c>
    </row>
    <row r="225" spans="1:17" ht="14.4" customHeight="1" x14ac:dyDescent="0.3">
      <c r="A225" s="831" t="s">
        <v>2743</v>
      </c>
      <c r="B225" s="832" t="s">
        <v>2744</v>
      </c>
      <c r="C225" s="832" t="s">
        <v>670</v>
      </c>
      <c r="D225" s="832" t="s">
        <v>3006</v>
      </c>
      <c r="E225" s="832" t="s">
        <v>3008</v>
      </c>
      <c r="F225" s="849">
        <v>21</v>
      </c>
      <c r="G225" s="849">
        <v>1638</v>
      </c>
      <c r="H225" s="849">
        <v>7</v>
      </c>
      <c r="I225" s="849">
        <v>78</v>
      </c>
      <c r="J225" s="849">
        <v>3</v>
      </c>
      <c r="K225" s="849">
        <v>234</v>
      </c>
      <c r="L225" s="849">
        <v>1</v>
      </c>
      <c r="M225" s="849">
        <v>78</v>
      </c>
      <c r="N225" s="849">
        <v>1</v>
      </c>
      <c r="O225" s="849">
        <v>78</v>
      </c>
      <c r="P225" s="837">
        <v>0.33333333333333331</v>
      </c>
      <c r="Q225" s="850">
        <v>78</v>
      </c>
    </row>
    <row r="226" spans="1:17" ht="14.4" customHeight="1" x14ac:dyDescent="0.3">
      <c r="A226" s="831" t="s">
        <v>2743</v>
      </c>
      <c r="B226" s="832" t="s">
        <v>2744</v>
      </c>
      <c r="C226" s="832" t="s">
        <v>670</v>
      </c>
      <c r="D226" s="832" t="s">
        <v>3009</v>
      </c>
      <c r="E226" s="832" t="s">
        <v>3010</v>
      </c>
      <c r="F226" s="849">
        <v>10</v>
      </c>
      <c r="G226" s="849">
        <v>210</v>
      </c>
      <c r="H226" s="849">
        <v>0.7142857142857143</v>
      </c>
      <c r="I226" s="849">
        <v>21</v>
      </c>
      <c r="J226" s="849">
        <v>14</v>
      </c>
      <c r="K226" s="849">
        <v>294</v>
      </c>
      <c r="L226" s="849">
        <v>1</v>
      </c>
      <c r="M226" s="849">
        <v>21</v>
      </c>
      <c r="N226" s="849">
        <v>16</v>
      </c>
      <c r="O226" s="849">
        <v>341</v>
      </c>
      <c r="P226" s="837">
        <v>1.1598639455782314</v>
      </c>
      <c r="Q226" s="850">
        <v>21.3125</v>
      </c>
    </row>
    <row r="227" spans="1:17" ht="14.4" customHeight="1" x14ac:dyDescent="0.3">
      <c r="A227" s="831" t="s">
        <v>2743</v>
      </c>
      <c r="B227" s="832" t="s">
        <v>2744</v>
      </c>
      <c r="C227" s="832" t="s">
        <v>670</v>
      </c>
      <c r="D227" s="832" t="s">
        <v>3011</v>
      </c>
      <c r="E227" s="832" t="s">
        <v>3012</v>
      </c>
      <c r="F227" s="849">
        <v>23</v>
      </c>
      <c r="G227" s="849">
        <v>25139</v>
      </c>
      <c r="H227" s="849">
        <v>1.5333333333333334</v>
      </c>
      <c r="I227" s="849">
        <v>1093</v>
      </c>
      <c r="J227" s="849">
        <v>15</v>
      </c>
      <c r="K227" s="849">
        <v>16395</v>
      </c>
      <c r="L227" s="849">
        <v>1</v>
      </c>
      <c r="M227" s="849">
        <v>1093</v>
      </c>
      <c r="N227" s="849">
        <v>8</v>
      </c>
      <c r="O227" s="849">
        <v>8744</v>
      </c>
      <c r="P227" s="837">
        <v>0.53333333333333333</v>
      </c>
      <c r="Q227" s="850">
        <v>1093</v>
      </c>
    </row>
    <row r="228" spans="1:17" ht="14.4" customHeight="1" x14ac:dyDescent="0.3">
      <c r="A228" s="831" t="s">
        <v>2743</v>
      </c>
      <c r="B228" s="832" t="s">
        <v>2744</v>
      </c>
      <c r="C228" s="832" t="s">
        <v>670</v>
      </c>
      <c r="D228" s="832" t="s">
        <v>3013</v>
      </c>
      <c r="E228" s="832" t="s">
        <v>3014</v>
      </c>
      <c r="F228" s="849">
        <v>1</v>
      </c>
      <c r="G228" s="849">
        <v>22</v>
      </c>
      <c r="H228" s="849">
        <v>0.2</v>
      </c>
      <c r="I228" s="849">
        <v>22</v>
      </c>
      <c r="J228" s="849">
        <v>5</v>
      </c>
      <c r="K228" s="849">
        <v>110</v>
      </c>
      <c r="L228" s="849">
        <v>1</v>
      </c>
      <c r="M228" s="849">
        <v>22</v>
      </c>
      <c r="N228" s="849">
        <v>2</v>
      </c>
      <c r="O228" s="849">
        <v>44</v>
      </c>
      <c r="P228" s="837">
        <v>0.4</v>
      </c>
      <c r="Q228" s="850">
        <v>22</v>
      </c>
    </row>
    <row r="229" spans="1:17" ht="14.4" customHeight="1" x14ac:dyDescent="0.3">
      <c r="A229" s="831" t="s">
        <v>2743</v>
      </c>
      <c r="B229" s="832" t="s">
        <v>2744</v>
      </c>
      <c r="C229" s="832" t="s">
        <v>670</v>
      </c>
      <c r="D229" s="832" t="s">
        <v>3013</v>
      </c>
      <c r="E229" s="832" t="s">
        <v>3015</v>
      </c>
      <c r="F229" s="849">
        <v>3</v>
      </c>
      <c r="G229" s="849">
        <v>66</v>
      </c>
      <c r="H229" s="849">
        <v>1.5</v>
      </c>
      <c r="I229" s="849">
        <v>22</v>
      </c>
      <c r="J229" s="849">
        <v>2</v>
      </c>
      <c r="K229" s="849">
        <v>44</v>
      </c>
      <c r="L229" s="849">
        <v>1</v>
      </c>
      <c r="M229" s="849">
        <v>22</v>
      </c>
      <c r="N229" s="849">
        <v>4</v>
      </c>
      <c r="O229" s="849">
        <v>88</v>
      </c>
      <c r="P229" s="837">
        <v>2</v>
      </c>
      <c r="Q229" s="850">
        <v>22</v>
      </c>
    </row>
    <row r="230" spans="1:17" ht="14.4" customHeight="1" x14ac:dyDescent="0.3">
      <c r="A230" s="831" t="s">
        <v>2743</v>
      </c>
      <c r="B230" s="832" t="s">
        <v>2744</v>
      </c>
      <c r="C230" s="832" t="s">
        <v>670</v>
      </c>
      <c r="D230" s="832" t="s">
        <v>3016</v>
      </c>
      <c r="E230" s="832" t="s">
        <v>3017</v>
      </c>
      <c r="F230" s="849">
        <v>12</v>
      </c>
      <c r="G230" s="849">
        <v>6828</v>
      </c>
      <c r="H230" s="849">
        <v>1.0909090909090908</v>
      </c>
      <c r="I230" s="849">
        <v>569</v>
      </c>
      <c r="J230" s="849">
        <v>11</v>
      </c>
      <c r="K230" s="849">
        <v>6259</v>
      </c>
      <c r="L230" s="849">
        <v>1</v>
      </c>
      <c r="M230" s="849">
        <v>569</v>
      </c>
      <c r="N230" s="849">
        <v>12</v>
      </c>
      <c r="O230" s="849">
        <v>6830</v>
      </c>
      <c r="P230" s="837">
        <v>1.0912286307716887</v>
      </c>
      <c r="Q230" s="850">
        <v>569.16666666666663</v>
      </c>
    </row>
    <row r="231" spans="1:17" ht="14.4" customHeight="1" x14ac:dyDescent="0.3">
      <c r="A231" s="831" t="s">
        <v>2743</v>
      </c>
      <c r="B231" s="832" t="s">
        <v>2744</v>
      </c>
      <c r="C231" s="832" t="s">
        <v>670</v>
      </c>
      <c r="D231" s="832" t="s">
        <v>3018</v>
      </c>
      <c r="E231" s="832" t="s">
        <v>3019</v>
      </c>
      <c r="F231" s="849"/>
      <c r="G231" s="849"/>
      <c r="H231" s="849"/>
      <c r="I231" s="849"/>
      <c r="J231" s="849"/>
      <c r="K231" s="849"/>
      <c r="L231" s="849"/>
      <c r="M231" s="849"/>
      <c r="N231" s="849">
        <v>1</v>
      </c>
      <c r="O231" s="849">
        <v>172</v>
      </c>
      <c r="P231" s="837"/>
      <c r="Q231" s="850">
        <v>172</v>
      </c>
    </row>
    <row r="232" spans="1:17" ht="14.4" customHeight="1" x14ac:dyDescent="0.3">
      <c r="A232" s="831" t="s">
        <v>2743</v>
      </c>
      <c r="B232" s="832" t="s">
        <v>2744</v>
      </c>
      <c r="C232" s="832" t="s">
        <v>670</v>
      </c>
      <c r="D232" s="832" t="s">
        <v>3018</v>
      </c>
      <c r="E232" s="832" t="s">
        <v>3020</v>
      </c>
      <c r="F232" s="849">
        <v>1</v>
      </c>
      <c r="G232" s="849">
        <v>172</v>
      </c>
      <c r="H232" s="849">
        <v>1</v>
      </c>
      <c r="I232" s="849">
        <v>172</v>
      </c>
      <c r="J232" s="849">
        <v>1</v>
      </c>
      <c r="K232" s="849">
        <v>172</v>
      </c>
      <c r="L232" s="849">
        <v>1</v>
      </c>
      <c r="M232" s="849">
        <v>172</v>
      </c>
      <c r="N232" s="849">
        <v>1</v>
      </c>
      <c r="O232" s="849">
        <v>172</v>
      </c>
      <c r="P232" s="837">
        <v>1</v>
      </c>
      <c r="Q232" s="850">
        <v>172</v>
      </c>
    </row>
    <row r="233" spans="1:17" ht="14.4" customHeight="1" x14ac:dyDescent="0.3">
      <c r="A233" s="831" t="s">
        <v>2743</v>
      </c>
      <c r="B233" s="832" t="s">
        <v>2744</v>
      </c>
      <c r="C233" s="832" t="s">
        <v>670</v>
      </c>
      <c r="D233" s="832" t="s">
        <v>3021</v>
      </c>
      <c r="E233" s="832" t="s">
        <v>3022</v>
      </c>
      <c r="F233" s="849"/>
      <c r="G233" s="849"/>
      <c r="H233" s="849"/>
      <c r="I233" s="849"/>
      <c r="J233" s="849">
        <v>3</v>
      </c>
      <c r="K233" s="849">
        <v>1485</v>
      </c>
      <c r="L233" s="849">
        <v>1</v>
      </c>
      <c r="M233" s="849">
        <v>495</v>
      </c>
      <c r="N233" s="849"/>
      <c r="O233" s="849"/>
      <c r="P233" s="837"/>
      <c r="Q233" s="850"/>
    </row>
    <row r="234" spans="1:17" ht="14.4" customHeight="1" x14ac:dyDescent="0.3">
      <c r="A234" s="831" t="s">
        <v>2743</v>
      </c>
      <c r="B234" s="832" t="s">
        <v>2744</v>
      </c>
      <c r="C234" s="832" t="s">
        <v>670</v>
      </c>
      <c r="D234" s="832" t="s">
        <v>3021</v>
      </c>
      <c r="E234" s="832" t="s">
        <v>3023</v>
      </c>
      <c r="F234" s="849"/>
      <c r="G234" s="849"/>
      <c r="H234" s="849"/>
      <c r="I234" s="849"/>
      <c r="J234" s="849">
        <v>4</v>
      </c>
      <c r="K234" s="849">
        <v>1980</v>
      </c>
      <c r="L234" s="849">
        <v>1</v>
      </c>
      <c r="M234" s="849">
        <v>495</v>
      </c>
      <c r="N234" s="849"/>
      <c r="O234" s="849"/>
      <c r="P234" s="837"/>
      <c r="Q234" s="850"/>
    </row>
    <row r="235" spans="1:17" ht="14.4" customHeight="1" x14ac:dyDescent="0.3">
      <c r="A235" s="831" t="s">
        <v>2743</v>
      </c>
      <c r="B235" s="832" t="s">
        <v>2744</v>
      </c>
      <c r="C235" s="832" t="s">
        <v>670</v>
      </c>
      <c r="D235" s="832" t="s">
        <v>3024</v>
      </c>
      <c r="E235" s="832" t="s">
        <v>3025</v>
      </c>
      <c r="F235" s="849">
        <v>4</v>
      </c>
      <c r="G235" s="849">
        <v>2316</v>
      </c>
      <c r="H235" s="849">
        <v>0.44444444444444442</v>
      </c>
      <c r="I235" s="849">
        <v>579</v>
      </c>
      <c r="J235" s="849">
        <v>9</v>
      </c>
      <c r="K235" s="849">
        <v>5211</v>
      </c>
      <c r="L235" s="849">
        <v>1</v>
      </c>
      <c r="M235" s="849">
        <v>579</v>
      </c>
      <c r="N235" s="849"/>
      <c r="O235" s="849"/>
      <c r="P235" s="837"/>
      <c r="Q235" s="850"/>
    </row>
    <row r="236" spans="1:17" ht="14.4" customHeight="1" x14ac:dyDescent="0.3">
      <c r="A236" s="831" t="s">
        <v>2743</v>
      </c>
      <c r="B236" s="832" t="s">
        <v>2744</v>
      </c>
      <c r="C236" s="832" t="s">
        <v>670</v>
      </c>
      <c r="D236" s="832" t="s">
        <v>3024</v>
      </c>
      <c r="E236" s="832" t="s">
        <v>3026</v>
      </c>
      <c r="F236" s="849">
        <v>44</v>
      </c>
      <c r="G236" s="849">
        <v>25476</v>
      </c>
      <c r="H236" s="849">
        <v>1.2571428571428571</v>
      </c>
      <c r="I236" s="849">
        <v>579</v>
      </c>
      <c r="J236" s="849">
        <v>35</v>
      </c>
      <c r="K236" s="849">
        <v>20265</v>
      </c>
      <c r="L236" s="849">
        <v>1</v>
      </c>
      <c r="M236" s="849">
        <v>579</v>
      </c>
      <c r="N236" s="849"/>
      <c r="O236" s="849"/>
      <c r="P236" s="837"/>
      <c r="Q236" s="850"/>
    </row>
    <row r="237" spans="1:17" ht="14.4" customHeight="1" x14ac:dyDescent="0.3">
      <c r="A237" s="831" t="s">
        <v>2743</v>
      </c>
      <c r="B237" s="832" t="s">
        <v>2744</v>
      </c>
      <c r="C237" s="832" t="s">
        <v>670</v>
      </c>
      <c r="D237" s="832" t="s">
        <v>3027</v>
      </c>
      <c r="E237" s="832" t="s">
        <v>3028</v>
      </c>
      <c r="F237" s="849">
        <v>16</v>
      </c>
      <c r="G237" s="849">
        <v>16176</v>
      </c>
      <c r="H237" s="849">
        <v>0.99901185770750989</v>
      </c>
      <c r="I237" s="849">
        <v>1011</v>
      </c>
      <c r="J237" s="849">
        <v>16</v>
      </c>
      <c r="K237" s="849">
        <v>16192</v>
      </c>
      <c r="L237" s="849">
        <v>1</v>
      </c>
      <c r="M237" s="849">
        <v>1012</v>
      </c>
      <c r="N237" s="849"/>
      <c r="O237" s="849"/>
      <c r="P237" s="837"/>
      <c r="Q237" s="850"/>
    </row>
    <row r="238" spans="1:17" ht="14.4" customHeight="1" x14ac:dyDescent="0.3">
      <c r="A238" s="831" t="s">
        <v>2743</v>
      </c>
      <c r="B238" s="832" t="s">
        <v>2744</v>
      </c>
      <c r="C238" s="832" t="s">
        <v>670</v>
      </c>
      <c r="D238" s="832" t="s">
        <v>3029</v>
      </c>
      <c r="E238" s="832" t="s">
        <v>3030</v>
      </c>
      <c r="F238" s="849">
        <v>1</v>
      </c>
      <c r="G238" s="849">
        <v>192</v>
      </c>
      <c r="H238" s="849">
        <v>0.5</v>
      </c>
      <c r="I238" s="849">
        <v>192</v>
      </c>
      <c r="J238" s="849">
        <v>2</v>
      </c>
      <c r="K238" s="849">
        <v>384</v>
      </c>
      <c r="L238" s="849">
        <v>1</v>
      </c>
      <c r="M238" s="849">
        <v>192</v>
      </c>
      <c r="N238" s="849">
        <v>4</v>
      </c>
      <c r="O238" s="849">
        <v>768</v>
      </c>
      <c r="P238" s="837">
        <v>2</v>
      </c>
      <c r="Q238" s="850">
        <v>192</v>
      </c>
    </row>
    <row r="239" spans="1:17" ht="14.4" customHeight="1" x14ac:dyDescent="0.3">
      <c r="A239" s="831" t="s">
        <v>2743</v>
      </c>
      <c r="B239" s="832" t="s">
        <v>2744</v>
      </c>
      <c r="C239" s="832" t="s">
        <v>670</v>
      </c>
      <c r="D239" s="832" t="s">
        <v>3029</v>
      </c>
      <c r="E239" s="832" t="s">
        <v>3031</v>
      </c>
      <c r="F239" s="849">
        <v>1</v>
      </c>
      <c r="G239" s="849">
        <v>192</v>
      </c>
      <c r="H239" s="849"/>
      <c r="I239" s="849">
        <v>192</v>
      </c>
      <c r="J239" s="849"/>
      <c r="K239" s="849"/>
      <c r="L239" s="849"/>
      <c r="M239" s="849"/>
      <c r="N239" s="849">
        <v>5</v>
      </c>
      <c r="O239" s="849">
        <v>959</v>
      </c>
      <c r="P239" s="837"/>
      <c r="Q239" s="850">
        <v>191.8</v>
      </c>
    </row>
    <row r="240" spans="1:17" ht="14.4" customHeight="1" x14ac:dyDescent="0.3">
      <c r="A240" s="831" t="s">
        <v>2743</v>
      </c>
      <c r="B240" s="832" t="s">
        <v>2744</v>
      </c>
      <c r="C240" s="832" t="s">
        <v>670</v>
      </c>
      <c r="D240" s="832" t="s">
        <v>3032</v>
      </c>
      <c r="E240" s="832" t="s">
        <v>3033</v>
      </c>
      <c r="F240" s="849">
        <v>3</v>
      </c>
      <c r="G240" s="849">
        <v>5064</v>
      </c>
      <c r="H240" s="849">
        <v>0.59964476021314383</v>
      </c>
      <c r="I240" s="849">
        <v>1688</v>
      </c>
      <c r="J240" s="849">
        <v>5</v>
      </c>
      <c r="K240" s="849">
        <v>8445</v>
      </c>
      <c r="L240" s="849">
        <v>1</v>
      </c>
      <c r="M240" s="849">
        <v>1689</v>
      </c>
      <c r="N240" s="849">
        <v>6</v>
      </c>
      <c r="O240" s="849">
        <v>10146</v>
      </c>
      <c r="P240" s="837">
        <v>1.2014209591474245</v>
      </c>
      <c r="Q240" s="850">
        <v>1691</v>
      </c>
    </row>
    <row r="241" spans="1:17" ht="14.4" customHeight="1" x14ac:dyDescent="0.3">
      <c r="A241" s="831" t="s">
        <v>2743</v>
      </c>
      <c r="B241" s="832" t="s">
        <v>2744</v>
      </c>
      <c r="C241" s="832" t="s">
        <v>670</v>
      </c>
      <c r="D241" s="832" t="s">
        <v>3034</v>
      </c>
      <c r="E241" s="832" t="s">
        <v>3035</v>
      </c>
      <c r="F241" s="849"/>
      <c r="G241" s="849"/>
      <c r="H241" s="849"/>
      <c r="I241" s="849"/>
      <c r="J241" s="849">
        <v>47</v>
      </c>
      <c r="K241" s="849">
        <v>5969</v>
      </c>
      <c r="L241" s="849">
        <v>1</v>
      </c>
      <c r="M241" s="849">
        <v>127</v>
      </c>
      <c r="N241" s="849">
        <v>131</v>
      </c>
      <c r="O241" s="849">
        <v>16637</v>
      </c>
      <c r="P241" s="837">
        <v>2.7872340425531914</v>
      </c>
      <c r="Q241" s="850">
        <v>127</v>
      </c>
    </row>
    <row r="242" spans="1:17" ht="14.4" customHeight="1" x14ac:dyDescent="0.3">
      <c r="A242" s="831" t="s">
        <v>2743</v>
      </c>
      <c r="B242" s="832" t="s">
        <v>2744</v>
      </c>
      <c r="C242" s="832" t="s">
        <v>670</v>
      </c>
      <c r="D242" s="832" t="s">
        <v>3034</v>
      </c>
      <c r="E242" s="832" t="s">
        <v>3036</v>
      </c>
      <c r="F242" s="849">
        <v>1</v>
      </c>
      <c r="G242" s="849">
        <v>127</v>
      </c>
      <c r="H242" s="849">
        <v>1.9607843137254902E-2</v>
      </c>
      <c r="I242" s="849">
        <v>127</v>
      </c>
      <c r="J242" s="849">
        <v>51</v>
      </c>
      <c r="K242" s="849">
        <v>6477</v>
      </c>
      <c r="L242" s="849">
        <v>1</v>
      </c>
      <c r="M242" s="849">
        <v>127</v>
      </c>
      <c r="N242" s="849">
        <v>1</v>
      </c>
      <c r="O242" s="849">
        <v>127</v>
      </c>
      <c r="P242" s="837">
        <v>1.9607843137254902E-2</v>
      </c>
      <c r="Q242" s="850">
        <v>127</v>
      </c>
    </row>
    <row r="243" spans="1:17" ht="14.4" customHeight="1" x14ac:dyDescent="0.3">
      <c r="A243" s="831" t="s">
        <v>2743</v>
      </c>
      <c r="B243" s="832" t="s">
        <v>2744</v>
      </c>
      <c r="C243" s="832" t="s">
        <v>670</v>
      </c>
      <c r="D243" s="832" t="s">
        <v>3037</v>
      </c>
      <c r="E243" s="832" t="s">
        <v>3038</v>
      </c>
      <c r="F243" s="849">
        <v>1</v>
      </c>
      <c r="G243" s="849">
        <v>310</v>
      </c>
      <c r="H243" s="849"/>
      <c r="I243" s="849">
        <v>310</v>
      </c>
      <c r="J243" s="849"/>
      <c r="K243" s="849"/>
      <c r="L243" s="849"/>
      <c r="M243" s="849"/>
      <c r="N243" s="849"/>
      <c r="O243" s="849"/>
      <c r="P243" s="837"/>
      <c r="Q243" s="850"/>
    </row>
    <row r="244" spans="1:17" ht="14.4" customHeight="1" x14ac:dyDescent="0.3">
      <c r="A244" s="831" t="s">
        <v>2743</v>
      </c>
      <c r="B244" s="832" t="s">
        <v>2744</v>
      </c>
      <c r="C244" s="832" t="s">
        <v>670</v>
      </c>
      <c r="D244" s="832" t="s">
        <v>3039</v>
      </c>
      <c r="E244" s="832" t="s">
        <v>3040</v>
      </c>
      <c r="F244" s="849">
        <v>8</v>
      </c>
      <c r="G244" s="849">
        <v>184</v>
      </c>
      <c r="H244" s="849">
        <v>2</v>
      </c>
      <c r="I244" s="849">
        <v>23</v>
      </c>
      <c r="J244" s="849">
        <v>4</v>
      </c>
      <c r="K244" s="849">
        <v>92</v>
      </c>
      <c r="L244" s="849">
        <v>1</v>
      </c>
      <c r="M244" s="849">
        <v>23</v>
      </c>
      <c r="N244" s="849">
        <v>11</v>
      </c>
      <c r="O244" s="849">
        <v>253</v>
      </c>
      <c r="P244" s="837">
        <v>2.75</v>
      </c>
      <c r="Q244" s="850">
        <v>23</v>
      </c>
    </row>
    <row r="245" spans="1:17" ht="14.4" customHeight="1" x14ac:dyDescent="0.3">
      <c r="A245" s="831" t="s">
        <v>2743</v>
      </c>
      <c r="B245" s="832" t="s">
        <v>2744</v>
      </c>
      <c r="C245" s="832" t="s">
        <v>670</v>
      </c>
      <c r="D245" s="832" t="s">
        <v>3039</v>
      </c>
      <c r="E245" s="832" t="s">
        <v>3041</v>
      </c>
      <c r="F245" s="849">
        <v>7</v>
      </c>
      <c r="G245" s="849">
        <v>161</v>
      </c>
      <c r="H245" s="849">
        <v>0.35</v>
      </c>
      <c r="I245" s="849">
        <v>23</v>
      </c>
      <c r="J245" s="849">
        <v>20</v>
      </c>
      <c r="K245" s="849">
        <v>460</v>
      </c>
      <c r="L245" s="849">
        <v>1</v>
      </c>
      <c r="M245" s="849">
        <v>23</v>
      </c>
      <c r="N245" s="849">
        <v>11</v>
      </c>
      <c r="O245" s="849">
        <v>253</v>
      </c>
      <c r="P245" s="837">
        <v>0.55000000000000004</v>
      </c>
      <c r="Q245" s="850">
        <v>23</v>
      </c>
    </row>
    <row r="246" spans="1:17" ht="14.4" customHeight="1" x14ac:dyDescent="0.3">
      <c r="A246" s="831" t="s">
        <v>2743</v>
      </c>
      <c r="B246" s="832" t="s">
        <v>2744</v>
      </c>
      <c r="C246" s="832" t="s">
        <v>670</v>
      </c>
      <c r="D246" s="832" t="s">
        <v>3042</v>
      </c>
      <c r="E246" s="832" t="s">
        <v>3043</v>
      </c>
      <c r="F246" s="849"/>
      <c r="G246" s="849"/>
      <c r="H246" s="849"/>
      <c r="I246" s="849"/>
      <c r="J246" s="849">
        <v>1</v>
      </c>
      <c r="K246" s="849">
        <v>651</v>
      </c>
      <c r="L246" s="849">
        <v>1</v>
      </c>
      <c r="M246" s="849">
        <v>651</v>
      </c>
      <c r="N246" s="849"/>
      <c r="O246" s="849"/>
      <c r="P246" s="837"/>
      <c r="Q246" s="850"/>
    </row>
    <row r="247" spans="1:17" ht="14.4" customHeight="1" x14ac:dyDescent="0.3">
      <c r="A247" s="831" t="s">
        <v>2743</v>
      </c>
      <c r="B247" s="832" t="s">
        <v>2744</v>
      </c>
      <c r="C247" s="832" t="s">
        <v>670</v>
      </c>
      <c r="D247" s="832" t="s">
        <v>3044</v>
      </c>
      <c r="E247" s="832" t="s">
        <v>3045</v>
      </c>
      <c r="F247" s="849"/>
      <c r="G247" s="849"/>
      <c r="H247" s="849"/>
      <c r="I247" s="849"/>
      <c r="J247" s="849"/>
      <c r="K247" s="849"/>
      <c r="L247" s="849"/>
      <c r="M247" s="849"/>
      <c r="N247" s="849">
        <v>1</v>
      </c>
      <c r="O247" s="849">
        <v>444</v>
      </c>
      <c r="P247" s="837"/>
      <c r="Q247" s="850">
        <v>444</v>
      </c>
    </row>
    <row r="248" spans="1:17" ht="14.4" customHeight="1" x14ac:dyDescent="0.3">
      <c r="A248" s="831" t="s">
        <v>2743</v>
      </c>
      <c r="B248" s="832" t="s">
        <v>2744</v>
      </c>
      <c r="C248" s="832" t="s">
        <v>670</v>
      </c>
      <c r="D248" s="832" t="s">
        <v>3046</v>
      </c>
      <c r="E248" s="832" t="s">
        <v>3047</v>
      </c>
      <c r="F248" s="849"/>
      <c r="G248" s="849"/>
      <c r="H248" s="849"/>
      <c r="I248" s="849"/>
      <c r="J248" s="849">
        <v>1</v>
      </c>
      <c r="K248" s="849">
        <v>294</v>
      </c>
      <c r="L248" s="849">
        <v>1</v>
      </c>
      <c r="M248" s="849">
        <v>294</v>
      </c>
      <c r="N248" s="849"/>
      <c r="O248" s="849"/>
      <c r="P248" s="837"/>
      <c r="Q248" s="850"/>
    </row>
    <row r="249" spans="1:17" ht="14.4" customHeight="1" x14ac:dyDescent="0.3">
      <c r="A249" s="831" t="s">
        <v>2743</v>
      </c>
      <c r="B249" s="832" t="s">
        <v>2744</v>
      </c>
      <c r="C249" s="832" t="s">
        <v>670</v>
      </c>
      <c r="D249" s="832" t="s">
        <v>3048</v>
      </c>
      <c r="E249" s="832" t="s">
        <v>3049</v>
      </c>
      <c r="F249" s="849">
        <v>5</v>
      </c>
      <c r="G249" s="849">
        <v>1865</v>
      </c>
      <c r="H249" s="849">
        <v>4.9866310160427805</v>
      </c>
      <c r="I249" s="849">
        <v>373</v>
      </c>
      <c r="J249" s="849">
        <v>1</v>
      </c>
      <c r="K249" s="849">
        <v>374</v>
      </c>
      <c r="L249" s="849">
        <v>1</v>
      </c>
      <c r="M249" s="849">
        <v>374</v>
      </c>
      <c r="N249" s="849"/>
      <c r="O249" s="849"/>
      <c r="P249" s="837"/>
      <c r="Q249" s="850"/>
    </row>
    <row r="250" spans="1:17" ht="14.4" customHeight="1" x14ac:dyDescent="0.3">
      <c r="A250" s="831" t="s">
        <v>2743</v>
      </c>
      <c r="B250" s="832" t="s">
        <v>2744</v>
      </c>
      <c r="C250" s="832" t="s">
        <v>670</v>
      </c>
      <c r="D250" s="832" t="s">
        <v>3048</v>
      </c>
      <c r="E250" s="832" t="s">
        <v>3050</v>
      </c>
      <c r="F250" s="849"/>
      <c r="G250" s="849"/>
      <c r="H250" s="849"/>
      <c r="I250" s="849"/>
      <c r="J250" s="849">
        <v>2</v>
      </c>
      <c r="K250" s="849">
        <v>748</v>
      </c>
      <c r="L250" s="849">
        <v>1</v>
      </c>
      <c r="M250" s="849">
        <v>374</v>
      </c>
      <c r="N250" s="849"/>
      <c r="O250" s="849"/>
      <c r="P250" s="837"/>
      <c r="Q250" s="850"/>
    </row>
    <row r="251" spans="1:17" ht="14.4" customHeight="1" x14ac:dyDescent="0.3">
      <c r="A251" s="831" t="s">
        <v>2743</v>
      </c>
      <c r="B251" s="832" t="s">
        <v>2744</v>
      </c>
      <c r="C251" s="832" t="s">
        <v>670</v>
      </c>
      <c r="D251" s="832" t="s">
        <v>3051</v>
      </c>
      <c r="E251" s="832" t="s">
        <v>3052</v>
      </c>
      <c r="F251" s="849">
        <v>20</v>
      </c>
      <c r="G251" s="849">
        <v>900</v>
      </c>
      <c r="H251" s="849">
        <v>1.4285714285714286</v>
      </c>
      <c r="I251" s="849">
        <v>45</v>
      </c>
      <c r="J251" s="849">
        <v>14</v>
      </c>
      <c r="K251" s="849">
        <v>630</v>
      </c>
      <c r="L251" s="849">
        <v>1</v>
      </c>
      <c r="M251" s="849">
        <v>45</v>
      </c>
      <c r="N251" s="849">
        <v>29</v>
      </c>
      <c r="O251" s="849">
        <v>1305</v>
      </c>
      <c r="P251" s="837">
        <v>2.0714285714285716</v>
      </c>
      <c r="Q251" s="850">
        <v>45</v>
      </c>
    </row>
    <row r="252" spans="1:17" ht="14.4" customHeight="1" x14ac:dyDescent="0.3">
      <c r="A252" s="831" t="s">
        <v>2743</v>
      </c>
      <c r="B252" s="832" t="s">
        <v>2744</v>
      </c>
      <c r="C252" s="832" t="s">
        <v>670</v>
      </c>
      <c r="D252" s="832" t="s">
        <v>3051</v>
      </c>
      <c r="E252" s="832" t="s">
        <v>3053</v>
      </c>
      <c r="F252" s="849">
        <v>10</v>
      </c>
      <c r="G252" s="849">
        <v>450</v>
      </c>
      <c r="H252" s="849">
        <v>0.43478260869565216</v>
      </c>
      <c r="I252" s="849">
        <v>45</v>
      </c>
      <c r="J252" s="849">
        <v>23</v>
      </c>
      <c r="K252" s="849">
        <v>1035</v>
      </c>
      <c r="L252" s="849">
        <v>1</v>
      </c>
      <c r="M252" s="849">
        <v>45</v>
      </c>
      <c r="N252" s="849">
        <v>7</v>
      </c>
      <c r="O252" s="849">
        <v>315</v>
      </c>
      <c r="P252" s="837">
        <v>0.30434782608695654</v>
      </c>
      <c r="Q252" s="850">
        <v>45</v>
      </c>
    </row>
    <row r="253" spans="1:17" ht="14.4" customHeight="1" x14ac:dyDescent="0.3">
      <c r="A253" s="831" t="s">
        <v>2743</v>
      </c>
      <c r="B253" s="832" t="s">
        <v>2744</v>
      </c>
      <c r="C253" s="832" t="s">
        <v>670</v>
      </c>
      <c r="D253" s="832" t="s">
        <v>3054</v>
      </c>
      <c r="E253" s="832" t="s">
        <v>2829</v>
      </c>
      <c r="F253" s="849">
        <v>11</v>
      </c>
      <c r="G253" s="849">
        <v>2057</v>
      </c>
      <c r="H253" s="849">
        <v>1.2222222222222223</v>
      </c>
      <c r="I253" s="849">
        <v>187</v>
      </c>
      <c r="J253" s="849">
        <v>9</v>
      </c>
      <c r="K253" s="849">
        <v>1683</v>
      </c>
      <c r="L253" s="849">
        <v>1</v>
      </c>
      <c r="M253" s="849">
        <v>187</v>
      </c>
      <c r="N253" s="849">
        <v>6</v>
      </c>
      <c r="O253" s="849">
        <v>1122</v>
      </c>
      <c r="P253" s="837">
        <v>0.66666666666666663</v>
      </c>
      <c r="Q253" s="850">
        <v>187</v>
      </c>
    </row>
    <row r="254" spans="1:17" ht="14.4" customHeight="1" x14ac:dyDescent="0.3">
      <c r="A254" s="831" t="s">
        <v>2743</v>
      </c>
      <c r="B254" s="832" t="s">
        <v>2744</v>
      </c>
      <c r="C254" s="832" t="s">
        <v>670</v>
      </c>
      <c r="D254" s="832" t="s">
        <v>3055</v>
      </c>
      <c r="E254" s="832" t="s">
        <v>3056</v>
      </c>
      <c r="F254" s="849"/>
      <c r="G254" s="849"/>
      <c r="H254" s="849"/>
      <c r="I254" s="849"/>
      <c r="J254" s="849"/>
      <c r="K254" s="849"/>
      <c r="L254" s="849"/>
      <c r="M254" s="849"/>
      <c r="N254" s="849">
        <v>1</v>
      </c>
      <c r="O254" s="849">
        <v>146</v>
      </c>
      <c r="P254" s="837"/>
      <c r="Q254" s="850">
        <v>146</v>
      </c>
    </row>
    <row r="255" spans="1:17" ht="14.4" customHeight="1" x14ac:dyDescent="0.3">
      <c r="A255" s="831" t="s">
        <v>2743</v>
      </c>
      <c r="B255" s="832" t="s">
        <v>2744</v>
      </c>
      <c r="C255" s="832" t="s">
        <v>670</v>
      </c>
      <c r="D255" s="832" t="s">
        <v>3055</v>
      </c>
      <c r="E255" s="832" t="s">
        <v>3057</v>
      </c>
      <c r="F255" s="849">
        <v>1</v>
      </c>
      <c r="G255" s="849">
        <v>146</v>
      </c>
      <c r="H255" s="849">
        <v>1</v>
      </c>
      <c r="I255" s="849">
        <v>146</v>
      </c>
      <c r="J255" s="849">
        <v>1</v>
      </c>
      <c r="K255" s="849">
        <v>146</v>
      </c>
      <c r="L255" s="849">
        <v>1</v>
      </c>
      <c r="M255" s="849">
        <v>146</v>
      </c>
      <c r="N255" s="849">
        <v>2</v>
      </c>
      <c r="O255" s="849">
        <v>292</v>
      </c>
      <c r="P255" s="837">
        <v>2</v>
      </c>
      <c r="Q255" s="850">
        <v>146</v>
      </c>
    </row>
    <row r="256" spans="1:17" ht="14.4" customHeight="1" x14ac:dyDescent="0.3">
      <c r="A256" s="831" t="s">
        <v>2743</v>
      </c>
      <c r="B256" s="832" t="s">
        <v>2744</v>
      </c>
      <c r="C256" s="832" t="s">
        <v>670</v>
      </c>
      <c r="D256" s="832" t="s">
        <v>3058</v>
      </c>
      <c r="E256" s="832" t="s">
        <v>3059</v>
      </c>
      <c r="F256" s="849">
        <v>3</v>
      </c>
      <c r="G256" s="849">
        <v>138</v>
      </c>
      <c r="H256" s="849"/>
      <c r="I256" s="849">
        <v>46</v>
      </c>
      <c r="J256" s="849"/>
      <c r="K256" s="849"/>
      <c r="L256" s="849"/>
      <c r="M256" s="849"/>
      <c r="N256" s="849"/>
      <c r="O256" s="849"/>
      <c r="P256" s="837"/>
      <c r="Q256" s="850"/>
    </row>
    <row r="257" spans="1:17" ht="14.4" customHeight="1" x14ac:dyDescent="0.3">
      <c r="A257" s="831" t="s">
        <v>2743</v>
      </c>
      <c r="B257" s="832" t="s">
        <v>2744</v>
      </c>
      <c r="C257" s="832" t="s">
        <v>670</v>
      </c>
      <c r="D257" s="832" t="s">
        <v>3058</v>
      </c>
      <c r="E257" s="832" t="s">
        <v>3060</v>
      </c>
      <c r="F257" s="849">
        <v>3</v>
      </c>
      <c r="G257" s="849">
        <v>138</v>
      </c>
      <c r="H257" s="849"/>
      <c r="I257" s="849">
        <v>46</v>
      </c>
      <c r="J257" s="849"/>
      <c r="K257" s="849"/>
      <c r="L257" s="849"/>
      <c r="M257" s="849"/>
      <c r="N257" s="849">
        <v>15</v>
      </c>
      <c r="O257" s="849">
        <v>690</v>
      </c>
      <c r="P257" s="837"/>
      <c r="Q257" s="850">
        <v>46</v>
      </c>
    </row>
    <row r="258" spans="1:17" ht="14.4" customHeight="1" x14ac:dyDescent="0.3">
      <c r="A258" s="831" t="s">
        <v>2743</v>
      </c>
      <c r="B258" s="832" t="s">
        <v>2744</v>
      </c>
      <c r="C258" s="832" t="s">
        <v>670</v>
      </c>
      <c r="D258" s="832" t="s">
        <v>3061</v>
      </c>
      <c r="E258" s="832" t="s">
        <v>3062</v>
      </c>
      <c r="F258" s="849">
        <v>5</v>
      </c>
      <c r="G258" s="849">
        <v>1475</v>
      </c>
      <c r="H258" s="849">
        <v>1</v>
      </c>
      <c r="I258" s="849">
        <v>295</v>
      </c>
      <c r="J258" s="849">
        <v>5</v>
      </c>
      <c r="K258" s="849">
        <v>1475</v>
      </c>
      <c r="L258" s="849">
        <v>1</v>
      </c>
      <c r="M258" s="849">
        <v>295</v>
      </c>
      <c r="N258" s="849">
        <v>5</v>
      </c>
      <c r="O258" s="849">
        <v>1479</v>
      </c>
      <c r="P258" s="837">
        <v>1.0027118644067796</v>
      </c>
      <c r="Q258" s="850">
        <v>295.8</v>
      </c>
    </row>
    <row r="259" spans="1:17" ht="14.4" customHeight="1" x14ac:dyDescent="0.3">
      <c r="A259" s="831" t="s">
        <v>2743</v>
      </c>
      <c r="B259" s="832" t="s">
        <v>2744</v>
      </c>
      <c r="C259" s="832" t="s">
        <v>670</v>
      </c>
      <c r="D259" s="832" t="s">
        <v>3063</v>
      </c>
      <c r="E259" s="832" t="s">
        <v>3064</v>
      </c>
      <c r="F259" s="849">
        <v>5</v>
      </c>
      <c r="G259" s="849">
        <v>155</v>
      </c>
      <c r="H259" s="849">
        <v>2.5</v>
      </c>
      <c r="I259" s="849">
        <v>31</v>
      </c>
      <c r="J259" s="849">
        <v>2</v>
      </c>
      <c r="K259" s="849">
        <v>62</v>
      </c>
      <c r="L259" s="849">
        <v>1</v>
      </c>
      <c r="M259" s="849">
        <v>31</v>
      </c>
      <c r="N259" s="849">
        <v>3</v>
      </c>
      <c r="O259" s="849">
        <v>93</v>
      </c>
      <c r="P259" s="837">
        <v>1.5</v>
      </c>
      <c r="Q259" s="850">
        <v>31</v>
      </c>
    </row>
    <row r="260" spans="1:17" ht="14.4" customHeight="1" x14ac:dyDescent="0.3">
      <c r="A260" s="831" t="s">
        <v>2743</v>
      </c>
      <c r="B260" s="832" t="s">
        <v>2744</v>
      </c>
      <c r="C260" s="832" t="s">
        <v>670</v>
      </c>
      <c r="D260" s="832" t="s">
        <v>3065</v>
      </c>
      <c r="E260" s="832" t="s">
        <v>3066</v>
      </c>
      <c r="F260" s="849">
        <v>1</v>
      </c>
      <c r="G260" s="849">
        <v>560</v>
      </c>
      <c r="H260" s="849">
        <v>1</v>
      </c>
      <c r="I260" s="849">
        <v>560</v>
      </c>
      <c r="J260" s="849">
        <v>1</v>
      </c>
      <c r="K260" s="849">
        <v>560</v>
      </c>
      <c r="L260" s="849">
        <v>1</v>
      </c>
      <c r="M260" s="849">
        <v>560</v>
      </c>
      <c r="N260" s="849">
        <v>1</v>
      </c>
      <c r="O260" s="849">
        <v>561</v>
      </c>
      <c r="P260" s="837">
        <v>1.0017857142857143</v>
      </c>
      <c r="Q260" s="850">
        <v>561</v>
      </c>
    </row>
    <row r="261" spans="1:17" ht="14.4" customHeight="1" x14ac:dyDescent="0.3">
      <c r="A261" s="831" t="s">
        <v>2743</v>
      </c>
      <c r="B261" s="832" t="s">
        <v>2744</v>
      </c>
      <c r="C261" s="832" t="s">
        <v>670</v>
      </c>
      <c r="D261" s="832" t="s">
        <v>3065</v>
      </c>
      <c r="E261" s="832" t="s">
        <v>3067</v>
      </c>
      <c r="F261" s="849">
        <v>3</v>
      </c>
      <c r="G261" s="849">
        <v>1680</v>
      </c>
      <c r="H261" s="849"/>
      <c r="I261" s="849">
        <v>560</v>
      </c>
      <c r="J261" s="849"/>
      <c r="K261" s="849"/>
      <c r="L261" s="849"/>
      <c r="M261" s="849"/>
      <c r="N261" s="849">
        <v>1</v>
      </c>
      <c r="O261" s="849">
        <v>561</v>
      </c>
      <c r="P261" s="837"/>
      <c r="Q261" s="850">
        <v>561</v>
      </c>
    </row>
    <row r="262" spans="1:17" ht="14.4" customHeight="1" x14ac:dyDescent="0.3">
      <c r="A262" s="831" t="s">
        <v>2743</v>
      </c>
      <c r="B262" s="832" t="s">
        <v>2744</v>
      </c>
      <c r="C262" s="832" t="s">
        <v>670</v>
      </c>
      <c r="D262" s="832" t="s">
        <v>3068</v>
      </c>
      <c r="E262" s="832" t="s">
        <v>3069</v>
      </c>
      <c r="F262" s="849"/>
      <c r="G262" s="849"/>
      <c r="H262" s="849"/>
      <c r="I262" s="849"/>
      <c r="J262" s="849"/>
      <c r="K262" s="849"/>
      <c r="L262" s="849"/>
      <c r="M262" s="849"/>
      <c r="N262" s="849">
        <v>4</v>
      </c>
      <c r="O262" s="849">
        <v>736</v>
      </c>
      <c r="P262" s="837"/>
      <c r="Q262" s="850">
        <v>184</v>
      </c>
    </row>
    <row r="263" spans="1:17" ht="14.4" customHeight="1" x14ac:dyDescent="0.3">
      <c r="A263" s="831" t="s">
        <v>2743</v>
      </c>
      <c r="B263" s="832" t="s">
        <v>2744</v>
      </c>
      <c r="C263" s="832" t="s">
        <v>670</v>
      </c>
      <c r="D263" s="832" t="s">
        <v>3068</v>
      </c>
      <c r="E263" s="832" t="s">
        <v>3070</v>
      </c>
      <c r="F263" s="849">
        <v>1</v>
      </c>
      <c r="G263" s="849">
        <v>184</v>
      </c>
      <c r="H263" s="849">
        <v>0.2</v>
      </c>
      <c r="I263" s="849">
        <v>184</v>
      </c>
      <c r="J263" s="849">
        <v>5</v>
      </c>
      <c r="K263" s="849">
        <v>920</v>
      </c>
      <c r="L263" s="849">
        <v>1</v>
      </c>
      <c r="M263" s="849">
        <v>184</v>
      </c>
      <c r="N263" s="849">
        <v>3</v>
      </c>
      <c r="O263" s="849">
        <v>552</v>
      </c>
      <c r="P263" s="837">
        <v>0.6</v>
      </c>
      <c r="Q263" s="850">
        <v>184</v>
      </c>
    </row>
    <row r="264" spans="1:17" ht="14.4" customHeight="1" x14ac:dyDescent="0.3">
      <c r="A264" s="831" t="s">
        <v>2743</v>
      </c>
      <c r="B264" s="832" t="s">
        <v>2744</v>
      </c>
      <c r="C264" s="832" t="s">
        <v>670</v>
      </c>
      <c r="D264" s="832" t="s">
        <v>3071</v>
      </c>
      <c r="E264" s="832" t="s">
        <v>3072</v>
      </c>
      <c r="F264" s="849"/>
      <c r="G264" s="849"/>
      <c r="H264" s="849"/>
      <c r="I264" s="849"/>
      <c r="J264" s="849">
        <v>1</v>
      </c>
      <c r="K264" s="849">
        <v>295</v>
      </c>
      <c r="L264" s="849">
        <v>1</v>
      </c>
      <c r="M264" s="849">
        <v>295</v>
      </c>
      <c r="N264" s="849"/>
      <c r="O264" s="849"/>
      <c r="P264" s="837"/>
      <c r="Q264" s="850"/>
    </row>
    <row r="265" spans="1:17" ht="14.4" customHeight="1" x14ac:dyDescent="0.3">
      <c r="A265" s="831" t="s">
        <v>2743</v>
      </c>
      <c r="B265" s="832" t="s">
        <v>2744</v>
      </c>
      <c r="C265" s="832" t="s">
        <v>670</v>
      </c>
      <c r="D265" s="832" t="s">
        <v>3073</v>
      </c>
      <c r="E265" s="832" t="s">
        <v>3074</v>
      </c>
      <c r="F265" s="849"/>
      <c r="G265" s="849"/>
      <c r="H265" s="849"/>
      <c r="I265" s="849"/>
      <c r="J265" s="849">
        <v>1</v>
      </c>
      <c r="K265" s="849">
        <v>355</v>
      </c>
      <c r="L265" s="849">
        <v>1</v>
      </c>
      <c r="M265" s="849">
        <v>355</v>
      </c>
      <c r="N265" s="849"/>
      <c r="O265" s="849"/>
      <c r="P265" s="837"/>
      <c r="Q265" s="850"/>
    </row>
    <row r="266" spans="1:17" ht="14.4" customHeight="1" x14ac:dyDescent="0.3">
      <c r="A266" s="831" t="s">
        <v>2743</v>
      </c>
      <c r="B266" s="832" t="s">
        <v>2744</v>
      </c>
      <c r="C266" s="832" t="s">
        <v>670</v>
      </c>
      <c r="D266" s="832" t="s">
        <v>3073</v>
      </c>
      <c r="E266" s="832" t="s">
        <v>3075</v>
      </c>
      <c r="F266" s="849"/>
      <c r="G266" s="849"/>
      <c r="H266" s="849"/>
      <c r="I266" s="849"/>
      <c r="J266" s="849"/>
      <c r="K266" s="849"/>
      <c r="L266" s="849"/>
      <c r="M266" s="849"/>
      <c r="N266" s="849">
        <v>1</v>
      </c>
      <c r="O266" s="849">
        <v>356</v>
      </c>
      <c r="P266" s="837"/>
      <c r="Q266" s="850">
        <v>356</v>
      </c>
    </row>
    <row r="267" spans="1:17" ht="14.4" customHeight="1" x14ac:dyDescent="0.3">
      <c r="A267" s="831" t="s">
        <v>2743</v>
      </c>
      <c r="B267" s="832" t="s">
        <v>2744</v>
      </c>
      <c r="C267" s="832" t="s">
        <v>670</v>
      </c>
      <c r="D267" s="832" t="s">
        <v>3076</v>
      </c>
      <c r="E267" s="832" t="s">
        <v>3077</v>
      </c>
      <c r="F267" s="849"/>
      <c r="G267" s="849"/>
      <c r="H267" s="849"/>
      <c r="I267" s="849"/>
      <c r="J267" s="849">
        <v>2</v>
      </c>
      <c r="K267" s="849">
        <v>3536</v>
      </c>
      <c r="L267" s="849">
        <v>1</v>
      </c>
      <c r="M267" s="849">
        <v>1768</v>
      </c>
      <c r="N267" s="849">
        <v>1</v>
      </c>
      <c r="O267" s="849">
        <v>1770</v>
      </c>
      <c r="P267" s="837">
        <v>0.5005656108597285</v>
      </c>
      <c r="Q267" s="850">
        <v>1770</v>
      </c>
    </row>
    <row r="268" spans="1:17" ht="14.4" customHeight="1" x14ac:dyDescent="0.3">
      <c r="A268" s="831" t="s">
        <v>2743</v>
      </c>
      <c r="B268" s="832" t="s">
        <v>2744</v>
      </c>
      <c r="C268" s="832" t="s">
        <v>670</v>
      </c>
      <c r="D268" s="832" t="s">
        <v>3078</v>
      </c>
      <c r="E268" s="832" t="s">
        <v>3079</v>
      </c>
      <c r="F268" s="849"/>
      <c r="G268" s="849"/>
      <c r="H268" s="849"/>
      <c r="I268" s="849"/>
      <c r="J268" s="849"/>
      <c r="K268" s="849"/>
      <c r="L268" s="849"/>
      <c r="M268" s="849"/>
      <c r="N268" s="849">
        <v>1</v>
      </c>
      <c r="O268" s="849">
        <v>135</v>
      </c>
      <c r="P268" s="837"/>
      <c r="Q268" s="850">
        <v>135</v>
      </c>
    </row>
    <row r="269" spans="1:17" ht="14.4" customHeight="1" x14ac:dyDescent="0.3">
      <c r="A269" s="831" t="s">
        <v>2743</v>
      </c>
      <c r="B269" s="832" t="s">
        <v>2744</v>
      </c>
      <c r="C269" s="832" t="s">
        <v>670</v>
      </c>
      <c r="D269" s="832" t="s">
        <v>3080</v>
      </c>
      <c r="E269" s="832" t="s">
        <v>3081</v>
      </c>
      <c r="F269" s="849">
        <v>2</v>
      </c>
      <c r="G269" s="849">
        <v>814</v>
      </c>
      <c r="H269" s="849">
        <v>1</v>
      </c>
      <c r="I269" s="849">
        <v>407</v>
      </c>
      <c r="J269" s="849">
        <v>2</v>
      </c>
      <c r="K269" s="849">
        <v>814</v>
      </c>
      <c r="L269" s="849">
        <v>1</v>
      </c>
      <c r="M269" s="849">
        <v>407</v>
      </c>
      <c r="N269" s="849">
        <v>1</v>
      </c>
      <c r="O269" s="849">
        <v>407</v>
      </c>
      <c r="P269" s="837">
        <v>0.5</v>
      </c>
      <c r="Q269" s="850">
        <v>407</v>
      </c>
    </row>
    <row r="270" spans="1:17" ht="14.4" customHeight="1" x14ac:dyDescent="0.3">
      <c r="A270" s="831" t="s">
        <v>2743</v>
      </c>
      <c r="B270" s="832" t="s">
        <v>2744</v>
      </c>
      <c r="C270" s="832" t="s">
        <v>670</v>
      </c>
      <c r="D270" s="832" t="s">
        <v>3080</v>
      </c>
      <c r="E270" s="832" t="s">
        <v>3082</v>
      </c>
      <c r="F270" s="849">
        <v>1</v>
      </c>
      <c r="G270" s="849">
        <v>407</v>
      </c>
      <c r="H270" s="849">
        <v>0.33333333333333331</v>
      </c>
      <c r="I270" s="849">
        <v>407</v>
      </c>
      <c r="J270" s="849">
        <v>3</v>
      </c>
      <c r="K270" s="849">
        <v>1221</v>
      </c>
      <c r="L270" s="849">
        <v>1</v>
      </c>
      <c r="M270" s="849">
        <v>407</v>
      </c>
      <c r="N270" s="849">
        <v>5</v>
      </c>
      <c r="O270" s="849">
        <v>2035</v>
      </c>
      <c r="P270" s="837">
        <v>1.6666666666666667</v>
      </c>
      <c r="Q270" s="850">
        <v>407</v>
      </c>
    </row>
    <row r="271" spans="1:17" ht="14.4" customHeight="1" x14ac:dyDescent="0.3">
      <c r="A271" s="831" t="s">
        <v>2743</v>
      </c>
      <c r="B271" s="832" t="s">
        <v>2744</v>
      </c>
      <c r="C271" s="832" t="s">
        <v>670</v>
      </c>
      <c r="D271" s="832" t="s">
        <v>3083</v>
      </c>
      <c r="E271" s="832" t="s">
        <v>3084</v>
      </c>
      <c r="F271" s="849"/>
      <c r="G271" s="849"/>
      <c r="H271" s="849"/>
      <c r="I271" s="849"/>
      <c r="J271" s="849">
        <v>1</v>
      </c>
      <c r="K271" s="849">
        <v>516</v>
      </c>
      <c r="L271" s="849">
        <v>1</v>
      </c>
      <c r="M271" s="849">
        <v>516</v>
      </c>
      <c r="N271" s="849">
        <v>1</v>
      </c>
      <c r="O271" s="849">
        <v>516</v>
      </c>
      <c r="P271" s="837">
        <v>1</v>
      </c>
      <c r="Q271" s="850">
        <v>516</v>
      </c>
    </row>
    <row r="272" spans="1:17" ht="14.4" customHeight="1" x14ac:dyDescent="0.3">
      <c r="A272" s="831" t="s">
        <v>2743</v>
      </c>
      <c r="B272" s="832" t="s">
        <v>2744</v>
      </c>
      <c r="C272" s="832" t="s">
        <v>670</v>
      </c>
      <c r="D272" s="832" t="s">
        <v>3085</v>
      </c>
      <c r="E272" s="832" t="s">
        <v>3086</v>
      </c>
      <c r="F272" s="849">
        <v>1</v>
      </c>
      <c r="G272" s="849">
        <v>190</v>
      </c>
      <c r="H272" s="849">
        <v>1</v>
      </c>
      <c r="I272" s="849">
        <v>190</v>
      </c>
      <c r="J272" s="849">
        <v>1</v>
      </c>
      <c r="K272" s="849">
        <v>190</v>
      </c>
      <c r="L272" s="849">
        <v>1</v>
      </c>
      <c r="M272" s="849">
        <v>190</v>
      </c>
      <c r="N272" s="849"/>
      <c r="O272" s="849"/>
      <c r="P272" s="837"/>
      <c r="Q272" s="850"/>
    </row>
    <row r="273" spans="1:17" ht="14.4" customHeight="1" x14ac:dyDescent="0.3">
      <c r="A273" s="831" t="s">
        <v>2743</v>
      </c>
      <c r="B273" s="832" t="s">
        <v>2744</v>
      </c>
      <c r="C273" s="832" t="s">
        <v>670</v>
      </c>
      <c r="D273" s="832" t="s">
        <v>3085</v>
      </c>
      <c r="E273" s="832" t="s">
        <v>3087</v>
      </c>
      <c r="F273" s="849">
        <v>4</v>
      </c>
      <c r="G273" s="849">
        <v>760</v>
      </c>
      <c r="H273" s="849">
        <v>4</v>
      </c>
      <c r="I273" s="849">
        <v>190</v>
      </c>
      <c r="J273" s="849">
        <v>1</v>
      </c>
      <c r="K273" s="849">
        <v>190</v>
      </c>
      <c r="L273" s="849">
        <v>1</v>
      </c>
      <c r="M273" s="849">
        <v>190</v>
      </c>
      <c r="N273" s="849"/>
      <c r="O273" s="849"/>
      <c r="P273" s="837"/>
      <c r="Q273" s="850"/>
    </row>
    <row r="274" spans="1:17" ht="14.4" customHeight="1" x14ac:dyDescent="0.3">
      <c r="A274" s="831" t="s">
        <v>2743</v>
      </c>
      <c r="B274" s="832" t="s">
        <v>2744</v>
      </c>
      <c r="C274" s="832" t="s">
        <v>670</v>
      </c>
      <c r="D274" s="832" t="s">
        <v>3088</v>
      </c>
      <c r="E274" s="832" t="s">
        <v>3089</v>
      </c>
      <c r="F274" s="849"/>
      <c r="G274" s="849"/>
      <c r="H274" s="849"/>
      <c r="I274" s="849"/>
      <c r="J274" s="849">
        <v>1</v>
      </c>
      <c r="K274" s="849">
        <v>294</v>
      </c>
      <c r="L274" s="849">
        <v>1</v>
      </c>
      <c r="M274" s="849">
        <v>294</v>
      </c>
      <c r="N274" s="849"/>
      <c r="O274" s="849"/>
      <c r="P274" s="837"/>
      <c r="Q274" s="850"/>
    </row>
    <row r="275" spans="1:17" ht="14.4" customHeight="1" x14ac:dyDescent="0.3">
      <c r="A275" s="831" t="s">
        <v>2743</v>
      </c>
      <c r="B275" s="832" t="s">
        <v>2744</v>
      </c>
      <c r="C275" s="832" t="s">
        <v>670</v>
      </c>
      <c r="D275" s="832" t="s">
        <v>3088</v>
      </c>
      <c r="E275" s="832" t="s">
        <v>3090</v>
      </c>
      <c r="F275" s="849"/>
      <c r="G275" s="849"/>
      <c r="H275" s="849"/>
      <c r="I275" s="849"/>
      <c r="J275" s="849">
        <v>1</v>
      </c>
      <c r="K275" s="849">
        <v>294</v>
      </c>
      <c r="L275" s="849">
        <v>1</v>
      </c>
      <c r="M275" s="849">
        <v>294</v>
      </c>
      <c r="N275" s="849">
        <v>2</v>
      </c>
      <c r="O275" s="849">
        <v>590</v>
      </c>
      <c r="P275" s="837">
        <v>2.0068027210884352</v>
      </c>
      <c r="Q275" s="850">
        <v>295</v>
      </c>
    </row>
    <row r="276" spans="1:17" ht="14.4" customHeight="1" x14ac:dyDescent="0.3">
      <c r="A276" s="831" t="s">
        <v>2743</v>
      </c>
      <c r="B276" s="832" t="s">
        <v>2744</v>
      </c>
      <c r="C276" s="832" t="s">
        <v>670</v>
      </c>
      <c r="D276" s="832" t="s">
        <v>3091</v>
      </c>
      <c r="E276" s="832" t="s">
        <v>3092</v>
      </c>
      <c r="F276" s="849">
        <v>1</v>
      </c>
      <c r="G276" s="849">
        <v>133</v>
      </c>
      <c r="H276" s="849"/>
      <c r="I276" s="849">
        <v>133</v>
      </c>
      <c r="J276" s="849"/>
      <c r="K276" s="849"/>
      <c r="L276" s="849"/>
      <c r="M276" s="849"/>
      <c r="N276" s="849">
        <v>7</v>
      </c>
      <c r="O276" s="849">
        <v>931</v>
      </c>
      <c r="P276" s="837"/>
      <c r="Q276" s="850">
        <v>133</v>
      </c>
    </row>
    <row r="277" spans="1:17" ht="14.4" customHeight="1" x14ac:dyDescent="0.3">
      <c r="A277" s="831" t="s">
        <v>2743</v>
      </c>
      <c r="B277" s="832" t="s">
        <v>2744</v>
      </c>
      <c r="C277" s="832" t="s">
        <v>670</v>
      </c>
      <c r="D277" s="832" t="s">
        <v>3091</v>
      </c>
      <c r="E277" s="832" t="s">
        <v>3093</v>
      </c>
      <c r="F277" s="849"/>
      <c r="G277" s="849"/>
      <c r="H277" s="849"/>
      <c r="I277" s="849"/>
      <c r="J277" s="849"/>
      <c r="K277" s="849"/>
      <c r="L277" s="849"/>
      <c r="M277" s="849"/>
      <c r="N277" s="849">
        <v>6</v>
      </c>
      <c r="O277" s="849">
        <v>798</v>
      </c>
      <c r="P277" s="837"/>
      <c r="Q277" s="850">
        <v>133</v>
      </c>
    </row>
    <row r="278" spans="1:17" ht="14.4" customHeight="1" x14ac:dyDescent="0.3">
      <c r="A278" s="831" t="s">
        <v>2743</v>
      </c>
      <c r="B278" s="832" t="s">
        <v>2744</v>
      </c>
      <c r="C278" s="832" t="s">
        <v>670</v>
      </c>
      <c r="D278" s="832" t="s">
        <v>3094</v>
      </c>
      <c r="E278" s="832" t="s">
        <v>3095</v>
      </c>
      <c r="F278" s="849">
        <v>280</v>
      </c>
      <c r="G278" s="849">
        <v>10360</v>
      </c>
      <c r="H278" s="849">
        <v>1.1428571428571428</v>
      </c>
      <c r="I278" s="849">
        <v>37</v>
      </c>
      <c r="J278" s="849">
        <v>245</v>
      </c>
      <c r="K278" s="849">
        <v>9065</v>
      </c>
      <c r="L278" s="849">
        <v>1</v>
      </c>
      <c r="M278" s="849">
        <v>37</v>
      </c>
      <c r="N278" s="849">
        <v>214</v>
      </c>
      <c r="O278" s="849">
        <v>7918</v>
      </c>
      <c r="P278" s="837">
        <v>0.87346938775510208</v>
      </c>
      <c r="Q278" s="850">
        <v>37</v>
      </c>
    </row>
    <row r="279" spans="1:17" ht="14.4" customHeight="1" x14ac:dyDescent="0.3">
      <c r="A279" s="831" t="s">
        <v>2743</v>
      </c>
      <c r="B279" s="832" t="s">
        <v>2744</v>
      </c>
      <c r="C279" s="832" t="s">
        <v>670</v>
      </c>
      <c r="D279" s="832" t="s">
        <v>3094</v>
      </c>
      <c r="E279" s="832" t="s">
        <v>3096</v>
      </c>
      <c r="F279" s="849">
        <v>4</v>
      </c>
      <c r="G279" s="849">
        <v>148</v>
      </c>
      <c r="H279" s="849">
        <v>0.66666666666666663</v>
      </c>
      <c r="I279" s="849">
        <v>37</v>
      </c>
      <c r="J279" s="849">
        <v>6</v>
      </c>
      <c r="K279" s="849">
        <v>222</v>
      </c>
      <c r="L279" s="849">
        <v>1</v>
      </c>
      <c r="M279" s="849">
        <v>37</v>
      </c>
      <c r="N279" s="849">
        <v>7</v>
      </c>
      <c r="O279" s="849">
        <v>259</v>
      </c>
      <c r="P279" s="837">
        <v>1.1666666666666667</v>
      </c>
      <c r="Q279" s="850">
        <v>37</v>
      </c>
    </row>
    <row r="280" spans="1:17" ht="14.4" customHeight="1" x14ac:dyDescent="0.3">
      <c r="A280" s="831" t="s">
        <v>2743</v>
      </c>
      <c r="B280" s="832" t="s">
        <v>2744</v>
      </c>
      <c r="C280" s="832" t="s">
        <v>670</v>
      </c>
      <c r="D280" s="832" t="s">
        <v>3097</v>
      </c>
      <c r="E280" s="832" t="s">
        <v>3098</v>
      </c>
      <c r="F280" s="849"/>
      <c r="G280" s="849"/>
      <c r="H280" s="849"/>
      <c r="I280" s="849"/>
      <c r="J280" s="849">
        <v>1</v>
      </c>
      <c r="K280" s="849">
        <v>254</v>
      </c>
      <c r="L280" s="849">
        <v>1</v>
      </c>
      <c r="M280" s="849">
        <v>254</v>
      </c>
      <c r="N280" s="849"/>
      <c r="O280" s="849"/>
      <c r="P280" s="837"/>
      <c r="Q280" s="850"/>
    </row>
    <row r="281" spans="1:17" ht="14.4" customHeight="1" x14ac:dyDescent="0.3">
      <c r="A281" s="831" t="s">
        <v>2743</v>
      </c>
      <c r="B281" s="832" t="s">
        <v>2744</v>
      </c>
      <c r="C281" s="832" t="s">
        <v>670</v>
      </c>
      <c r="D281" s="832" t="s">
        <v>3097</v>
      </c>
      <c r="E281" s="832" t="s">
        <v>3099</v>
      </c>
      <c r="F281" s="849"/>
      <c r="G281" s="849"/>
      <c r="H281" s="849"/>
      <c r="I281" s="849"/>
      <c r="J281" s="849"/>
      <c r="K281" s="849"/>
      <c r="L281" s="849"/>
      <c r="M281" s="849"/>
      <c r="N281" s="849">
        <v>1</v>
      </c>
      <c r="O281" s="849">
        <v>254</v>
      </c>
      <c r="P281" s="837"/>
      <c r="Q281" s="850">
        <v>254</v>
      </c>
    </row>
    <row r="282" spans="1:17" ht="14.4" customHeight="1" x14ac:dyDescent="0.3">
      <c r="A282" s="831" t="s">
        <v>2743</v>
      </c>
      <c r="B282" s="832" t="s">
        <v>2744</v>
      </c>
      <c r="C282" s="832" t="s">
        <v>670</v>
      </c>
      <c r="D282" s="832" t="s">
        <v>3100</v>
      </c>
      <c r="E282" s="832" t="s">
        <v>3101</v>
      </c>
      <c r="F282" s="849">
        <v>13</v>
      </c>
      <c r="G282" s="849">
        <v>2249</v>
      </c>
      <c r="H282" s="849">
        <v>0.8666666666666667</v>
      </c>
      <c r="I282" s="849">
        <v>173</v>
      </c>
      <c r="J282" s="849">
        <v>15</v>
      </c>
      <c r="K282" s="849">
        <v>2595</v>
      </c>
      <c r="L282" s="849">
        <v>1</v>
      </c>
      <c r="M282" s="849">
        <v>173</v>
      </c>
      <c r="N282" s="849">
        <v>6</v>
      </c>
      <c r="O282" s="849">
        <v>1044</v>
      </c>
      <c r="P282" s="837">
        <v>0.40231213872832372</v>
      </c>
      <c r="Q282" s="850">
        <v>174</v>
      </c>
    </row>
    <row r="283" spans="1:17" ht="14.4" customHeight="1" x14ac:dyDescent="0.3">
      <c r="A283" s="831" t="s">
        <v>2743</v>
      </c>
      <c r="B283" s="832" t="s">
        <v>2744</v>
      </c>
      <c r="C283" s="832" t="s">
        <v>670</v>
      </c>
      <c r="D283" s="832" t="s">
        <v>3102</v>
      </c>
      <c r="E283" s="832" t="s">
        <v>3103</v>
      </c>
      <c r="F283" s="849">
        <v>51</v>
      </c>
      <c r="G283" s="849">
        <v>42534</v>
      </c>
      <c r="H283" s="849">
        <v>0.55368393647487635</v>
      </c>
      <c r="I283" s="849">
        <v>834</v>
      </c>
      <c r="J283" s="849">
        <v>92</v>
      </c>
      <c r="K283" s="849">
        <v>76820</v>
      </c>
      <c r="L283" s="849">
        <v>1</v>
      </c>
      <c r="M283" s="849">
        <v>835</v>
      </c>
      <c r="N283" s="849">
        <v>86</v>
      </c>
      <c r="O283" s="849">
        <v>71810</v>
      </c>
      <c r="P283" s="837">
        <v>0.93478260869565222</v>
      </c>
      <c r="Q283" s="850">
        <v>835</v>
      </c>
    </row>
    <row r="284" spans="1:17" ht="14.4" customHeight="1" x14ac:dyDescent="0.3">
      <c r="A284" s="831" t="s">
        <v>2743</v>
      </c>
      <c r="B284" s="832" t="s">
        <v>2744</v>
      </c>
      <c r="C284" s="832" t="s">
        <v>670</v>
      </c>
      <c r="D284" s="832" t="s">
        <v>3104</v>
      </c>
      <c r="E284" s="832" t="s">
        <v>3105</v>
      </c>
      <c r="F284" s="849">
        <v>1288</v>
      </c>
      <c r="G284" s="849">
        <v>119784</v>
      </c>
      <c r="H284" s="849">
        <v>0.53113402061855675</v>
      </c>
      <c r="I284" s="849">
        <v>93</v>
      </c>
      <c r="J284" s="849">
        <v>2425</v>
      </c>
      <c r="K284" s="849">
        <v>225525</v>
      </c>
      <c r="L284" s="849">
        <v>1</v>
      </c>
      <c r="M284" s="849">
        <v>93</v>
      </c>
      <c r="N284" s="849">
        <v>2608</v>
      </c>
      <c r="O284" s="849">
        <v>242544</v>
      </c>
      <c r="P284" s="837">
        <v>1.0754639175257732</v>
      </c>
      <c r="Q284" s="850">
        <v>93</v>
      </c>
    </row>
    <row r="285" spans="1:17" ht="14.4" customHeight="1" x14ac:dyDescent="0.3">
      <c r="A285" s="831" t="s">
        <v>2743</v>
      </c>
      <c r="B285" s="832" t="s">
        <v>2744</v>
      </c>
      <c r="C285" s="832" t="s">
        <v>670</v>
      </c>
      <c r="D285" s="832" t="s">
        <v>3106</v>
      </c>
      <c r="E285" s="832" t="s">
        <v>3107</v>
      </c>
      <c r="F285" s="849"/>
      <c r="G285" s="849"/>
      <c r="H285" s="849"/>
      <c r="I285" s="849"/>
      <c r="J285" s="849">
        <v>31</v>
      </c>
      <c r="K285" s="849">
        <v>29202</v>
      </c>
      <c r="L285" s="849">
        <v>1</v>
      </c>
      <c r="M285" s="849">
        <v>942</v>
      </c>
      <c r="N285" s="849">
        <v>125</v>
      </c>
      <c r="O285" s="849">
        <v>117750</v>
      </c>
      <c r="P285" s="837">
        <v>4.032258064516129</v>
      </c>
      <c r="Q285" s="850">
        <v>942</v>
      </c>
    </row>
    <row r="286" spans="1:17" ht="14.4" customHeight="1" x14ac:dyDescent="0.3">
      <c r="A286" s="831" t="s">
        <v>2743</v>
      </c>
      <c r="B286" s="832" t="s">
        <v>2744</v>
      </c>
      <c r="C286" s="832" t="s">
        <v>670</v>
      </c>
      <c r="D286" s="832" t="s">
        <v>3106</v>
      </c>
      <c r="E286" s="832" t="s">
        <v>3108</v>
      </c>
      <c r="F286" s="849"/>
      <c r="G286" s="849"/>
      <c r="H286" s="849"/>
      <c r="I286" s="849"/>
      <c r="J286" s="849">
        <v>70</v>
      </c>
      <c r="K286" s="849">
        <v>65940</v>
      </c>
      <c r="L286" s="849">
        <v>1</v>
      </c>
      <c r="M286" s="849">
        <v>942</v>
      </c>
      <c r="N286" s="849"/>
      <c r="O286" s="849"/>
      <c r="P286" s="837"/>
      <c r="Q286" s="850"/>
    </row>
    <row r="287" spans="1:17" ht="14.4" customHeight="1" x14ac:dyDescent="0.3">
      <c r="A287" s="831" t="s">
        <v>2743</v>
      </c>
      <c r="B287" s="832" t="s">
        <v>2744</v>
      </c>
      <c r="C287" s="832" t="s">
        <v>670</v>
      </c>
      <c r="D287" s="832" t="s">
        <v>3109</v>
      </c>
      <c r="E287" s="832" t="s">
        <v>3110</v>
      </c>
      <c r="F287" s="849"/>
      <c r="G287" s="849"/>
      <c r="H287" s="849"/>
      <c r="I287" s="849"/>
      <c r="J287" s="849">
        <v>115</v>
      </c>
      <c r="K287" s="849">
        <v>10695</v>
      </c>
      <c r="L287" s="849">
        <v>1</v>
      </c>
      <c r="M287" s="849">
        <v>93</v>
      </c>
      <c r="N287" s="849">
        <v>146</v>
      </c>
      <c r="O287" s="849">
        <v>13578</v>
      </c>
      <c r="P287" s="837">
        <v>1.2695652173913043</v>
      </c>
      <c r="Q287" s="850">
        <v>93</v>
      </c>
    </row>
    <row r="288" spans="1:17" ht="14.4" customHeight="1" x14ac:dyDescent="0.3">
      <c r="A288" s="831" t="s">
        <v>2743</v>
      </c>
      <c r="B288" s="832" t="s">
        <v>2744</v>
      </c>
      <c r="C288" s="832" t="s">
        <v>670</v>
      </c>
      <c r="D288" s="832" t="s">
        <v>3111</v>
      </c>
      <c r="E288" s="832" t="s">
        <v>3112</v>
      </c>
      <c r="F288" s="849"/>
      <c r="G288" s="849"/>
      <c r="H288" s="849"/>
      <c r="I288" s="849"/>
      <c r="J288" s="849"/>
      <c r="K288" s="849"/>
      <c r="L288" s="849"/>
      <c r="M288" s="849"/>
      <c r="N288" s="849">
        <v>23</v>
      </c>
      <c r="O288" s="849">
        <v>12259</v>
      </c>
      <c r="P288" s="837"/>
      <c r="Q288" s="850">
        <v>533</v>
      </c>
    </row>
    <row r="289" spans="1:17" ht="14.4" customHeight="1" x14ac:dyDescent="0.3">
      <c r="A289" s="831" t="s">
        <v>2743</v>
      </c>
      <c r="B289" s="832" t="s">
        <v>3113</v>
      </c>
      <c r="C289" s="832" t="s">
        <v>670</v>
      </c>
      <c r="D289" s="832" t="s">
        <v>3114</v>
      </c>
      <c r="E289" s="832" t="s">
        <v>3115</v>
      </c>
      <c r="F289" s="849">
        <v>566</v>
      </c>
      <c r="G289" s="849">
        <v>587508</v>
      </c>
      <c r="H289" s="849">
        <v>0.81673881673881676</v>
      </c>
      <c r="I289" s="849">
        <v>1038</v>
      </c>
      <c r="J289" s="849">
        <v>693</v>
      </c>
      <c r="K289" s="849">
        <v>719334</v>
      </c>
      <c r="L289" s="849">
        <v>1</v>
      </c>
      <c r="M289" s="849">
        <v>1038</v>
      </c>
      <c r="N289" s="849">
        <v>596</v>
      </c>
      <c r="O289" s="849">
        <v>618648</v>
      </c>
      <c r="P289" s="837">
        <v>0.86002886002886003</v>
      </c>
      <c r="Q289" s="850">
        <v>1038</v>
      </c>
    </row>
    <row r="290" spans="1:17" ht="14.4" customHeight="1" x14ac:dyDescent="0.3">
      <c r="A290" s="831" t="s">
        <v>2743</v>
      </c>
      <c r="B290" s="832" t="s">
        <v>3113</v>
      </c>
      <c r="C290" s="832" t="s">
        <v>670</v>
      </c>
      <c r="D290" s="832" t="s">
        <v>3114</v>
      </c>
      <c r="E290" s="832" t="s">
        <v>3116</v>
      </c>
      <c r="F290" s="849">
        <v>14</v>
      </c>
      <c r="G290" s="849">
        <v>14532</v>
      </c>
      <c r="H290" s="849">
        <v>0.63636363636363635</v>
      </c>
      <c r="I290" s="849">
        <v>1038</v>
      </c>
      <c r="J290" s="849">
        <v>22</v>
      </c>
      <c r="K290" s="849">
        <v>22836</v>
      </c>
      <c r="L290" s="849">
        <v>1</v>
      </c>
      <c r="M290" s="849">
        <v>1038</v>
      </c>
      <c r="N290" s="849"/>
      <c r="O290" s="849"/>
      <c r="P290" s="837"/>
      <c r="Q290" s="850"/>
    </row>
    <row r="291" spans="1:17" ht="14.4" customHeight="1" x14ac:dyDescent="0.3">
      <c r="A291" s="831" t="s">
        <v>2743</v>
      </c>
      <c r="B291" s="832" t="s">
        <v>3113</v>
      </c>
      <c r="C291" s="832" t="s">
        <v>670</v>
      </c>
      <c r="D291" s="832" t="s">
        <v>2897</v>
      </c>
      <c r="E291" s="832" t="s">
        <v>2899</v>
      </c>
      <c r="F291" s="849">
        <v>4</v>
      </c>
      <c r="G291" s="849">
        <v>596</v>
      </c>
      <c r="H291" s="849"/>
      <c r="I291" s="849">
        <v>149</v>
      </c>
      <c r="J291" s="849"/>
      <c r="K291" s="849"/>
      <c r="L291" s="849"/>
      <c r="M291" s="849"/>
      <c r="N291" s="849"/>
      <c r="O291" s="849"/>
      <c r="P291" s="837"/>
      <c r="Q291" s="850"/>
    </row>
    <row r="292" spans="1:17" ht="14.4" customHeight="1" x14ac:dyDescent="0.3">
      <c r="A292" s="831" t="s">
        <v>3117</v>
      </c>
      <c r="B292" s="832" t="s">
        <v>3118</v>
      </c>
      <c r="C292" s="832" t="s">
        <v>2272</v>
      </c>
      <c r="D292" s="832" t="s">
        <v>3119</v>
      </c>
      <c r="E292" s="832" t="s">
        <v>3120</v>
      </c>
      <c r="F292" s="849">
        <v>0.02</v>
      </c>
      <c r="G292" s="849">
        <v>98.86</v>
      </c>
      <c r="H292" s="849">
        <v>0.1666385733068132</v>
      </c>
      <c r="I292" s="849">
        <v>4943</v>
      </c>
      <c r="J292" s="849">
        <v>0.12000000000000001</v>
      </c>
      <c r="K292" s="849">
        <v>593.26</v>
      </c>
      <c r="L292" s="849">
        <v>1</v>
      </c>
      <c r="M292" s="849">
        <v>4943.833333333333</v>
      </c>
      <c r="N292" s="849"/>
      <c r="O292" s="849"/>
      <c r="P292" s="837"/>
      <c r="Q292" s="850"/>
    </row>
    <row r="293" spans="1:17" ht="14.4" customHeight="1" x14ac:dyDescent="0.3">
      <c r="A293" s="831" t="s">
        <v>3117</v>
      </c>
      <c r="B293" s="832" t="s">
        <v>3118</v>
      </c>
      <c r="C293" s="832" t="s">
        <v>2272</v>
      </c>
      <c r="D293" s="832" t="s">
        <v>3119</v>
      </c>
      <c r="E293" s="832" t="s">
        <v>3121</v>
      </c>
      <c r="F293" s="849"/>
      <c r="G293" s="849"/>
      <c r="H293" s="849"/>
      <c r="I293" s="849"/>
      <c r="J293" s="849"/>
      <c r="K293" s="849"/>
      <c r="L293" s="849"/>
      <c r="M293" s="849"/>
      <c r="N293" s="849">
        <v>0.04</v>
      </c>
      <c r="O293" s="849">
        <v>194.53</v>
      </c>
      <c r="P293" s="837"/>
      <c r="Q293" s="850">
        <v>4863.25</v>
      </c>
    </row>
    <row r="294" spans="1:17" ht="14.4" customHeight="1" x14ac:dyDescent="0.3">
      <c r="A294" s="831" t="s">
        <v>3117</v>
      </c>
      <c r="B294" s="832" t="s">
        <v>3118</v>
      </c>
      <c r="C294" s="832" t="s">
        <v>2272</v>
      </c>
      <c r="D294" s="832" t="s">
        <v>3122</v>
      </c>
      <c r="E294" s="832" t="s">
        <v>3120</v>
      </c>
      <c r="F294" s="849">
        <v>0.02</v>
      </c>
      <c r="G294" s="849">
        <v>197.74</v>
      </c>
      <c r="H294" s="849"/>
      <c r="I294" s="849">
        <v>9887</v>
      </c>
      <c r="J294" s="849"/>
      <c r="K294" s="849"/>
      <c r="L294" s="849"/>
      <c r="M294" s="849"/>
      <c r="N294" s="849">
        <v>0.04</v>
      </c>
      <c r="O294" s="849">
        <v>395.51</v>
      </c>
      <c r="P294" s="837"/>
      <c r="Q294" s="850">
        <v>9887.75</v>
      </c>
    </row>
    <row r="295" spans="1:17" ht="14.4" customHeight="1" x14ac:dyDescent="0.3">
      <c r="A295" s="831" t="s">
        <v>3117</v>
      </c>
      <c r="B295" s="832" t="s">
        <v>3118</v>
      </c>
      <c r="C295" s="832" t="s">
        <v>2272</v>
      </c>
      <c r="D295" s="832" t="s">
        <v>3122</v>
      </c>
      <c r="E295" s="832" t="s">
        <v>3121</v>
      </c>
      <c r="F295" s="849">
        <v>0.01</v>
      </c>
      <c r="G295" s="849">
        <v>98.87</v>
      </c>
      <c r="H295" s="849"/>
      <c r="I295" s="849">
        <v>9887</v>
      </c>
      <c r="J295" s="849"/>
      <c r="K295" s="849"/>
      <c r="L295" s="849"/>
      <c r="M295" s="849"/>
      <c r="N295" s="849">
        <v>0.01</v>
      </c>
      <c r="O295" s="849">
        <v>87.49</v>
      </c>
      <c r="P295" s="837"/>
      <c r="Q295" s="850">
        <v>8749</v>
      </c>
    </row>
    <row r="296" spans="1:17" ht="14.4" customHeight="1" x14ac:dyDescent="0.3">
      <c r="A296" s="831" t="s">
        <v>3117</v>
      </c>
      <c r="B296" s="832" t="s">
        <v>3118</v>
      </c>
      <c r="C296" s="832" t="s">
        <v>2272</v>
      </c>
      <c r="D296" s="832" t="s">
        <v>3123</v>
      </c>
      <c r="E296" s="832" t="s">
        <v>3124</v>
      </c>
      <c r="F296" s="849"/>
      <c r="G296" s="849"/>
      <c r="H296" s="849"/>
      <c r="I296" s="849"/>
      <c r="J296" s="849">
        <v>0.03</v>
      </c>
      <c r="K296" s="849">
        <v>144.69</v>
      </c>
      <c r="L296" s="849">
        <v>1</v>
      </c>
      <c r="M296" s="849">
        <v>4823</v>
      </c>
      <c r="N296" s="849"/>
      <c r="O296" s="849"/>
      <c r="P296" s="837"/>
      <c r="Q296" s="850"/>
    </row>
    <row r="297" spans="1:17" ht="14.4" customHeight="1" x14ac:dyDescent="0.3">
      <c r="A297" s="831" t="s">
        <v>3117</v>
      </c>
      <c r="B297" s="832" t="s">
        <v>3118</v>
      </c>
      <c r="C297" s="832" t="s">
        <v>2272</v>
      </c>
      <c r="D297" s="832" t="s">
        <v>3125</v>
      </c>
      <c r="E297" s="832" t="s">
        <v>3120</v>
      </c>
      <c r="F297" s="849"/>
      <c r="G297" s="849"/>
      <c r="H297" s="849"/>
      <c r="I297" s="849"/>
      <c r="J297" s="849">
        <v>0.05</v>
      </c>
      <c r="K297" s="849">
        <v>247.19</v>
      </c>
      <c r="L297" s="849">
        <v>1</v>
      </c>
      <c r="M297" s="849">
        <v>4943.7999999999993</v>
      </c>
      <c r="N297" s="849">
        <v>0.01</v>
      </c>
      <c r="O297" s="849">
        <v>49.43</v>
      </c>
      <c r="P297" s="837">
        <v>0.19996763623123912</v>
      </c>
      <c r="Q297" s="850">
        <v>4943</v>
      </c>
    </row>
    <row r="298" spans="1:17" ht="14.4" customHeight="1" x14ac:dyDescent="0.3">
      <c r="A298" s="831" t="s">
        <v>3117</v>
      </c>
      <c r="B298" s="832" t="s">
        <v>3118</v>
      </c>
      <c r="C298" s="832" t="s">
        <v>2272</v>
      </c>
      <c r="D298" s="832" t="s">
        <v>3125</v>
      </c>
      <c r="E298" s="832" t="s">
        <v>3121</v>
      </c>
      <c r="F298" s="849">
        <v>0.02</v>
      </c>
      <c r="G298" s="849">
        <v>74.150000000000006</v>
      </c>
      <c r="H298" s="849">
        <v>1.500101153145863</v>
      </c>
      <c r="I298" s="849">
        <v>3707.5</v>
      </c>
      <c r="J298" s="849">
        <v>0.01</v>
      </c>
      <c r="K298" s="849">
        <v>49.43</v>
      </c>
      <c r="L298" s="849">
        <v>1</v>
      </c>
      <c r="M298" s="849">
        <v>4943</v>
      </c>
      <c r="N298" s="849"/>
      <c r="O298" s="849"/>
      <c r="P298" s="837"/>
      <c r="Q298" s="850"/>
    </row>
    <row r="299" spans="1:17" ht="14.4" customHeight="1" x14ac:dyDescent="0.3">
      <c r="A299" s="831" t="s">
        <v>3117</v>
      </c>
      <c r="B299" s="832" t="s">
        <v>3118</v>
      </c>
      <c r="C299" s="832" t="s">
        <v>2272</v>
      </c>
      <c r="D299" s="832" t="s">
        <v>3126</v>
      </c>
      <c r="E299" s="832" t="s">
        <v>3127</v>
      </c>
      <c r="F299" s="849">
        <v>0.01</v>
      </c>
      <c r="G299" s="849">
        <v>8.43</v>
      </c>
      <c r="H299" s="849">
        <v>4.9976286459568413E-2</v>
      </c>
      <c r="I299" s="849">
        <v>843</v>
      </c>
      <c r="J299" s="849">
        <v>0.2</v>
      </c>
      <c r="K299" s="849">
        <v>168.68</v>
      </c>
      <c r="L299" s="849">
        <v>1</v>
      </c>
      <c r="M299" s="849">
        <v>843.4</v>
      </c>
      <c r="N299" s="849"/>
      <c r="O299" s="849"/>
      <c r="P299" s="837"/>
      <c r="Q299" s="850"/>
    </row>
    <row r="300" spans="1:17" ht="14.4" customHeight="1" x14ac:dyDescent="0.3">
      <c r="A300" s="831" t="s">
        <v>3117</v>
      </c>
      <c r="B300" s="832" t="s">
        <v>3118</v>
      </c>
      <c r="C300" s="832" t="s">
        <v>2272</v>
      </c>
      <c r="D300" s="832" t="s">
        <v>3128</v>
      </c>
      <c r="E300" s="832" t="s">
        <v>3129</v>
      </c>
      <c r="F300" s="849"/>
      <c r="G300" s="849"/>
      <c r="H300" s="849"/>
      <c r="I300" s="849"/>
      <c r="J300" s="849">
        <v>0.15999999999999998</v>
      </c>
      <c r="K300" s="849">
        <v>727.60000000000014</v>
      </c>
      <c r="L300" s="849">
        <v>1</v>
      </c>
      <c r="M300" s="849">
        <v>4547.5000000000018</v>
      </c>
      <c r="N300" s="849"/>
      <c r="O300" s="849"/>
      <c r="P300" s="837"/>
      <c r="Q300" s="850"/>
    </row>
    <row r="301" spans="1:17" ht="14.4" customHeight="1" x14ac:dyDescent="0.3">
      <c r="A301" s="831" t="s">
        <v>3117</v>
      </c>
      <c r="B301" s="832" t="s">
        <v>3118</v>
      </c>
      <c r="C301" s="832" t="s">
        <v>2272</v>
      </c>
      <c r="D301" s="832" t="s">
        <v>3130</v>
      </c>
      <c r="E301" s="832" t="s">
        <v>3129</v>
      </c>
      <c r="F301" s="849">
        <v>0.08</v>
      </c>
      <c r="G301" s="849">
        <v>664.05000000000007</v>
      </c>
      <c r="H301" s="849">
        <v>1.2168551061919335</v>
      </c>
      <c r="I301" s="849">
        <v>8300.625</v>
      </c>
      <c r="J301" s="849">
        <v>0.06</v>
      </c>
      <c r="K301" s="849">
        <v>545.71</v>
      </c>
      <c r="L301" s="849">
        <v>1</v>
      </c>
      <c r="M301" s="849">
        <v>9095.1666666666679</v>
      </c>
      <c r="N301" s="849">
        <v>0.17000000000000004</v>
      </c>
      <c r="O301" s="849">
        <v>1106.06</v>
      </c>
      <c r="P301" s="837">
        <v>2.0268274358175584</v>
      </c>
      <c r="Q301" s="850">
        <v>6506.235294117645</v>
      </c>
    </row>
    <row r="302" spans="1:17" ht="14.4" customHeight="1" x14ac:dyDescent="0.3">
      <c r="A302" s="831" t="s">
        <v>3117</v>
      </c>
      <c r="B302" s="832" t="s">
        <v>3118</v>
      </c>
      <c r="C302" s="832" t="s">
        <v>2272</v>
      </c>
      <c r="D302" s="832" t="s">
        <v>3131</v>
      </c>
      <c r="E302" s="832" t="s">
        <v>3132</v>
      </c>
      <c r="F302" s="849">
        <v>0.1</v>
      </c>
      <c r="G302" s="849">
        <v>194.92</v>
      </c>
      <c r="H302" s="849">
        <v>0.79996716736436024</v>
      </c>
      <c r="I302" s="849">
        <v>1949.1999999999998</v>
      </c>
      <c r="J302" s="849">
        <v>0.13</v>
      </c>
      <c r="K302" s="849">
        <v>243.65999999999997</v>
      </c>
      <c r="L302" s="849">
        <v>1</v>
      </c>
      <c r="M302" s="849">
        <v>1874.3076923076919</v>
      </c>
      <c r="N302" s="849">
        <v>0.1</v>
      </c>
      <c r="O302" s="849">
        <v>53.23</v>
      </c>
      <c r="P302" s="837">
        <v>0.21846014938849218</v>
      </c>
      <c r="Q302" s="850">
        <v>532.29999999999995</v>
      </c>
    </row>
    <row r="303" spans="1:17" ht="14.4" customHeight="1" x14ac:dyDescent="0.3">
      <c r="A303" s="831" t="s">
        <v>3117</v>
      </c>
      <c r="B303" s="832" t="s">
        <v>3118</v>
      </c>
      <c r="C303" s="832" t="s">
        <v>2272</v>
      </c>
      <c r="D303" s="832" t="s">
        <v>3133</v>
      </c>
      <c r="E303" s="832" t="s">
        <v>3129</v>
      </c>
      <c r="F303" s="849"/>
      <c r="G303" s="849"/>
      <c r="H303" s="849"/>
      <c r="I303" s="849"/>
      <c r="J303" s="849">
        <v>0.92</v>
      </c>
      <c r="K303" s="849">
        <v>1664.41</v>
      </c>
      <c r="L303" s="849">
        <v>1</v>
      </c>
      <c r="M303" s="849">
        <v>1809.141304347826</v>
      </c>
      <c r="N303" s="849">
        <v>0.15000000000000002</v>
      </c>
      <c r="O303" s="849">
        <v>272.85000000000002</v>
      </c>
      <c r="P303" s="837">
        <v>0.16393196387909229</v>
      </c>
      <c r="Q303" s="850">
        <v>1818.9999999999998</v>
      </c>
    </row>
    <row r="304" spans="1:17" ht="14.4" customHeight="1" x14ac:dyDescent="0.3">
      <c r="A304" s="831" t="s">
        <v>3117</v>
      </c>
      <c r="B304" s="832" t="s">
        <v>3118</v>
      </c>
      <c r="C304" s="832" t="s">
        <v>2272</v>
      </c>
      <c r="D304" s="832" t="s">
        <v>3134</v>
      </c>
      <c r="E304" s="832" t="s">
        <v>3129</v>
      </c>
      <c r="F304" s="849"/>
      <c r="G304" s="849"/>
      <c r="H304" s="849"/>
      <c r="I304" s="849"/>
      <c r="J304" s="849">
        <v>0.02</v>
      </c>
      <c r="K304" s="849">
        <v>545.71</v>
      </c>
      <c r="L304" s="849">
        <v>1</v>
      </c>
      <c r="M304" s="849">
        <v>27285.5</v>
      </c>
      <c r="N304" s="849">
        <v>0.02</v>
      </c>
      <c r="O304" s="849">
        <v>972.12</v>
      </c>
      <c r="P304" s="837">
        <v>1.7813857176888823</v>
      </c>
      <c r="Q304" s="850">
        <v>48606</v>
      </c>
    </row>
    <row r="305" spans="1:17" ht="14.4" customHeight="1" x14ac:dyDescent="0.3">
      <c r="A305" s="831" t="s">
        <v>3117</v>
      </c>
      <c r="B305" s="832" t="s">
        <v>3118</v>
      </c>
      <c r="C305" s="832" t="s">
        <v>2272</v>
      </c>
      <c r="D305" s="832" t="s">
        <v>3135</v>
      </c>
      <c r="E305" s="832" t="s">
        <v>3129</v>
      </c>
      <c r="F305" s="849"/>
      <c r="G305" s="849"/>
      <c r="H305" s="849"/>
      <c r="I305" s="849"/>
      <c r="J305" s="849"/>
      <c r="K305" s="849"/>
      <c r="L305" s="849"/>
      <c r="M305" s="849"/>
      <c r="N305" s="849">
        <v>0.15</v>
      </c>
      <c r="O305" s="849">
        <v>98.33</v>
      </c>
      <c r="P305" s="837"/>
      <c r="Q305" s="850">
        <v>655.5333333333333</v>
      </c>
    </row>
    <row r="306" spans="1:17" ht="14.4" customHeight="1" x14ac:dyDescent="0.3">
      <c r="A306" s="831" t="s">
        <v>3117</v>
      </c>
      <c r="B306" s="832" t="s">
        <v>3118</v>
      </c>
      <c r="C306" s="832" t="s">
        <v>2272</v>
      </c>
      <c r="D306" s="832" t="s">
        <v>3136</v>
      </c>
      <c r="E306" s="832" t="s">
        <v>3129</v>
      </c>
      <c r="F306" s="849"/>
      <c r="G306" s="849"/>
      <c r="H306" s="849"/>
      <c r="I306" s="849"/>
      <c r="J306" s="849"/>
      <c r="K306" s="849"/>
      <c r="L306" s="849"/>
      <c r="M306" s="849"/>
      <c r="N306" s="849">
        <v>0.01</v>
      </c>
      <c r="O306" s="849">
        <v>91.78</v>
      </c>
      <c r="P306" s="837"/>
      <c r="Q306" s="850">
        <v>9178</v>
      </c>
    </row>
    <row r="307" spans="1:17" ht="14.4" customHeight="1" x14ac:dyDescent="0.3">
      <c r="A307" s="831" t="s">
        <v>3117</v>
      </c>
      <c r="B307" s="832" t="s">
        <v>3118</v>
      </c>
      <c r="C307" s="832" t="s">
        <v>2355</v>
      </c>
      <c r="D307" s="832" t="s">
        <v>3137</v>
      </c>
      <c r="E307" s="832" t="s">
        <v>3138</v>
      </c>
      <c r="F307" s="849"/>
      <c r="G307" s="849"/>
      <c r="H307" s="849"/>
      <c r="I307" s="849"/>
      <c r="J307" s="849"/>
      <c r="K307" s="849"/>
      <c r="L307" s="849"/>
      <c r="M307" s="849"/>
      <c r="N307" s="849">
        <v>1</v>
      </c>
      <c r="O307" s="849">
        <v>972.32</v>
      </c>
      <c r="P307" s="837"/>
      <c r="Q307" s="850">
        <v>972.32</v>
      </c>
    </row>
    <row r="308" spans="1:17" ht="14.4" customHeight="1" x14ac:dyDescent="0.3">
      <c r="A308" s="831" t="s">
        <v>3117</v>
      </c>
      <c r="B308" s="832" t="s">
        <v>3118</v>
      </c>
      <c r="C308" s="832" t="s">
        <v>2355</v>
      </c>
      <c r="D308" s="832" t="s">
        <v>3139</v>
      </c>
      <c r="E308" s="832" t="s">
        <v>3140</v>
      </c>
      <c r="F308" s="849"/>
      <c r="G308" s="849"/>
      <c r="H308" s="849"/>
      <c r="I308" s="849"/>
      <c r="J308" s="849"/>
      <c r="K308" s="849"/>
      <c r="L308" s="849"/>
      <c r="M308" s="849"/>
      <c r="N308" s="849">
        <v>1</v>
      </c>
      <c r="O308" s="849">
        <v>943.25</v>
      </c>
      <c r="P308" s="837"/>
      <c r="Q308" s="850">
        <v>943.25</v>
      </c>
    </row>
    <row r="309" spans="1:17" ht="14.4" customHeight="1" x14ac:dyDescent="0.3">
      <c r="A309" s="831" t="s">
        <v>3117</v>
      </c>
      <c r="B309" s="832" t="s">
        <v>3118</v>
      </c>
      <c r="C309" s="832" t="s">
        <v>2355</v>
      </c>
      <c r="D309" s="832" t="s">
        <v>3141</v>
      </c>
      <c r="E309" s="832" t="s">
        <v>3142</v>
      </c>
      <c r="F309" s="849"/>
      <c r="G309" s="849"/>
      <c r="H309" s="849"/>
      <c r="I309" s="849"/>
      <c r="J309" s="849"/>
      <c r="K309" s="849"/>
      <c r="L309" s="849"/>
      <c r="M309" s="849"/>
      <c r="N309" s="849">
        <v>1</v>
      </c>
      <c r="O309" s="849">
        <v>7650</v>
      </c>
      <c r="P309" s="837"/>
      <c r="Q309" s="850">
        <v>7650</v>
      </c>
    </row>
    <row r="310" spans="1:17" ht="14.4" customHeight="1" x14ac:dyDescent="0.3">
      <c r="A310" s="831" t="s">
        <v>3117</v>
      </c>
      <c r="B310" s="832" t="s">
        <v>3118</v>
      </c>
      <c r="C310" s="832" t="s">
        <v>2355</v>
      </c>
      <c r="D310" s="832" t="s">
        <v>3143</v>
      </c>
      <c r="E310" s="832" t="s">
        <v>3144</v>
      </c>
      <c r="F310" s="849"/>
      <c r="G310" s="849"/>
      <c r="H310" s="849"/>
      <c r="I310" s="849"/>
      <c r="J310" s="849"/>
      <c r="K310" s="849"/>
      <c r="L310" s="849"/>
      <c r="M310" s="849"/>
      <c r="N310" s="849">
        <v>2</v>
      </c>
      <c r="O310" s="849">
        <v>23666.12</v>
      </c>
      <c r="P310" s="837"/>
      <c r="Q310" s="850">
        <v>11833.06</v>
      </c>
    </row>
    <row r="311" spans="1:17" ht="14.4" customHeight="1" x14ac:dyDescent="0.3">
      <c r="A311" s="831" t="s">
        <v>3117</v>
      </c>
      <c r="B311" s="832" t="s">
        <v>3118</v>
      </c>
      <c r="C311" s="832" t="s">
        <v>2355</v>
      </c>
      <c r="D311" s="832" t="s">
        <v>3145</v>
      </c>
      <c r="E311" s="832" t="s">
        <v>3146</v>
      </c>
      <c r="F311" s="849"/>
      <c r="G311" s="849"/>
      <c r="H311" s="849"/>
      <c r="I311" s="849"/>
      <c r="J311" s="849"/>
      <c r="K311" s="849"/>
      <c r="L311" s="849"/>
      <c r="M311" s="849"/>
      <c r="N311" s="849">
        <v>1</v>
      </c>
      <c r="O311" s="849">
        <v>831.16</v>
      </c>
      <c r="P311" s="837"/>
      <c r="Q311" s="850">
        <v>831.16</v>
      </c>
    </row>
    <row r="312" spans="1:17" ht="14.4" customHeight="1" x14ac:dyDescent="0.3">
      <c r="A312" s="831" t="s">
        <v>3117</v>
      </c>
      <c r="B312" s="832" t="s">
        <v>3118</v>
      </c>
      <c r="C312" s="832" t="s">
        <v>2355</v>
      </c>
      <c r="D312" s="832" t="s">
        <v>3147</v>
      </c>
      <c r="E312" s="832" t="s">
        <v>3148</v>
      </c>
      <c r="F312" s="849"/>
      <c r="G312" s="849"/>
      <c r="H312" s="849"/>
      <c r="I312" s="849"/>
      <c r="J312" s="849"/>
      <c r="K312" s="849"/>
      <c r="L312" s="849"/>
      <c r="M312" s="849"/>
      <c r="N312" s="849">
        <v>1</v>
      </c>
      <c r="O312" s="849">
        <v>1086.17</v>
      </c>
      <c r="P312" s="837"/>
      <c r="Q312" s="850">
        <v>1086.17</v>
      </c>
    </row>
    <row r="313" spans="1:17" ht="14.4" customHeight="1" x14ac:dyDescent="0.3">
      <c r="A313" s="831" t="s">
        <v>3117</v>
      </c>
      <c r="B313" s="832" t="s">
        <v>3118</v>
      </c>
      <c r="C313" s="832" t="s">
        <v>2355</v>
      </c>
      <c r="D313" s="832" t="s">
        <v>3149</v>
      </c>
      <c r="E313" s="832" t="s">
        <v>3150</v>
      </c>
      <c r="F313" s="849"/>
      <c r="G313" s="849"/>
      <c r="H313" s="849"/>
      <c r="I313" s="849"/>
      <c r="J313" s="849"/>
      <c r="K313" s="849"/>
      <c r="L313" s="849"/>
      <c r="M313" s="849"/>
      <c r="N313" s="849">
        <v>1</v>
      </c>
      <c r="O313" s="849">
        <v>16831.689999999999</v>
      </c>
      <c r="P313" s="837"/>
      <c r="Q313" s="850">
        <v>16831.689999999999</v>
      </c>
    </row>
    <row r="314" spans="1:17" ht="14.4" customHeight="1" x14ac:dyDescent="0.3">
      <c r="A314" s="831" t="s">
        <v>3117</v>
      </c>
      <c r="B314" s="832" t="s">
        <v>3118</v>
      </c>
      <c r="C314" s="832" t="s">
        <v>2355</v>
      </c>
      <c r="D314" s="832" t="s">
        <v>3151</v>
      </c>
      <c r="E314" s="832" t="s">
        <v>3152</v>
      </c>
      <c r="F314" s="849"/>
      <c r="G314" s="849"/>
      <c r="H314" s="849"/>
      <c r="I314" s="849"/>
      <c r="J314" s="849"/>
      <c r="K314" s="849"/>
      <c r="L314" s="849"/>
      <c r="M314" s="849"/>
      <c r="N314" s="849">
        <v>1</v>
      </c>
      <c r="O314" s="849">
        <v>4066.69</v>
      </c>
      <c r="P314" s="837"/>
      <c r="Q314" s="850">
        <v>4066.69</v>
      </c>
    </row>
    <row r="315" spans="1:17" ht="14.4" customHeight="1" x14ac:dyDescent="0.3">
      <c r="A315" s="831" t="s">
        <v>3117</v>
      </c>
      <c r="B315" s="832" t="s">
        <v>3118</v>
      </c>
      <c r="C315" s="832" t="s">
        <v>670</v>
      </c>
      <c r="D315" s="832" t="s">
        <v>3153</v>
      </c>
      <c r="E315" s="832" t="s">
        <v>3154</v>
      </c>
      <c r="F315" s="849"/>
      <c r="G315" s="849"/>
      <c r="H315" s="849"/>
      <c r="I315" s="849"/>
      <c r="J315" s="849">
        <v>1</v>
      </c>
      <c r="K315" s="849">
        <v>187</v>
      </c>
      <c r="L315" s="849">
        <v>1</v>
      </c>
      <c r="M315" s="849">
        <v>187</v>
      </c>
      <c r="N315" s="849"/>
      <c r="O315" s="849"/>
      <c r="P315" s="837"/>
      <c r="Q315" s="850"/>
    </row>
    <row r="316" spans="1:17" ht="14.4" customHeight="1" x14ac:dyDescent="0.3">
      <c r="A316" s="831" t="s">
        <v>3117</v>
      </c>
      <c r="B316" s="832" t="s">
        <v>3118</v>
      </c>
      <c r="C316" s="832" t="s">
        <v>670</v>
      </c>
      <c r="D316" s="832" t="s">
        <v>3155</v>
      </c>
      <c r="E316" s="832" t="s">
        <v>3156</v>
      </c>
      <c r="F316" s="849">
        <v>1</v>
      </c>
      <c r="G316" s="849">
        <v>128</v>
      </c>
      <c r="H316" s="849"/>
      <c r="I316" s="849">
        <v>128</v>
      </c>
      <c r="J316" s="849"/>
      <c r="K316" s="849"/>
      <c r="L316" s="849"/>
      <c r="M316" s="849"/>
      <c r="N316" s="849"/>
      <c r="O316" s="849"/>
      <c r="P316" s="837"/>
      <c r="Q316" s="850"/>
    </row>
    <row r="317" spans="1:17" ht="14.4" customHeight="1" x14ac:dyDescent="0.3">
      <c r="A317" s="831" t="s">
        <v>3117</v>
      </c>
      <c r="B317" s="832" t="s">
        <v>3118</v>
      </c>
      <c r="C317" s="832" t="s">
        <v>670</v>
      </c>
      <c r="D317" s="832" t="s">
        <v>3157</v>
      </c>
      <c r="E317" s="832" t="s">
        <v>3158</v>
      </c>
      <c r="F317" s="849">
        <v>21</v>
      </c>
      <c r="G317" s="849">
        <v>4683</v>
      </c>
      <c r="H317" s="849">
        <v>0.52500000000000002</v>
      </c>
      <c r="I317" s="849">
        <v>223</v>
      </c>
      <c r="J317" s="849">
        <v>40</v>
      </c>
      <c r="K317" s="849">
        <v>8920</v>
      </c>
      <c r="L317" s="849">
        <v>1</v>
      </c>
      <c r="M317" s="849">
        <v>223</v>
      </c>
      <c r="N317" s="849">
        <v>21</v>
      </c>
      <c r="O317" s="849">
        <v>4704</v>
      </c>
      <c r="P317" s="837">
        <v>0.52735426008968611</v>
      </c>
      <c r="Q317" s="850">
        <v>224</v>
      </c>
    </row>
    <row r="318" spans="1:17" ht="14.4" customHeight="1" x14ac:dyDescent="0.3">
      <c r="A318" s="831" t="s">
        <v>3117</v>
      </c>
      <c r="B318" s="832" t="s">
        <v>3118</v>
      </c>
      <c r="C318" s="832" t="s">
        <v>670</v>
      </c>
      <c r="D318" s="832" t="s">
        <v>3157</v>
      </c>
      <c r="E318" s="832" t="s">
        <v>3159</v>
      </c>
      <c r="F318" s="849">
        <v>15</v>
      </c>
      <c r="G318" s="849">
        <v>3345</v>
      </c>
      <c r="H318" s="849">
        <v>15</v>
      </c>
      <c r="I318" s="849">
        <v>223</v>
      </c>
      <c r="J318" s="849">
        <v>1</v>
      </c>
      <c r="K318" s="849">
        <v>223</v>
      </c>
      <c r="L318" s="849">
        <v>1</v>
      </c>
      <c r="M318" s="849">
        <v>223</v>
      </c>
      <c r="N318" s="849">
        <v>10</v>
      </c>
      <c r="O318" s="849">
        <v>2240</v>
      </c>
      <c r="P318" s="837">
        <v>10.044843049327355</v>
      </c>
      <c r="Q318" s="850">
        <v>224</v>
      </c>
    </row>
    <row r="319" spans="1:17" ht="14.4" customHeight="1" x14ac:dyDescent="0.3">
      <c r="A319" s="831" t="s">
        <v>3117</v>
      </c>
      <c r="B319" s="832" t="s">
        <v>3118</v>
      </c>
      <c r="C319" s="832" t="s">
        <v>670</v>
      </c>
      <c r="D319" s="832" t="s">
        <v>3160</v>
      </c>
      <c r="E319" s="832" t="s">
        <v>3161</v>
      </c>
      <c r="F319" s="849">
        <v>8</v>
      </c>
      <c r="G319" s="849">
        <v>1800</v>
      </c>
      <c r="H319" s="849">
        <v>0.8</v>
      </c>
      <c r="I319" s="849">
        <v>225</v>
      </c>
      <c r="J319" s="849">
        <v>10</v>
      </c>
      <c r="K319" s="849">
        <v>2250</v>
      </c>
      <c r="L319" s="849">
        <v>1</v>
      </c>
      <c r="M319" s="849">
        <v>225</v>
      </c>
      <c r="N319" s="849">
        <v>29</v>
      </c>
      <c r="O319" s="849">
        <v>6554</v>
      </c>
      <c r="P319" s="837">
        <v>2.9128888888888889</v>
      </c>
      <c r="Q319" s="850">
        <v>226</v>
      </c>
    </row>
    <row r="320" spans="1:17" ht="14.4" customHeight="1" x14ac:dyDescent="0.3">
      <c r="A320" s="831" t="s">
        <v>3117</v>
      </c>
      <c r="B320" s="832" t="s">
        <v>3118</v>
      </c>
      <c r="C320" s="832" t="s">
        <v>670</v>
      </c>
      <c r="D320" s="832" t="s">
        <v>3160</v>
      </c>
      <c r="E320" s="832" t="s">
        <v>3162</v>
      </c>
      <c r="F320" s="849">
        <v>21</v>
      </c>
      <c r="G320" s="849">
        <v>4725</v>
      </c>
      <c r="H320" s="849">
        <v>0.875</v>
      </c>
      <c r="I320" s="849">
        <v>225</v>
      </c>
      <c r="J320" s="849">
        <v>24</v>
      </c>
      <c r="K320" s="849">
        <v>5400</v>
      </c>
      <c r="L320" s="849">
        <v>1</v>
      </c>
      <c r="M320" s="849">
        <v>225</v>
      </c>
      <c r="N320" s="849">
        <v>12</v>
      </c>
      <c r="O320" s="849">
        <v>2712</v>
      </c>
      <c r="P320" s="837">
        <v>0.50222222222222224</v>
      </c>
      <c r="Q320" s="850">
        <v>226</v>
      </c>
    </row>
    <row r="321" spans="1:17" ht="14.4" customHeight="1" x14ac:dyDescent="0.3">
      <c r="A321" s="831" t="s">
        <v>3117</v>
      </c>
      <c r="B321" s="832" t="s">
        <v>3118</v>
      </c>
      <c r="C321" s="832" t="s">
        <v>670</v>
      </c>
      <c r="D321" s="832" t="s">
        <v>3163</v>
      </c>
      <c r="E321" s="832" t="s">
        <v>3164</v>
      </c>
      <c r="F321" s="849">
        <v>1</v>
      </c>
      <c r="G321" s="849">
        <v>625</v>
      </c>
      <c r="H321" s="849">
        <v>0.99840255591054317</v>
      </c>
      <c r="I321" s="849">
        <v>625</v>
      </c>
      <c r="J321" s="849">
        <v>1</v>
      </c>
      <c r="K321" s="849">
        <v>626</v>
      </c>
      <c r="L321" s="849">
        <v>1</v>
      </c>
      <c r="M321" s="849">
        <v>626</v>
      </c>
      <c r="N321" s="849"/>
      <c r="O321" s="849"/>
      <c r="P321" s="837"/>
      <c r="Q321" s="850"/>
    </row>
    <row r="322" spans="1:17" ht="14.4" customHeight="1" x14ac:dyDescent="0.3">
      <c r="A322" s="831" t="s">
        <v>3117</v>
      </c>
      <c r="B322" s="832" t="s">
        <v>3118</v>
      </c>
      <c r="C322" s="832" t="s">
        <v>670</v>
      </c>
      <c r="D322" s="832" t="s">
        <v>3165</v>
      </c>
      <c r="E322" s="832" t="s">
        <v>3166</v>
      </c>
      <c r="F322" s="849">
        <v>2</v>
      </c>
      <c r="G322" s="849">
        <v>920</v>
      </c>
      <c r="H322" s="849"/>
      <c r="I322" s="849">
        <v>460</v>
      </c>
      <c r="J322" s="849"/>
      <c r="K322" s="849"/>
      <c r="L322" s="849"/>
      <c r="M322" s="849"/>
      <c r="N322" s="849">
        <v>1</v>
      </c>
      <c r="O322" s="849">
        <v>461</v>
      </c>
      <c r="P322" s="837"/>
      <c r="Q322" s="850">
        <v>461</v>
      </c>
    </row>
    <row r="323" spans="1:17" ht="14.4" customHeight="1" x14ac:dyDescent="0.3">
      <c r="A323" s="831" t="s">
        <v>3117</v>
      </c>
      <c r="B323" s="832" t="s">
        <v>3118</v>
      </c>
      <c r="C323" s="832" t="s">
        <v>670</v>
      </c>
      <c r="D323" s="832" t="s">
        <v>3165</v>
      </c>
      <c r="E323" s="832" t="s">
        <v>3167</v>
      </c>
      <c r="F323" s="849"/>
      <c r="G323" s="849"/>
      <c r="H323" s="849"/>
      <c r="I323" s="849"/>
      <c r="J323" s="849">
        <v>3</v>
      </c>
      <c r="K323" s="849">
        <v>1380</v>
      </c>
      <c r="L323" s="849">
        <v>1</v>
      </c>
      <c r="M323" s="849">
        <v>460</v>
      </c>
      <c r="N323" s="849">
        <v>3</v>
      </c>
      <c r="O323" s="849">
        <v>1383</v>
      </c>
      <c r="P323" s="837">
        <v>1.0021739130434784</v>
      </c>
      <c r="Q323" s="850">
        <v>461</v>
      </c>
    </row>
    <row r="324" spans="1:17" ht="14.4" customHeight="1" x14ac:dyDescent="0.3">
      <c r="A324" s="831" t="s">
        <v>3117</v>
      </c>
      <c r="B324" s="832" t="s">
        <v>3118</v>
      </c>
      <c r="C324" s="832" t="s">
        <v>670</v>
      </c>
      <c r="D324" s="832" t="s">
        <v>3168</v>
      </c>
      <c r="E324" s="832" t="s">
        <v>3169</v>
      </c>
      <c r="F324" s="849"/>
      <c r="G324" s="849"/>
      <c r="H324" s="849"/>
      <c r="I324" s="849"/>
      <c r="J324" s="849">
        <v>1</v>
      </c>
      <c r="K324" s="849">
        <v>265</v>
      </c>
      <c r="L324" s="849">
        <v>1</v>
      </c>
      <c r="M324" s="849">
        <v>265</v>
      </c>
      <c r="N324" s="849"/>
      <c r="O324" s="849"/>
      <c r="P324" s="837"/>
      <c r="Q324" s="850"/>
    </row>
    <row r="325" spans="1:17" ht="14.4" customHeight="1" x14ac:dyDescent="0.3">
      <c r="A325" s="831" t="s">
        <v>3117</v>
      </c>
      <c r="B325" s="832" t="s">
        <v>3118</v>
      </c>
      <c r="C325" s="832" t="s">
        <v>670</v>
      </c>
      <c r="D325" s="832" t="s">
        <v>3170</v>
      </c>
      <c r="E325" s="832" t="s">
        <v>3171</v>
      </c>
      <c r="F325" s="849"/>
      <c r="G325" s="849"/>
      <c r="H325" s="849"/>
      <c r="I325" s="849"/>
      <c r="J325" s="849"/>
      <c r="K325" s="849"/>
      <c r="L325" s="849"/>
      <c r="M325" s="849"/>
      <c r="N325" s="849">
        <v>1</v>
      </c>
      <c r="O325" s="849">
        <v>1577</v>
      </c>
      <c r="P325" s="837"/>
      <c r="Q325" s="850">
        <v>1577</v>
      </c>
    </row>
    <row r="326" spans="1:17" ht="14.4" customHeight="1" x14ac:dyDescent="0.3">
      <c r="A326" s="831" t="s">
        <v>3117</v>
      </c>
      <c r="B326" s="832" t="s">
        <v>3118</v>
      </c>
      <c r="C326" s="832" t="s">
        <v>670</v>
      </c>
      <c r="D326" s="832" t="s">
        <v>3172</v>
      </c>
      <c r="E326" s="832" t="s">
        <v>3173</v>
      </c>
      <c r="F326" s="849"/>
      <c r="G326" s="849"/>
      <c r="H326" s="849"/>
      <c r="I326" s="849"/>
      <c r="J326" s="849">
        <v>1</v>
      </c>
      <c r="K326" s="849">
        <v>345</v>
      </c>
      <c r="L326" s="849">
        <v>1</v>
      </c>
      <c r="M326" s="849">
        <v>345</v>
      </c>
      <c r="N326" s="849"/>
      <c r="O326" s="849"/>
      <c r="P326" s="837"/>
      <c r="Q326" s="850"/>
    </row>
    <row r="327" spans="1:17" ht="14.4" customHeight="1" x14ac:dyDescent="0.3">
      <c r="A327" s="831" t="s">
        <v>3117</v>
      </c>
      <c r="B327" s="832" t="s">
        <v>3118</v>
      </c>
      <c r="C327" s="832" t="s">
        <v>670</v>
      </c>
      <c r="D327" s="832" t="s">
        <v>3174</v>
      </c>
      <c r="E327" s="832" t="s">
        <v>3175</v>
      </c>
      <c r="F327" s="849">
        <v>20</v>
      </c>
      <c r="G327" s="849">
        <v>103140</v>
      </c>
      <c r="H327" s="849">
        <v>0.625</v>
      </c>
      <c r="I327" s="849">
        <v>5157</v>
      </c>
      <c r="J327" s="849">
        <v>32</v>
      </c>
      <c r="K327" s="849">
        <v>165024</v>
      </c>
      <c r="L327" s="849">
        <v>1</v>
      </c>
      <c r="M327" s="849">
        <v>5157</v>
      </c>
      <c r="N327" s="849">
        <v>34</v>
      </c>
      <c r="O327" s="849">
        <v>175362</v>
      </c>
      <c r="P327" s="837">
        <v>1.0626454333915067</v>
      </c>
      <c r="Q327" s="850">
        <v>5157.7058823529414</v>
      </c>
    </row>
    <row r="328" spans="1:17" ht="14.4" customHeight="1" x14ac:dyDescent="0.3">
      <c r="A328" s="831" t="s">
        <v>3117</v>
      </c>
      <c r="B328" s="832" t="s">
        <v>3118</v>
      </c>
      <c r="C328" s="832" t="s">
        <v>670</v>
      </c>
      <c r="D328" s="832" t="s">
        <v>3176</v>
      </c>
      <c r="E328" s="832" t="s">
        <v>3177</v>
      </c>
      <c r="F328" s="849">
        <v>1</v>
      </c>
      <c r="G328" s="849">
        <v>5620</v>
      </c>
      <c r="H328" s="849">
        <v>1</v>
      </c>
      <c r="I328" s="849">
        <v>5620</v>
      </c>
      <c r="J328" s="849">
        <v>1</v>
      </c>
      <c r="K328" s="849">
        <v>5620</v>
      </c>
      <c r="L328" s="849">
        <v>1</v>
      </c>
      <c r="M328" s="849">
        <v>5620</v>
      </c>
      <c r="N328" s="849">
        <v>4</v>
      </c>
      <c r="O328" s="849">
        <v>22484</v>
      </c>
      <c r="P328" s="837">
        <v>4.0007117437722419</v>
      </c>
      <c r="Q328" s="850">
        <v>5621</v>
      </c>
    </row>
    <row r="329" spans="1:17" ht="14.4" customHeight="1" x14ac:dyDescent="0.3">
      <c r="A329" s="831" t="s">
        <v>3117</v>
      </c>
      <c r="B329" s="832" t="s">
        <v>3118</v>
      </c>
      <c r="C329" s="832" t="s">
        <v>670</v>
      </c>
      <c r="D329" s="832" t="s">
        <v>3176</v>
      </c>
      <c r="E329" s="832" t="s">
        <v>3178</v>
      </c>
      <c r="F329" s="849">
        <v>1</v>
      </c>
      <c r="G329" s="849">
        <v>5620</v>
      </c>
      <c r="H329" s="849">
        <v>0.33333333333333331</v>
      </c>
      <c r="I329" s="849">
        <v>5620</v>
      </c>
      <c r="J329" s="849">
        <v>3</v>
      </c>
      <c r="K329" s="849">
        <v>16860</v>
      </c>
      <c r="L329" s="849">
        <v>1</v>
      </c>
      <c r="M329" s="849">
        <v>5620</v>
      </c>
      <c r="N329" s="849"/>
      <c r="O329" s="849"/>
      <c r="P329" s="837"/>
      <c r="Q329" s="850"/>
    </row>
    <row r="330" spans="1:17" ht="14.4" customHeight="1" x14ac:dyDescent="0.3">
      <c r="A330" s="831" t="s">
        <v>3117</v>
      </c>
      <c r="B330" s="832" t="s">
        <v>3118</v>
      </c>
      <c r="C330" s="832" t="s">
        <v>670</v>
      </c>
      <c r="D330" s="832" t="s">
        <v>3179</v>
      </c>
      <c r="E330" s="832" t="s">
        <v>3180</v>
      </c>
      <c r="F330" s="849">
        <v>341</v>
      </c>
      <c r="G330" s="849">
        <v>60357</v>
      </c>
      <c r="H330" s="849">
        <v>1.2629629629629631</v>
      </c>
      <c r="I330" s="849">
        <v>177</v>
      </c>
      <c r="J330" s="849">
        <v>270</v>
      </c>
      <c r="K330" s="849">
        <v>47790</v>
      </c>
      <c r="L330" s="849">
        <v>1</v>
      </c>
      <c r="M330" s="849">
        <v>177</v>
      </c>
      <c r="N330" s="849">
        <v>230</v>
      </c>
      <c r="O330" s="849">
        <v>40940</v>
      </c>
      <c r="P330" s="837">
        <v>0.85666457417869846</v>
      </c>
      <c r="Q330" s="850">
        <v>178</v>
      </c>
    </row>
    <row r="331" spans="1:17" ht="14.4" customHeight="1" x14ac:dyDescent="0.3">
      <c r="A331" s="831" t="s">
        <v>3117</v>
      </c>
      <c r="B331" s="832" t="s">
        <v>3118</v>
      </c>
      <c r="C331" s="832" t="s">
        <v>670</v>
      </c>
      <c r="D331" s="832" t="s">
        <v>3179</v>
      </c>
      <c r="E331" s="832" t="s">
        <v>3181</v>
      </c>
      <c r="F331" s="849">
        <v>55</v>
      </c>
      <c r="G331" s="849">
        <v>9735</v>
      </c>
      <c r="H331" s="849">
        <v>1.71875</v>
      </c>
      <c r="I331" s="849">
        <v>177</v>
      </c>
      <c r="J331" s="849">
        <v>32</v>
      </c>
      <c r="K331" s="849">
        <v>5664</v>
      </c>
      <c r="L331" s="849">
        <v>1</v>
      </c>
      <c r="M331" s="849">
        <v>177</v>
      </c>
      <c r="N331" s="849">
        <v>52</v>
      </c>
      <c r="O331" s="849">
        <v>9256</v>
      </c>
      <c r="P331" s="837">
        <v>1.634180790960452</v>
      </c>
      <c r="Q331" s="850">
        <v>178</v>
      </c>
    </row>
    <row r="332" spans="1:17" ht="14.4" customHeight="1" x14ac:dyDescent="0.3">
      <c r="A332" s="831" t="s">
        <v>3117</v>
      </c>
      <c r="B332" s="832" t="s">
        <v>3118</v>
      </c>
      <c r="C332" s="832" t="s">
        <v>670</v>
      </c>
      <c r="D332" s="832" t="s">
        <v>3182</v>
      </c>
      <c r="E332" s="832" t="s">
        <v>3183</v>
      </c>
      <c r="F332" s="849">
        <v>1</v>
      </c>
      <c r="G332" s="849">
        <v>2048</v>
      </c>
      <c r="H332" s="849"/>
      <c r="I332" s="849">
        <v>2048</v>
      </c>
      <c r="J332" s="849"/>
      <c r="K332" s="849"/>
      <c r="L332" s="849"/>
      <c r="M332" s="849"/>
      <c r="N332" s="849"/>
      <c r="O332" s="849"/>
      <c r="P332" s="837"/>
      <c r="Q332" s="850"/>
    </row>
    <row r="333" spans="1:17" ht="14.4" customHeight="1" x14ac:dyDescent="0.3">
      <c r="A333" s="831" t="s">
        <v>3117</v>
      </c>
      <c r="B333" s="832" t="s">
        <v>3118</v>
      </c>
      <c r="C333" s="832" t="s">
        <v>670</v>
      </c>
      <c r="D333" s="832" t="s">
        <v>3184</v>
      </c>
      <c r="E333" s="832" t="s">
        <v>3185</v>
      </c>
      <c r="F333" s="849"/>
      <c r="G333" s="849"/>
      <c r="H333" s="849"/>
      <c r="I333" s="849"/>
      <c r="J333" s="849">
        <v>1</v>
      </c>
      <c r="K333" s="849">
        <v>345</v>
      </c>
      <c r="L333" s="849">
        <v>1</v>
      </c>
      <c r="M333" s="849">
        <v>345</v>
      </c>
      <c r="N333" s="849"/>
      <c r="O333" s="849"/>
      <c r="P333" s="837"/>
      <c r="Q333" s="850"/>
    </row>
    <row r="334" spans="1:17" ht="14.4" customHeight="1" x14ac:dyDescent="0.3">
      <c r="A334" s="831" t="s">
        <v>3117</v>
      </c>
      <c r="B334" s="832" t="s">
        <v>3118</v>
      </c>
      <c r="C334" s="832" t="s">
        <v>670</v>
      </c>
      <c r="D334" s="832" t="s">
        <v>3186</v>
      </c>
      <c r="E334" s="832" t="s">
        <v>3187</v>
      </c>
      <c r="F334" s="849">
        <v>4</v>
      </c>
      <c r="G334" s="849">
        <v>10944</v>
      </c>
      <c r="H334" s="849">
        <v>0.66642309097552066</v>
      </c>
      <c r="I334" s="849">
        <v>2736</v>
      </c>
      <c r="J334" s="849">
        <v>6</v>
      </c>
      <c r="K334" s="849">
        <v>16422</v>
      </c>
      <c r="L334" s="849">
        <v>1</v>
      </c>
      <c r="M334" s="849">
        <v>2737</v>
      </c>
      <c r="N334" s="849">
        <v>6</v>
      </c>
      <c r="O334" s="849">
        <v>16422</v>
      </c>
      <c r="P334" s="837">
        <v>1</v>
      </c>
      <c r="Q334" s="850">
        <v>2737</v>
      </c>
    </row>
    <row r="335" spans="1:17" ht="14.4" customHeight="1" x14ac:dyDescent="0.3">
      <c r="A335" s="831" t="s">
        <v>3117</v>
      </c>
      <c r="B335" s="832" t="s">
        <v>3118</v>
      </c>
      <c r="C335" s="832" t="s">
        <v>670</v>
      </c>
      <c r="D335" s="832" t="s">
        <v>3186</v>
      </c>
      <c r="E335" s="832" t="s">
        <v>3188</v>
      </c>
      <c r="F335" s="849">
        <v>15</v>
      </c>
      <c r="G335" s="849">
        <v>41040</v>
      </c>
      <c r="H335" s="849">
        <v>1.3631381406317469</v>
      </c>
      <c r="I335" s="849">
        <v>2736</v>
      </c>
      <c r="J335" s="849">
        <v>11</v>
      </c>
      <c r="K335" s="849">
        <v>30107</v>
      </c>
      <c r="L335" s="849">
        <v>1</v>
      </c>
      <c r="M335" s="849">
        <v>2737</v>
      </c>
      <c r="N335" s="849">
        <v>14</v>
      </c>
      <c r="O335" s="849">
        <v>38318</v>
      </c>
      <c r="P335" s="837">
        <v>1.2727272727272727</v>
      </c>
      <c r="Q335" s="850">
        <v>2737</v>
      </c>
    </row>
    <row r="336" spans="1:17" ht="14.4" customHeight="1" x14ac:dyDescent="0.3">
      <c r="A336" s="831" t="s">
        <v>3117</v>
      </c>
      <c r="B336" s="832" t="s">
        <v>3118</v>
      </c>
      <c r="C336" s="832" t="s">
        <v>670</v>
      </c>
      <c r="D336" s="832" t="s">
        <v>3189</v>
      </c>
      <c r="E336" s="832" t="s">
        <v>3190</v>
      </c>
      <c r="F336" s="849">
        <v>5</v>
      </c>
      <c r="G336" s="849">
        <v>26345</v>
      </c>
      <c r="H336" s="849">
        <v>5</v>
      </c>
      <c r="I336" s="849">
        <v>5269</v>
      </c>
      <c r="J336" s="849">
        <v>1</v>
      </c>
      <c r="K336" s="849">
        <v>5269</v>
      </c>
      <c r="L336" s="849">
        <v>1</v>
      </c>
      <c r="M336" s="849">
        <v>5269</v>
      </c>
      <c r="N336" s="849">
        <v>2</v>
      </c>
      <c r="O336" s="849">
        <v>10540</v>
      </c>
      <c r="P336" s="837">
        <v>2.0003795786676788</v>
      </c>
      <c r="Q336" s="850">
        <v>5270</v>
      </c>
    </row>
    <row r="337" spans="1:17" ht="14.4" customHeight="1" x14ac:dyDescent="0.3">
      <c r="A337" s="831" t="s">
        <v>3117</v>
      </c>
      <c r="B337" s="832" t="s">
        <v>3118</v>
      </c>
      <c r="C337" s="832" t="s">
        <v>670</v>
      </c>
      <c r="D337" s="832" t="s">
        <v>3191</v>
      </c>
      <c r="E337" s="832" t="s">
        <v>3192</v>
      </c>
      <c r="F337" s="849">
        <v>3</v>
      </c>
      <c r="G337" s="849">
        <v>2022</v>
      </c>
      <c r="H337" s="849">
        <v>2.9955555555555557</v>
      </c>
      <c r="I337" s="849">
        <v>674</v>
      </c>
      <c r="J337" s="849">
        <v>1</v>
      </c>
      <c r="K337" s="849">
        <v>675</v>
      </c>
      <c r="L337" s="849">
        <v>1</v>
      </c>
      <c r="M337" s="849">
        <v>675</v>
      </c>
      <c r="N337" s="849">
        <v>2</v>
      </c>
      <c r="O337" s="849">
        <v>1350</v>
      </c>
      <c r="P337" s="837">
        <v>2</v>
      </c>
      <c r="Q337" s="850">
        <v>675</v>
      </c>
    </row>
    <row r="338" spans="1:17" ht="14.4" customHeight="1" x14ac:dyDescent="0.3">
      <c r="A338" s="831" t="s">
        <v>3117</v>
      </c>
      <c r="B338" s="832" t="s">
        <v>3118</v>
      </c>
      <c r="C338" s="832" t="s">
        <v>670</v>
      </c>
      <c r="D338" s="832" t="s">
        <v>3191</v>
      </c>
      <c r="E338" s="832" t="s">
        <v>3193</v>
      </c>
      <c r="F338" s="849">
        <v>6</v>
      </c>
      <c r="G338" s="849">
        <v>4044</v>
      </c>
      <c r="H338" s="849">
        <v>0.99851851851851847</v>
      </c>
      <c r="I338" s="849">
        <v>674</v>
      </c>
      <c r="J338" s="849">
        <v>6</v>
      </c>
      <c r="K338" s="849">
        <v>4050</v>
      </c>
      <c r="L338" s="849">
        <v>1</v>
      </c>
      <c r="M338" s="849">
        <v>675</v>
      </c>
      <c r="N338" s="849">
        <v>3</v>
      </c>
      <c r="O338" s="849">
        <v>2025</v>
      </c>
      <c r="P338" s="837">
        <v>0.5</v>
      </c>
      <c r="Q338" s="850">
        <v>675</v>
      </c>
    </row>
    <row r="339" spans="1:17" ht="14.4" customHeight="1" x14ac:dyDescent="0.3">
      <c r="A339" s="831" t="s">
        <v>3117</v>
      </c>
      <c r="B339" s="832" t="s">
        <v>3118</v>
      </c>
      <c r="C339" s="832" t="s">
        <v>670</v>
      </c>
      <c r="D339" s="832" t="s">
        <v>3194</v>
      </c>
      <c r="E339" s="832" t="s">
        <v>3195</v>
      </c>
      <c r="F339" s="849">
        <v>2</v>
      </c>
      <c r="G339" s="849">
        <v>1136</v>
      </c>
      <c r="H339" s="849"/>
      <c r="I339" s="849">
        <v>568</v>
      </c>
      <c r="J339" s="849"/>
      <c r="K339" s="849"/>
      <c r="L339" s="849"/>
      <c r="M339" s="849"/>
      <c r="N339" s="849">
        <v>1</v>
      </c>
      <c r="O339" s="849">
        <v>569</v>
      </c>
      <c r="P339" s="837"/>
      <c r="Q339" s="850">
        <v>569</v>
      </c>
    </row>
    <row r="340" spans="1:17" ht="14.4" customHeight="1" x14ac:dyDescent="0.3">
      <c r="A340" s="831" t="s">
        <v>3117</v>
      </c>
      <c r="B340" s="832" t="s">
        <v>3118</v>
      </c>
      <c r="C340" s="832" t="s">
        <v>670</v>
      </c>
      <c r="D340" s="832" t="s">
        <v>3194</v>
      </c>
      <c r="E340" s="832" t="s">
        <v>3196</v>
      </c>
      <c r="F340" s="849"/>
      <c r="G340" s="849"/>
      <c r="H340" s="849"/>
      <c r="I340" s="849"/>
      <c r="J340" s="849">
        <v>3</v>
      </c>
      <c r="K340" s="849">
        <v>1707</v>
      </c>
      <c r="L340" s="849">
        <v>1</v>
      </c>
      <c r="M340" s="849">
        <v>569</v>
      </c>
      <c r="N340" s="849">
        <v>3</v>
      </c>
      <c r="O340" s="849">
        <v>1707</v>
      </c>
      <c r="P340" s="837">
        <v>1</v>
      </c>
      <c r="Q340" s="850">
        <v>569</v>
      </c>
    </row>
    <row r="341" spans="1:17" ht="14.4" customHeight="1" x14ac:dyDescent="0.3">
      <c r="A341" s="831" t="s">
        <v>3117</v>
      </c>
      <c r="B341" s="832" t="s">
        <v>3118</v>
      </c>
      <c r="C341" s="832" t="s">
        <v>670</v>
      </c>
      <c r="D341" s="832" t="s">
        <v>3197</v>
      </c>
      <c r="E341" s="832" t="s">
        <v>3198</v>
      </c>
      <c r="F341" s="849"/>
      <c r="G341" s="849"/>
      <c r="H341" s="849"/>
      <c r="I341" s="849"/>
      <c r="J341" s="849"/>
      <c r="K341" s="849"/>
      <c r="L341" s="849"/>
      <c r="M341" s="849"/>
      <c r="N341" s="849">
        <v>1</v>
      </c>
      <c r="O341" s="849">
        <v>155</v>
      </c>
      <c r="P341" s="837"/>
      <c r="Q341" s="850">
        <v>155</v>
      </c>
    </row>
    <row r="342" spans="1:17" ht="14.4" customHeight="1" x14ac:dyDescent="0.3">
      <c r="A342" s="831" t="s">
        <v>3117</v>
      </c>
      <c r="B342" s="832" t="s">
        <v>3118</v>
      </c>
      <c r="C342" s="832" t="s">
        <v>670</v>
      </c>
      <c r="D342" s="832" t="s">
        <v>3197</v>
      </c>
      <c r="E342" s="832" t="s">
        <v>3199</v>
      </c>
      <c r="F342" s="849">
        <v>1</v>
      </c>
      <c r="G342" s="849">
        <v>155</v>
      </c>
      <c r="H342" s="849"/>
      <c r="I342" s="849">
        <v>155</v>
      </c>
      <c r="J342" s="849"/>
      <c r="K342" s="849"/>
      <c r="L342" s="849"/>
      <c r="M342" s="849"/>
      <c r="N342" s="849"/>
      <c r="O342" s="849"/>
      <c r="P342" s="837"/>
      <c r="Q342" s="850"/>
    </row>
    <row r="343" spans="1:17" ht="14.4" customHeight="1" x14ac:dyDescent="0.3">
      <c r="A343" s="831" t="s">
        <v>3117</v>
      </c>
      <c r="B343" s="832" t="s">
        <v>3118</v>
      </c>
      <c r="C343" s="832" t="s">
        <v>670</v>
      </c>
      <c r="D343" s="832" t="s">
        <v>3200</v>
      </c>
      <c r="E343" s="832" t="s">
        <v>3201</v>
      </c>
      <c r="F343" s="849">
        <v>2</v>
      </c>
      <c r="G343" s="849">
        <v>398</v>
      </c>
      <c r="H343" s="849"/>
      <c r="I343" s="849">
        <v>199</v>
      </c>
      <c r="J343" s="849"/>
      <c r="K343" s="849"/>
      <c r="L343" s="849"/>
      <c r="M343" s="849"/>
      <c r="N343" s="849"/>
      <c r="O343" s="849"/>
      <c r="P343" s="837"/>
      <c r="Q343" s="850"/>
    </row>
    <row r="344" spans="1:17" ht="14.4" customHeight="1" x14ac:dyDescent="0.3">
      <c r="A344" s="831" t="s">
        <v>3117</v>
      </c>
      <c r="B344" s="832" t="s">
        <v>3118</v>
      </c>
      <c r="C344" s="832" t="s">
        <v>670</v>
      </c>
      <c r="D344" s="832" t="s">
        <v>3202</v>
      </c>
      <c r="E344" s="832" t="s">
        <v>3203</v>
      </c>
      <c r="F344" s="849"/>
      <c r="G344" s="849"/>
      <c r="H344" s="849"/>
      <c r="I344" s="849"/>
      <c r="J344" s="849"/>
      <c r="K344" s="849"/>
      <c r="L344" s="849"/>
      <c r="M344" s="849"/>
      <c r="N344" s="849">
        <v>3</v>
      </c>
      <c r="O344" s="849">
        <v>615</v>
      </c>
      <c r="P344" s="837"/>
      <c r="Q344" s="850">
        <v>205</v>
      </c>
    </row>
    <row r="345" spans="1:17" ht="14.4" customHeight="1" x14ac:dyDescent="0.3">
      <c r="A345" s="831" t="s">
        <v>3117</v>
      </c>
      <c r="B345" s="832" t="s">
        <v>3118</v>
      </c>
      <c r="C345" s="832" t="s">
        <v>670</v>
      </c>
      <c r="D345" s="832" t="s">
        <v>3204</v>
      </c>
      <c r="E345" s="832" t="s">
        <v>3205</v>
      </c>
      <c r="F345" s="849">
        <v>1</v>
      </c>
      <c r="G345" s="849">
        <v>426</v>
      </c>
      <c r="H345" s="849">
        <v>0.33333333333333331</v>
      </c>
      <c r="I345" s="849">
        <v>426</v>
      </c>
      <c r="J345" s="849">
        <v>3</v>
      </c>
      <c r="K345" s="849">
        <v>1278</v>
      </c>
      <c r="L345" s="849">
        <v>1</v>
      </c>
      <c r="M345" s="849">
        <v>426</v>
      </c>
      <c r="N345" s="849"/>
      <c r="O345" s="849"/>
      <c r="P345" s="837"/>
      <c r="Q345" s="850"/>
    </row>
    <row r="346" spans="1:17" ht="14.4" customHeight="1" x14ac:dyDescent="0.3">
      <c r="A346" s="831" t="s">
        <v>3117</v>
      </c>
      <c r="B346" s="832" t="s">
        <v>3118</v>
      </c>
      <c r="C346" s="832" t="s">
        <v>670</v>
      </c>
      <c r="D346" s="832" t="s">
        <v>3206</v>
      </c>
      <c r="E346" s="832" t="s">
        <v>3207</v>
      </c>
      <c r="F346" s="849">
        <v>2</v>
      </c>
      <c r="G346" s="849">
        <v>326</v>
      </c>
      <c r="H346" s="849"/>
      <c r="I346" s="849">
        <v>163</v>
      </c>
      <c r="J346" s="849"/>
      <c r="K346" s="849"/>
      <c r="L346" s="849"/>
      <c r="M346" s="849"/>
      <c r="N346" s="849">
        <v>2</v>
      </c>
      <c r="O346" s="849">
        <v>326</v>
      </c>
      <c r="P346" s="837"/>
      <c r="Q346" s="850">
        <v>163</v>
      </c>
    </row>
    <row r="347" spans="1:17" ht="14.4" customHeight="1" x14ac:dyDescent="0.3">
      <c r="A347" s="831" t="s">
        <v>3117</v>
      </c>
      <c r="B347" s="832" t="s">
        <v>3118</v>
      </c>
      <c r="C347" s="832" t="s">
        <v>670</v>
      </c>
      <c r="D347" s="832" t="s">
        <v>3208</v>
      </c>
      <c r="E347" s="832" t="s">
        <v>3209</v>
      </c>
      <c r="F347" s="849"/>
      <c r="G347" s="849"/>
      <c r="H347" s="849"/>
      <c r="I347" s="849"/>
      <c r="J347" s="849">
        <v>2</v>
      </c>
      <c r="K347" s="849">
        <v>872</v>
      </c>
      <c r="L347" s="849">
        <v>1</v>
      </c>
      <c r="M347" s="849">
        <v>436</v>
      </c>
      <c r="N347" s="849"/>
      <c r="O347" s="849"/>
      <c r="P347" s="837"/>
      <c r="Q347" s="850"/>
    </row>
    <row r="348" spans="1:17" ht="14.4" customHeight="1" x14ac:dyDescent="0.3">
      <c r="A348" s="831" t="s">
        <v>3117</v>
      </c>
      <c r="B348" s="832" t="s">
        <v>3118</v>
      </c>
      <c r="C348" s="832" t="s">
        <v>670</v>
      </c>
      <c r="D348" s="832" t="s">
        <v>3210</v>
      </c>
      <c r="E348" s="832" t="s">
        <v>3211</v>
      </c>
      <c r="F348" s="849"/>
      <c r="G348" s="849"/>
      <c r="H348" s="849"/>
      <c r="I348" s="849"/>
      <c r="J348" s="849">
        <v>2</v>
      </c>
      <c r="K348" s="849">
        <v>4310</v>
      </c>
      <c r="L348" s="849">
        <v>1</v>
      </c>
      <c r="M348" s="849">
        <v>2155</v>
      </c>
      <c r="N348" s="849">
        <v>2</v>
      </c>
      <c r="O348" s="849">
        <v>4312</v>
      </c>
      <c r="P348" s="837">
        <v>1.0004640371229698</v>
      </c>
      <c r="Q348" s="850">
        <v>2156</v>
      </c>
    </row>
    <row r="349" spans="1:17" ht="14.4" customHeight="1" x14ac:dyDescent="0.3">
      <c r="A349" s="831" t="s">
        <v>3117</v>
      </c>
      <c r="B349" s="832" t="s">
        <v>3118</v>
      </c>
      <c r="C349" s="832" t="s">
        <v>670</v>
      </c>
      <c r="D349" s="832" t="s">
        <v>3212</v>
      </c>
      <c r="E349" s="832" t="s">
        <v>3213</v>
      </c>
      <c r="F349" s="849">
        <v>1</v>
      </c>
      <c r="G349" s="849">
        <v>933</v>
      </c>
      <c r="H349" s="849">
        <v>0.19978586723768738</v>
      </c>
      <c r="I349" s="849">
        <v>933</v>
      </c>
      <c r="J349" s="849">
        <v>5</v>
      </c>
      <c r="K349" s="849">
        <v>4670</v>
      </c>
      <c r="L349" s="849">
        <v>1</v>
      </c>
      <c r="M349" s="849">
        <v>934</v>
      </c>
      <c r="N349" s="849">
        <v>6</v>
      </c>
      <c r="O349" s="849">
        <v>5610</v>
      </c>
      <c r="P349" s="837">
        <v>1.2012847965738758</v>
      </c>
      <c r="Q349" s="850">
        <v>935</v>
      </c>
    </row>
    <row r="350" spans="1:17" ht="14.4" customHeight="1" x14ac:dyDescent="0.3">
      <c r="A350" s="831" t="s">
        <v>3117</v>
      </c>
      <c r="B350" s="832" t="s">
        <v>3118</v>
      </c>
      <c r="C350" s="832" t="s">
        <v>670</v>
      </c>
      <c r="D350" s="832" t="s">
        <v>3212</v>
      </c>
      <c r="E350" s="832" t="s">
        <v>3214</v>
      </c>
      <c r="F350" s="849"/>
      <c r="G350" s="849"/>
      <c r="H350" s="849"/>
      <c r="I350" s="849"/>
      <c r="J350" s="849"/>
      <c r="K350" s="849"/>
      <c r="L350" s="849"/>
      <c r="M350" s="849"/>
      <c r="N350" s="849">
        <v>3</v>
      </c>
      <c r="O350" s="849">
        <v>2805</v>
      </c>
      <c r="P350" s="837"/>
      <c r="Q350" s="850">
        <v>935</v>
      </c>
    </row>
    <row r="351" spans="1:17" ht="14.4" customHeight="1" x14ac:dyDescent="0.3">
      <c r="A351" s="831" t="s">
        <v>3117</v>
      </c>
      <c r="B351" s="832" t="s">
        <v>3118</v>
      </c>
      <c r="C351" s="832" t="s">
        <v>670</v>
      </c>
      <c r="D351" s="832" t="s">
        <v>3215</v>
      </c>
      <c r="E351" s="832" t="s">
        <v>3216</v>
      </c>
      <c r="F351" s="849"/>
      <c r="G351" s="849"/>
      <c r="H351" s="849"/>
      <c r="I351" s="849"/>
      <c r="J351" s="849">
        <v>1</v>
      </c>
      <c r="K351" s="849">
        <v>8460</v>
      </c>
      <c r="L351" s="849">
        <v>1</v>
      </c>
      <c r="M351" s="849">
        <v>8460</v>
      </c>
      <c r="N351" s="849"/>
      <c r="O351" s="849"/>
      <c r="P351" s="837"/>
      <c r="Q351" s="850"/>
    </row>
    <row r="352" spans="1:17" ht="14.4" customHeight="1" x14ac:dyDescent="0.3">
      <c r="A352" s="831" t="s">
        <v>3117</v>
      </c>
      <c r="B352" s="832" t="s">
        <v>3118</v>
      </c>
      <c r="C352" s="832" t="s">
        <v>670</v>
      </c>
      <c r="D352" s="832" t="s">
        <v>3215</v>
      </c>
      <c r="E352" s="832" t="s">
        <v>3217</v>
      </c>
      <c r="F352" s="849"/>
      <c r="G352" s="849"/>
      <c r="H352" s="849"/>
      <c r="I352" s="849"/>
      <c r="J352" s="849"/>
      <c r="K352" s="849"/>
      <c r="L352" s="849"/>
      <c r="M352" s="849"/>
      <c r="N352" s="849">
        <v>1</v>
      </c>
      <c r="O352" s="849">
        <v>8462</v>
      </c>
      <c r="P352" s="837"/>
      <c r="Q352" s="850">
        <v>8462</v>
      </c>
    </row>
    <row r="353" spans="1:17" ht="14.4" customHeight="1" x14ac:dyDescent="0.3">
      <c r="A353" s="831" t="s">
        <v>3218</v>
      </c>
      <c r="B353" s="832" t="s">
        <v>3219</v>
      </c>
      <c r="C353" s="832" t="s">
        <v>670</v>
      </c>
      <c r="D353" s="832" t="s">
        <v>3220</v>
      </c>
      <c r="E353" s="832" t="s">
        <v>3221</v>
      </c>
      <c r="F353" s="849">
        <v>22</v>
      </c>
      <c r="G353" s="849">
        <v>4642</v>
      </c>
      <c r="H353" s="849">
        <v>1.375</v>
      </c>
      <c r="I353" s="849">
        <v>211</v>
      </c>
      <c r="J353" s="849">
        <v>16</v>
      </c>
      <c r="K353" s="849">
        <v>3376</v>
      </c>
      <c r="L353" s="849">
        <v>1</v>
      </c>
      <c r="M353" s="849">
        <v>211</v>
      </c>
      <c r="N353" s="849">
        <v>23</v>
      </c>
      <c r="O353" s="849">
        <v>4876</v>
      </c>
      <c r="P353" s="837">
        <v>1.4443127962085307</v>
      </c>
      <c r="Q353" s="850">
        <v>212</v>
      </c>
    </row>
    <row r="354" spans="1:17" ht="14.4" customHeight="1" x14ac:dyDescent="0.3">
      <c r="A354" s="831" t="s">
        <v>3218</v>
      </c>
      <c r="B354" s="832" t="s">
        <v>3219</v>
      </c>
      <c r="C354" s="832" t="s">
        <v>670</v>
      </c>
      <c r="D354" s="832" t="s">
        <v>3222</v>
      </c>
      <c r="E354" s="832" t="s">
        <v>3223</v>
      </c>
      <c r="F354" s="849">
        <v>87</v>
      </c>
      <c r="G354" s="849">
        <v>26187</v>
      </c>
      <c r="H354" s="849">
        <v>0.61702127659574468</v>
      </c>
      <c r="I354" s="849">
        <v>301</v>
      </c>
      <c r="J354" s="849">
        <v>141</v>
      </c>
      <c r="K354" s="849">
        <v>42441</v>
      </c>
      <c r="L354" s="849">
        <v>1</v>
      </c>
      <c r="M354" s="849">
        <v>301</v>
      </c>
      <c r="N354" s="849">
        <v>299</v>
      </c>
      <c r="O354" s="849">
        <v>90298</v>
      </c>
      <c r="P354" s="837">
        <v>2.1276124502250182</v>
      </c>
      <c r="Q354" s="850">
        <v>302</v>
      </c>
    </row>
    <row r="355" spans="1:17" ht="14.4" customHeight="1" x14ac:dyDescent="0.3">
      <c r="A355" s="831" t="s">
        <v>3218</v>
      </c>
      <c r="B355" s="832" t="s">
        <v>3219</v>
      </c>
      <c r="C355" s="832" t="s">
        <v>670</v>
      </c>
      <c r="D355" s="832" t="s">
        <v>3224</v>
      </c>
      <c r="E355" s="832" t="s">
        <v>3225</v>
      </c>
      <c r="F355" s="849">
        <v>14</v>
      </c>
      <c r="G355" s="849">
        <v>1386</v>
      </c>
      <c r="H355" s="849">
        <v>1.1666666666666667</v>
      </c>
      <c r="I355" s="849">
        <v>99</v>
      </c>
      <c r="J355" s="849">
        <v>12</v>
      </c>
      <c r="K355" s="849">
        <v>1188</v>
      </c>
      <c r="L355" s="849">
        <v>1</v>
      </c>
      <c r="M355" s="849">
        <v>99</v>
      </c>
      <c r="N355" s="849">
        <v>6</v>
      </c>
      <c r="O355" s="849">
        <v>597</v>
      </c>
      <c r="P355" s="837">
        <v>0.50252525252525249</v>
      </c>
      <c r="Q355" s="850">
        <v>99.5</v>
      </c>
    </row>
    <row r="356" spans="1:17" ht="14.4" customHeight="1" x14ac:dyDescent="0.3">
      <c r="A356" s="831" t="s">
        <v>3218</v>
      </c>
      <c r="B356" s="832" t="s">
        <v>3219</v>
      </c>
      <c r="C356" s="832" t="s">
        <v>670</v>
      </c>
      <c r="D356" s="832" t="s">
        <v>3224</v>
      </c>
      <c r="E356" s="832" t="s">
        <v>3226</v>
      </c>
      <c r="F356" s="849">
        <v>3</v>
      </c>
      <c r="G356" s="849">
        <v>297</v>
      </c>
      <c r="H356" s="849"/>
      <c r="I356" s="849">
        <v>99</v>
      </c>
      <c r="J356" s="849"/>
      <c r="K356" s="849"/>
      <c r="L356" s="849"/>
      <c r="M356" s="849"/>
      <c r="N356" s="849">
        <v>9</v>
      </c>
      <c r="O356" s="849">
        <v>900</v>
      </c>
      <c r="P356" s="837"/>
      <c r="Q356" s="850">
        <v>100</v>
      </c>
    </row>
    <row r="357" spans="1:17" ht="14.4" customHeight="1" x14ac:dyDescent="0.3">
      <c r="A357" s="831" t="s">
        <v>3218</v>
      </c>
      <c r="B357" s="832" t="s">
        <v>3219</v>
      </c>
      <c r="C357" s="832" t="s">
        <v>670</v>
      </c>
      <c r="D357" s="832" t="s">
        <v>3227</v>
      </c>
      <c r="E357" s="832" t="s">
        <v>3228</v>
      </c>
      <c r="F357" s="849">
        <v>7</v>
      </c>
      <c r="G357" s="849">
        <v>1617</v>
      </c>
      <c r="H357" s="849">
        <v>0.99568965517241381</v>
      </c>
      <c r="I357" s="849">
        <v>231</v>
      </c>
      <c r="J357" s="849">
        <v>7</v>
      </c>
      <c r="K357" s="849">
        <v>1624</v>
      </c>
      <c r="L357" s="849">
        <v>1</v>
      </c>
      <c r="M357" s="849">
        <v>232</v>
      </c>
      <c r="N357" s="849">
        <v>7</v>
      </c>
      <c r="O357" s="849">
        <v>1624</v>
      </c>
      <c r="P357" s="837">
        <v>1</v>
      </c>
      <c r="Q357" s="850">
        <v>232</v>
      </c>
    </row>
    <row r="358" spans="1:17" ht="14.4" customHeight="1" x14ac:dyDescent="0.3">
      <c r="A358" s="831" t="s">
        <v>3218</v>
      </c>
      <c r="B358" s="832" t="s">
        <v>3219</v>
      </c>
      <c r="C358" s="832" t="s">
        <v>670</v>
      </c>
      <c r="D358" s="832" t="s">
        <v>3229</v>
      </c>
      <c r="E358" s="832" t="s">
        <v>3230</v>
      </c>
      <c r="F358" s="849">
        <v>28</v>
      </c>
      <c r="G358" s="849">
        <v>3836</v>
      </c>
      <c r="H358" s="849">
        <v>0.60869565217391308</v>
      </c>
      <c r="I358" s="849">
        <v>137</v>
      </c>
      <c r="J358" s="849">
        <v>46</v>
      </c>
      <c r="K358" s="849">
        <v>6302</v>
      </c>
      <c r="L358" s="849">
        <v>1</v>
      </c>
      <c r="M358" s="849">
        <v>137</v>
      </c>
      <c r="N358" s="849">
        <v>52</v>
      </c>
      <c r="O358" s="849">
        <v>7124</v>
      </c>
      <c r="P358" s="837">
        <v>1.1304347826086956</v>
      </c>
      <c r="Q358" s="850">
        <v>137</v>
      </c>
    </row>
    <row r="359" spans="1:17" ht="14.4" customHeight="1" x14ac:dyDescent="0.3">
      <c r="A359" s="831" t="s">
        <v>3218</v>
      </c>
      <c r="B359" s="832" t="s">
        <v>3219</v>
      </c>
      <c r="C359" s="832" t="s">
        <v>670</v>
      </c>
      <c r="D359" s="832" t="s">
        <v>3231</v>
      </c>
      <c r="E359" s="832" t="s">
        <v>3230</v>
      </c>
      <c r="F359" s="849">
        <v>1</v>
      </c>
      <c r="G359" s="849">
        <v>183</v>
      </c>
      <c r="H359" s="849"/>
      <c r="I359" s="849">
        <v>183</v>
      </c>
      <c r="J359" s="849"/>
      <c r="K359" s="849"/>
      <c r="L359" s="849"/>
      <c r="M359" s="849"/>
      <c r="N359" s="849">
        <v>11</v>
      </c>
      <c r="O359" s="849">
        <v>2024</v>
      </c>
      <c r="P359" s="837"/>
      <c r="Q359" s="850">
        <v>184</v>
      </c>
    </row>
    <row r="360" spans="1:17" ht="14.4" customHeight="1" x14ac:dyDescent="0.3">
      <c r="A360" s="831" t="s">
        <v>3218</v>
      </c>
      <c r="B360" s="832" t="s">
        <v>3219</v>
      </c>
      <c r="C360" s="832" t="s">
        <v>670</v>
      </c>
      <c r="D360" s="832" t="s">
        <v>3232</v>
      </c>
      <c r="E360" s="832" t="s">
        <v>3233</v>
      </c>
      <c r="F360" s="849">
        <v>11</v>
      </c>
      <c r="G360" s="849">
        <v>3267</v>
      </c>
      <c r="H360" s="849">
        <v>0.78307766059443917</v>
      </c>
      <c r="I360" s="849">
        <v>297</v>
      </c>
      <c r="J360" s="849">
        <v>14</v>
      </c>
      <c r="K360" s="849">
        <v>4172</v>
      </c>
      <c r="L360" s="849">
        <v>1</v>
      </c>
      <c r="M360" s="849">
        <v>298</v>
      </c>
      <c r="N360" s="849">
        <v>18</v>
      </c>
      <c r="O360" s="849">
        <v>5382</v>
      </c>
      <c r="P360" s="837">
        <v>1.2900287631831255</v>
      </c>
      <c r="Q360" s="850">
        <v>299</v>
      </c>
    </row>
    <row r="361" spans="1:17" ht="14.4" customHeight="1" x14ac:dyDescent="0.3">
      <c r="A361" s="831" t="s">
        <v>3218</v>
      </c>
      <c r="B361" s="832" t="s">
        <v>3219</v>
      </c>
      <c r="C361" s="832" t="s">
        <v>670</v>
      </c>
      <c r="D361" s="832" t="s">
        <v>3234</v>
      </c>
      <c r="E361" s="832" t="s">
        <v>3235</v>
      </c>
      <c r="F361" s="849"/>
      <c r="G361" s="849"/>
      <c r="H361" s="849"/>
      <c r="I361" s="849"/>
      <c r="J361" s="849">
        <v>2</v>
      </c>
      <c r="K361" s="849">
        <v>1278</v>
      </c>
      <c r="L361" s="849">
        <v>1</v>
      </c>
      <c r="M361" s="849">
        <v>639</v>
      </c>
      <c r="N361" s="849"/>
      <c r="O361" s="849"/>
      <c r="P361" s="837"/>
      <c r="Q361" s="850"/>
    </row>
    <row r="362" spans="1:17" ht="14.4" customHeight="1" x14ac:dyDescent="0.3">
      <c r="A362" s="831" t="s">
        <v>3218</v>
      </c>
      <c r="B362" s="832" t="s">
        <v>3219</v>
      </c>
      <c r="C362" s="832" t="s">
        <v>670</v>
      </c>
      <c r="D362" s="832" t="s">
        <v>3236</v>
      </c>
      <c r="E362" s="832" t="s">
        <v>3237</v>
      </c>
      <c r="F362" s="849">
        <v>1</v>
      </c>
      <c r="G362" s="849">
        <v>608</v>
      </c>
      <c r="H362" s="849"/>
      <c r="I362" s="849">
        <v>608</v>
      </c>
      <c r="J362" s="849"/>
      <c r="K362" s="849"/>
      <c r="L362" s="849"/>
      <c r="M362" s="849"/>
      <c r="N362" s="849">
        <v>1</v>
      </c>
      <c r="O362" s="849">
        <v>609</v>
      </c>
      <c r="P362" s="837"/>
      <c r="Q362" s="850">
        <v>609</v>
      </c>
    </row>
    <row r="363" spans="1:17" ht="14.4" customHeight="1" x14ac:dyDescent="0.3">
      <c r="A363" s="831" t="s">
        <v>3218</v>
      </c>
      <c r="B363" s="832" t="s">
        <v>3219</v>
      </c>
      <c r="C363" s="832" t="s">
        <v>670</v>
      </c>
      <c r="D363" s="832" t="s">
        <v>3236</v>
      </c>
      <c r="E363" s="832" t="s">
        <v>3238</v>
      </c>
      <c r="F363" s="849"/>
      <c r="G363" s="849"/>
      <c r="H363" s="849"/>
      <c r="I363" s="849"/>
      <c r="J363" s="849">
        <v>1</v>
      </c>
      <c r="K363" s="849">
        <v>608</v>
      </c>
      <c r="L363" s="849">
        <v>1</v>
      </c>
      <c r="M363" s="849">
        <v>608</v>
      </c>
      <c r="N363" s="849"/>
      <c r="O363" s="849"/>
      <c r="P363" s="837"/>
      <c r="Q363" s="850"/>
    </row>
    <row r="364" spans="1:17" ht="14.4" customHeight="1" x14ac:dyDescent="0.3">
      <c r="A364" s="831" t="s">
        <v>3218</v>
      </c>
      <c r="B364" s="832" t="s">
        <v>3219</v>
      </c>
      <c r="C364" s="832" t="s">
        <v>670</v>
      </c>
      <c r="D364" s="832" t="s">
        <v>3239</v>
      </c>
      <c r="E364" s="832" t="s">
        <v>3240</v>
      </c>
      <c r="F364" s="849">
        <v>20</v>
      </c>
      <c r="G364" s="849">
        <v>3460</v>
      </c>
      <c r="H364" s="849">
        <v>0.43478260869565216</v>
      </c>
      <c r="I364" s="849">
        <v>173</v>
      </c>
      <c r="J364" s="849">
        <v>46</v>
      </c>
      <c r="K364" s="849">
        <v>7958</v>
      </c>
      <c r="L364" s="849">
        <v>1</v>
      </c>
      <c r="M364" s="849">
        <v>173</v>
      </c>
      <c r="N364" s="849">
        <v>64</v>
      </c>
      <c r="O364" s="849">
        <v>11136</v>
      </c>
      <c r="P364" s="837">
        <v>1.3993465694898215</v>
      </c>
      <c r="Q364" s="850">
        <v>174</v>
      </c>
    </row>
    <row r="365" spans="1:17" ht="14.4" customHeight="1" x14ac:dyDescent="0.3">
      <c r="A365" s="831" t="s">
        <v>3218</v>
      </c>
      <c r="B365" s="832" t="s">
        <v>3219</v>
      </c>
      <c r="C365" s="832" t="s">
        <v>670</v>
      </c>
      <c r="D365" s="832" t="s">
        <v>3241</v>
      </c>
      <c r="E365" s="832" t="s">
        <v>3242</v>
      </c>
      <c r="F365" s="849">
        <v>3</v>
      </c>
      <c r="G365" s="849">
        <v>1152</v>
      </c>
      <c r="H365" s="849">
        <v>0.12768787408556861</v>
      </c>
      <c r="I365" s="849">
        <v>384</v>
      </c>
      <c r="J365" s="849">
        <v>26</v>
      </c>
      <c r="K365" s="849">
        <v>9022</v>
      </c>
      <c r="L365" s="849">
        <v>1</v>
      </c>
      <c r="M365" s="849">
        <v>347</v>
      </c>
      <c r="N365" s="849">
        <v>15</v>
      </c>
      <c r="O365" s="849">
        <v>5205</v>
      </c>
      <c r="P365" s="837">
        <v>0.57692307692307687</v>
      </c>
      <c r="Q365" s="850">
        <v>347</v>
      </c>
    </row>
    <row r="366" spans="1:17" ht="14.4" customHeight="1" x14ac:dyDescent="0.3">
      <c r="A366" s="831" t="s">
        <v>3218</v>
      </c>
      <c r="B366" s="832" t="s">
        <v>3219</v>
      </c>
      <c r="C366" s="832" t="s">
        <v>670</v>
      </c>
      <c r="D366" s="832" t="s">
        <v>3243</v>
      </c>
      <c r="E366" s="832" t="s">
        <v>3244</v>
      </c>
      <c r="F366" s="849">
        <v>2</v>
      </c>
      <c r="G366" s="849">
        <v>546</v>
      </c>
      <c r="H366" s="849"/>
      <c r="I366" s="849">
        <v>273</v>
      </c>
      <c r="J366" s="849"/>
      <c r="K366" s="849"/>
      <c r="L366" s="849"/>
      <c r="M366" s="849"/>
      <c r="N366" s="849">
        <v>1</v>
      </c>
      <c r="O366" s="849">
        <v>274</v>
      </c>
      <c r="P366" s="837"/>
      <c r="Q366" s="850">
        <v>274</v>
      </c>
    </row>
    <row r="367" spans="1:17" ht="14.4" customHeight="1" x14ac:dyDescent="0.3">
      <c r="A367" s="831" t="s">
        <v>3218</v>
      </c>
      <c r="B367" s="832" t="s">
        <v>3219</v>
      </c>
      <c r="C367" s="832" t="s">
        <v>670</v>
      </c>
      <c r="D367" s="832" t="s">
        <v>3243</v>
      </c>
      <c r="E367" s="832" t="s">
        <v>3245</v>
      </c>
      <c r="F367" s="849">
        <v>1</v>
      </c>
      <c r="G367" s="849">
        <v>273</v>
      </c>
      <c r="H367" s="849"/>
      <c r="I367" s="849">
        <v>273</v>
      </c>
      <c r="J367" s="849"/>
      <c r="K367" s="849"/>
      <c r="L367" s="849"/>
      <c r="M367" s="849"/>
      <c r="N367" s="849"/>
      <c r="O367" s="849"/>
      <c r="P367" s="837"/>
      <c r="Q367" s="850"/>
    </row>
    <row r="368" spans="1:17" ht="14.4" customHeight="1" x14ac:dyDescent="0.3">
      <c r="A368" s="831" t="s">
        <v>3218</v>
      </c>
      <c r="B368" s="832" t="s">
        <v>3219</v>
      </c>
      <c r="C368" s="832" t="s">
        <v>670</v>
      </c>
      <c r="D368" s="832" t="s">
        <v>3246</v>
      </c>
      <c r="E368" s="832" t="s">
        <v>3247</v>
      </c>
      <c r="F368" s="849">
        <v>2</v>
      </c>
      <c r="G368" s="849">
        <v>284</v>
      </c>
      <c r="H368" s="849">
        <v>1</v>
      </c>
      <c r="I368" s="849">
        <v>142</v>
      </c>
      <c r="J368" s="849">
        <v>2</v>
      </c>
      <c r="K368" s="849">
        <v>284</v>
      </c>
      <c r="L368" s="849">
        <v>1</v>
      </c>
      <c r="M368" s="849">
        <v>142</v>
      </c>
      <c r="N368" s="849">
        <v>1</v>
      </c>
      <c r="O368" s="849">
        <v>142</v>
      </c>
      <c r="P368" s="837">
        <v>0.5</v>
      </c>
      <c r="Q368" s="850">
        <v>142</v>
      </c>
    </row>
    <row r="369" spans="1:17" ht="14.4" customHeight="1" x14ac:dyDescent="0.3">
      <c r="A369" s="831" t="s">
        <v>3218</v>
      </c>
      <c r="B369" s="832" t="s">
        <v>3219</v>
      </c>
      <c r="C369" s="832" t="s">
        <v>670</v>
      </c>
      <c r="D369" s="832" t="s">
        <v>3248</v>
      </c>
      <c r="E369" s="832" t="s">
        <v>3247</v>
      </c>
      <c r="F369" s="849">
        <v>27</v>
      </c>
      <c r="G369" s="849">
        <v>2106</v>
      </c>
      <c r="H369" s="849">
        <v>0.58695652173913049</v>
      </c>
      <c r="I369" s="849">
        <v>78</v>
      </c>
      <c r="J369" s="849">
        <v>46</v>
      </c>
      <c r="K369" s="849">
        <v>3588</v>
      </c>
      <c r="L369" s="849">
        <v>1</v>
      </c>
      <c r="M369" s="849">
        <v>78</v>
      </c>
      <c r="N369" s="849">
        <v>51</v>
      </c>
      <c r="O369" s="849">
        <v>3993</v>
      </c>
      <c r="P369" s="837">
        <v>1.1128762541806021</v>
      </c>
      <c r="Q369" s="850">
        <v>78.294117647058826</v>
      </c>
    </row>
    <row r="370" spans="1:17" ht="14.4" customHeight="1" x14ac:dyDescent="0.3">
      <c r="A370" s="831" t="s">
        <v>3218</v>
      </c>
      <c r="B370" s="832" t="s">
        <v>3219</v>
      </c>
      <c r="C370" s="832" t="s">
        <v>670</v>
      </c>
      <c r="D370" s="832" t="s">
        <v>3249</v>
      </c>
      <c r="E370" s="832" t="s">
        <v>3250</v>
      </c>
      <c r="F370" s="849">
        <v>2</v>
      </c>
      <c r="G370" s="849">
        <v>626</v>
      </c>
      <c r="H370" s="849">
        <v>0.99681528662420382</v>
      </c>
      <c r="I370" s="849">
        <v>313</v>
      </c>
      <c r="J370" s="849">
        <v>2</v>
      </c>
      <c r="K370" s="849">
        <v>628</v>
      </c>
      <c r="L370" s="849">
        <v>1</v>
      </c>
      <c r="M370" s="849">
        <v>314</v>
      </c>
      <c r="N370" s="849">
        <v>2</v>
      </c>
      <c r="O370" s="849">
        <v>628</v>
      </c>
      <c r="P370" s="837">
        <v>1</v>
      </c>
      <c r="Q370" s="850">
        <v>314</v>
      </c>
    </row>
    <row r="371" spans="1:17" ht="14.4" customHeight="1" x14ac:dyDescent="0.3">
      <c r="A371" s="831" t="s">
        <v>3218</v>
      </c>
      <c r="B371" s="832" t="s">
        <v>3219</v>
      </c>
      <c r="C371" s="832" t="s">
        <v>670</v>
      </c>
      <c r="D371" s="832" t="s">
        <v>3251</v>
      </c>
      <c r="E371" s="832" t="s">
        <v>3252</v>
      </c>
      <c r="F371" s="849">
        <v>2168</v>
      </c>
      <c r="G371" s="849">
        <v>1057984</v>
      </c>
      <c r="H371" s="849">
        <v>1.3891304804520914</v>
      </c>
      <c r="I371" s="849">
        <v>488</v>
      </c>
      <c r="J371" s="849">
        <v>2322</v>
      </c>
      <c r="K371" s="849">
        <v>761616</v>
      </c>
      <c r="L371" s="849">
        <v>1</v>
      </c>
      <c r="M371" s="849">
        <v>328</v>
      </c>
      <c r="N371" s="849">
        <v>2237</v>
      </c>
      <c r="O371" s="849">
        <v>733736</v>
      </c>
      <c r="P371" s="837">
        <v>0.96339362618432389</v>
      </c>
      <c r="Q371" s="850">
        <v>328</v>
      </c>
    </row>
    <row r="372" spans="1:17" ht="14.4" customHeight="1" x14ac:dyDescent="0.3">
      <c r="A372" s="831" t="s">
        <v>3218</v>
      </c>
      <c r="B372" s="832" t="s">
        <v>3219</v>
      </c>
      <c r="C372" s="832" t="s">
        <v>670</v>
      </c>
      <c r="D372" s="832" t="s">
        <v>3253</v>
      </c>
      <c r="E372" s="832" t="s">
        <v>3254</v>
      </c>
      <c r="F372" s="849">
        <v>17</v>
      </c>
      <c r="G372" s="849">
        <v>2771</v>
      </c>
      <c r="H372" s="849">
        <v>1</v>
      </c>
      <c r="I372" s="849">
        <v>163</v>
      </c>
      <c r="J372" s="849">
        <v>17</v>
      </c>
      <c r="K372" s="849">
        <v>2771</v>
      </c>
      <c r="L372" s="849">
        <v>1</v>
      </c>
      <c r="M372" s="849">
        <v>163</v>
      </c>
      <c r="N372" s="849">
        <v>15</v>
      </c>
      <c r="O372" s="849">
        <v>2445</v>
      </c>
      <c r="P372" s="837">
        <v>0.88235294117647056</v>
      </c>
      <c r="Q372" s="850">
        <v>163</v>
      </c>
    </row>
    <row r="373" spans="1:17" ht="14.4" customHeight="1" x14ac:dyDescent="0.3">
      <c r="A373" s="831" t="s">
        <v>3218</v>
      </c>
      <c r="B373" s="832" t="s">
        <v>3219</v>
      </c>
      <c r="C373" s="832" t="s">
        <v>670</v>
      </c>
      <c r="D373" s="832" t="s">
        <v>3253</v>
      </c>
      <c r="E373" s="832" t="s">
        <v>3255</v>
      </c>
      <c r="F373" s="849">
        <v>14</v>
      </c>
      <c r="G373" s="849">
        <v>2282</v>
      </c>
      <c r="H373" s="849">
        <v>14</v>
      </c>
      <c r="I373" s="849">
        <v>163</v>
      </c>
      <c r="J373" s="849">
        <v>1</v>
      </c>
      <c r="K373" s="849">
        <v>163</v>
      </c>
      <c r="L373" s="849">
        <v>1</v>
      </c>
      <c r="M373" s="849">
        <v>163</v>
      </c>
      <c r="N373" s="849">
        <v>2</v>
      </c>
      <c r="O373" s="849">
        <v>327</v>
      </c>
      <c r="P373" s="837">
        <v>2.0061349693251533</v>
      </c>
      <c r="Q373" s="850">
        <v>163.5</v>
      </c>
    </row>
    <row r="374" spans="1:17" ht="14.4" customHeight="1" x14ac:dyDescent="0.3">
      <c r="A374" s="831" t="s">
        <v>3218</v>
      </c>
      <c r="B374" s="832" t="s">
        <v>3219</v>
      </c>
      <c r="C374" s="832" t="s">
        <v>670</v>
      </c>
      <c r="D374" s="832" t="s">
        <v>3256</v>
      </c>
      <c r="E374" s="832" t="s">
        <v>3221</v>
      </c>
      <c r="F374" s="849">
        <v>103</v>
      </c>
      <c r="G374" s="849">
        <v>7416</v>
      </c>
      <c r="H374" s="849">
        <v>1.0729166666666667</v>
      </c>
      <c r="I374" s="849">
        <v>72</v>
      </c>
      <c r="J374" s="849">
        <v>96</v>
      </c>
      <c r="K374" s="849">
        <v>6912</v>
      </c>
      <c r="L374" s="849">
        <v>1</v>
      </c>
      <c r="M374" s="849">
        <v>72</v>
      </c>
      <c r="N374" s="849">
        <v>77</v>
      </c>
      <c r="O374" s="849">
        <v>5567</v>
      </c>
      <c r="P374" s="837">
        <v>0.80541087962962965</v>
      </c>
      <c r="Q374" s="850">
        <v>72.298701298701303</v>
      </c>
    </row>
    <row r="375" spans="1:17" ht="14.4" customHeight="1" x14ac:dyDescent="0.3">
      <c r="A375" s="831" t="s">
        <v>3218</v>
      </c>
      <c r="B375" s="832" t="s">
        <v>3219</v>
      </c>
      <c r="C375" s="832" t="s">
        <v>670</v>
      </c>
      <c r="D375" s="832" t="s">
        <v>3257</v>
      </c>
      <c r="E375" s="832" t="s">
        <v>3258</v>
      </c>
      <c r="F375" s="849">
        <v>9</v>
      </c>
      <c r="G375" s="849">
        <v>10899</v>
      </c>
      <c r="H375" s="849">
        <v>0.45</v>
      </c>
      <c r="I375" s="849">
        <v>1211</v>
      </c>
      <c r="J375" s="849">
        <v>20</v>
      </c>
      <c r="K375" s="849">
        <v>24220</v>
      </c>
      <c r="L375" s="849">
        <v>1</v>
      </c>
      <c r="M375" s="849">
        <v>1211</v>
      </c>
      <c r="N375" s="849">
        <v>32</v>
      </c>
      <c r="O375" s="849">
        <v>38784</v>
      </c>
      <c r="P375" s="837">
        <v>1.6013212221304707</v>
      </c>
      <c r="Q375" s="850">
        <v>1212</v>
      </c>
    </row>
    <row r="376" spans="1:17" ht="14.4" customHeight="1" x14ac:dyDescent="0.3">
      <c r="A376" s="831" t="s">
        <v>3218</v>
      </c>
      <c r="B376" s="832" t="s">
        <v>3219</v>
      </c>
      <c r="C376" s="832" t="s">
        <v>670</v>
      </c>
      <c r="D376" s="832" t="s">
        <v>3259</v>
      </c>
      <c r="E376" s="832" t="s">
        <v>3260</v>
      </c>
      <c r="F376" s="849">
        <v>4</v>
      </c>
      <c r="G376" s="849">
        <v>456</v>
      </c>
      <c r="H376" s="849">
        <v>0.26666666666666666</v>
      </c>
      <c r="I376" s="849">
        <v>114</v>
      </c>
      <c r="J376" s="849">
        <v>15</v>
      </c>
      <c r="K376" s="849">
        <v>1710</v>
      </c>
      <c r="L376" s="849">
        <v>1</v>
      </c>
      <c r="M376" s="849">
        <v>114</v>
      </c>
      <c r="N376" s="849"/>
      <c r="O376" s="849"/>
      <c r="P376" s="837"/>
      <c r="Q376" s="850"/>
    </row>
    <row r="377" spans="1:17" ht="14.4" customHeight="1" x14ac:dyDescent="0.3">
      <c r="A377" s="831" t="s">
        <v>3218</v>
      </c>
      <c r="B377" s="832" t="s">
        <v>3219</v>
      </c>
      <c r="C377" s="832" t="s">
        <v>670</v>
      </c>
      <c r="D377" s="832" t="s">
        <v>3259</v>
      </c>
      <c r="E377" s="832" t="s">
        <v>3261</v>
      </c>
      <c r="F377" s="849">
        <v>398</v>
      </c>
      <c r="G377" s="849">
        <v>45372</v>
      </c>
      <c r="H377" s="849">
        <v>0.8614718614718615</v>
      </c>
      <c r="I377" s="849">
        <v>114</v>
      </c>
      <c r="J377" s="849">
        <v>462</v>
      </c>
      <c r="K377" s="849">
        <v>52668</v>
      </c>
      <c r="L377" s="849">
        <v>1</v>
      </c>
      <c r="M377" s="849">
        <v>114</v>
      </c>
      <c r="N377" s="849">
        <v>512</v>
      </c>
      <c r="O377" s="849">
        <v>58880</v>
      </c>
      <c r="P377" s="837">
        <v>1.1179463811042758</v>
      </c>
      <c r="Q377" s="850">
        <v>115</v>
      </c>
    </row>
    <row r="378" spans="1:17" ht="14.4" customHeight="1" x14ac:dyDescent="0.3">
      <c r="A378" s="831" t="s">
        <v>3218</v>
      </c>
      <c r="B378" s="832" t="s">
        <v>3219</v>
      </c>
      <c r="C378" s="832" t="s">
        <v>670</v>
      </c>
      <c r="D378" s="832" t="s">
        <v>3262</v>
      </c>
      <c r="E378" s="832" t="s">
        <v>3263</v>
      </c>
      <c r="F378" s="849"/>
      <c r="G378" s="849"/>
      <c r="H378" s="849"/>
      <c r="I378" s="849"/>
      <c r="J378" s="849"/>
      <c r="K378" s="849"/>
      <c r="L378" s="849"/>
      <c r="M378" s="849"/>
      <c r="N378" s="849">
        <v>1</v>
      </c>
      <c r="O378" s="849">
        <v>347</v>
      </c>
      <c r="P378" s="837"/>
      <c r="Q378" s="850">
        <v>347</v>
      </c>
    </row>
    <row r="379" spans="1:17" ht="14.4" customHeight="1" x14ac:dyDescent="0.3">
      <c r="A379" s="831" t="s">
        <v>3218</v>
      </c>
      <c r="B379" s="832" t="s">
        <v>3219</v>
      </c>
      <c r="C379" s="832" t="s">
        <v>670</v>
      </c>
      <c r="D379" s="832" t="s">
        <v>3264</v>
      </c>
      <c r="E379" s="832" t="s">
        <v>3265</v>
      </c>
      <c r="F379" s="849">
        <v>990</v>
      </c>
      <c r="G379" s="849">
        <v>148500</v>
      </c>
      <c r="H379" s="849">
        <v>0.87688219663418954</v>
      </c>
      <c r="I379" s="849">
        <v>150</v>
      </c>
      <c r="J379" s="849">
        <v>1129</v>
      </c>
      <c r="K379" s="849">
        <v>169350</v>
      </c>
      <c r="L379" s="849">
        <v>1</v>
      </c>
      <c r="M379" s="849">
        <v>150</v>
      </c>
      <c r="N379" s="849">
        <v>1119</v>
      </c>
      <c r="O379" s="849">
        <v>168969</v>
      </c>
      <c r="P379" s="837">
        <v>0.99775022143489811</v>
      </c>
      <c r="Q379" s="850">
        <v>151</v>
      </c>
    </row>
    <row r="380" spans="1:17" ht="14.4" customHeight="1" x14ac:dyDescent="0.3">
      <c r="A380" s="831" t="s">
        <v>3218</v>
      </c>
      <c r="B380" s="832" t="s">
        <v>3219</v>
      </c>
      <c r="C380" s="832" t="s">
        <v>670</v>
      </c>
      <c r="D380" s="832" t="s">
        <v>3264</v>
      </c>
      <c r="E380" s="832" t="s">
        <v>3266</v>
      </c>
      <c r="F380" s="849"/>
      <c r="G380" s="849"/>
      <c r="H380" s="849"/>
      <c r="I380" s="849"/>
      <c r="J380" s="849">
        <v>9</v>
      </c>
      <c r="K380" s="849">
        <v>1350</v>
      </c>
      <c r="L380" s="849">
        <v>1</v>
      </c>
      <c r="M380" s="849">
        <v>150</v>
      </c>
      <c r="N380" s="849"/>
      <c r="O380" s="849"/>
      <c r="P380" s="837"/>
      <c r="Q380" s="850"/>
    </row>
    <row r="381" spans="1:17" ht="14.4" customHeight="1" x14ac:dyDescent="0.3">
      <c r="A381" s="831" t="s">
        <v>3218</v>
      </c>
      <c r="B381" s="832" t="s">
        <v>3219</v>
      </c>
      <c r="C381" s="832" t="s">
        <v>670</v>
      </c>
      <c r="D381" s="832" t="s">
        <v>3267</v>
      </c>
      <c r="E381" s="832" t="s">
        <v>3268</v>
      </c>
      <c r="F381" s="849">
        <v>8</v>
      </c>
      <c r="G381" s="849">
        <v>2408</v>
      </c>
      <c r="H381" s="849">
        <v>0.72486453943407581</v>
      </c>
      <c r="I381" s="849">
        <v>301</v>
      </c>
      <c r="J381" s="849">
        <v>11</v>
      </c>
      <c r="K381" s="849">
        <v>3322</v>
      </c>
      <c r="L381" s="849">
        <v>1</v>
      </c>
      <c r="M381" s="849">
        <v>302</v>
      </c>
      <c r="N381" s="849">
        <v>8</v>
      </c>
      <c r="O381" s="849">
        <v>2416</v>
      </c>
      <c r="P381" s="837">
        <v>0.72727272727272729</v>
      </c>
      <c r="Q381" s="850">
        <v>302</v>
      </c>
    </row>
    <row r="382" spans="1:17" ht="14.4" customHeight="1" x14ac:dyDescent="0.3">
      <c r="A382" s="831" t="s">
        <v>3269</v>
      </c>
      <c r="B382" s="832" t="s">
        <v>3270</v>
      </c>
      <c r="C382" s="832" t="s">
        <v>670</v>
      </c>
      <c r="D382" s="832" t="s">
        <v>3271</v>
      </c>
      <c r="E382" s="832" t="s">
        <v>3272</v>
      </c>
      <c r="F382" s="849">
        <v>20</v>
      </c>
      <c r="G382" s="849">
        <v>1160</v>
      </c>
      <c r="H382" s="849">
        <v>3.3333333333333335</v>
      </c>
      <c r="I382" s="849">
        <v>58</v>
      </c>
      <c r="J382" s="849">
        <v>6</v>
      </c>
      <c r="K382" s="849">
        <v>348</v>
      </c>
      <c r="L382" s="849">
        <v>1</v>
      </c>
      <c r="M382" s="849">
        <v>58</v>
      </c>
      <c r="N382" s="849">
        <v>9</v>
      </c>
      <c r="O382" s="849">
        <v>522</v>
      </c>
      <c r="P382" s="837">
        <v>1.5</v>
      </c>
      <c r="Q382" s="850">
        <v>58</v>
      </c>
    </row>
    <row r="383" spans="1:17" ht="14.4" customHeight="1" x14ac:dyDescent="0.3">
      <c r="A383" s="831" t="s">
        <v>3269</v>
      </c>
      <c r="B383" s="832" t="s">
        <v>3270</v>
      </c>
      <c r="C383" s="832" t="s">
        <v>670</v>
      </c>
      <c r="D383" s="832" t="s">
        <v>3273</v>
      </c>
      <c r="E383" s="832" t="s">
        <v>3274</v>
      </c>
      <c r="F383" s="849">
        <v>52</v>
      </c>
      <c r="G383" s="849">
        <v>6812</v>
      </c>
      <c r="H383" s="849">
        <v>4.333333333333333</v>
      </c>
      <c r="I383" s="849">
        <v>131</v>
      </c>
      <c r="J383" s="849">
        <v>12</v>
      </c>
      <c r="K383" s="849">
        <v>1572</v>
      </c>
      <c r="L383" s="849">
        <v>1</v>
      </c>
      <c r="M383" s="849">
        <v>131</v>
      </c>
      <c r="N383" s="849">
        <v>13</v>
      </c>
      <c r="O383" s="849">
        <v>1709</v>
      </c>
      <c r="P383" s="837">
        <v>1.0871501272264632</v>
      </c>
      <c r="Q383" s="850">
        <v>131.46153846153845</v>
      </c>
    </row>
    <row r="384" spans="1:17" ht="14.4" customHeight="1" x14ac:dyDescent="0.3">
      <c r="A384" s="831" t="s">
        <v>3269</v>
      </c>
      <c r="B384" s="832" t="s">
        <v>3270</v>
      </c>
      <c r="C384" s="832" t="s">
        <v>670</v>
      </c>
      <c r="D384" s="832" t="s">
        <v>3275</v>
      </c>
      <c r="E384" s="832" t="s">
        <v>3276</v>
      </c>
      <c r="F384" s="849">
        <v>1</v>
      </c>
      <c r="G384" s="849">
        <v>189</v>
      </c>
      <c r="H384" s="849"/>
      <c r="I384" s="849">
        <v>189</v>
      </c>
      <c r="J384" s="849"/>
      <c r="K384" s="849"/>
      <c r="L384" s="849"/>
      <c r="M384" s="849"/>
      <c r="N384" s="849"/>
      <c r="O384" s="849"/>
      <c r="P384" s="837"/>
      <c r="Q384" s="850"/>
    </row>
    <row r="385" spans="1:17" ht="14.4" customHeight="1" x14ac:dyDescent="0.3">
      <c r="A385" s="831" t="s">
        <v>3269</v>
      </c>
      <c r="B385" s="832" t="s">
        <v>3270</v>
      </c>
      <c r="C385" s="832" t="s">
        <v>670</v>
      </c>
      <c r="D385" s="832" t="s">
        <v>3277</v>
      </c>
      <c r="E385" s="832" t="s">
        <v>3278</v>
      </c>
      <c r="F385" s="849">
        <v>2</v>
      </c>
      <c r="G385" s="849">
        <v>814</v>
      </c>
      <c r="H385" s="849">
        <v>0.66503267973856206</v>
      </c>
      <c r="I385" s="849">
        <v>407</v>
      </c>
      <c r="J385" s="849">
        <v>3</v>
      </c>
      <c r="K385" s="849">
        <v>1224</v>
      </c>
      <c r="L385" s="849">
        <v>1</v>
      </c>
      <c r="M385" s="849">
        <v>408</v>
      </c>
      <c r="N385" s="849">
        <v>3</v>
      </c>
      <c r="O385" s="849">
        <v>1224</v>
      </c>
      <c r="P385" s="837">
        <v>1</v>
      </c>
      <c r="Q385" s="850">
        <v>408</v>
      </c>
    </row>
    <row r="386" spans="1:17" ht="14.4" customHeight="1" x14ac:dyDescent="0.3">
      <c r="A386" s="831" t="s">
        <v>3269</v>
      </c>
      <c r="B386" s="832" t="s">
        <v>3270</v>
      </c>
      <c r="C386" s="832" t="s">
        <v>670</v>
      </c>
      <c r="D386" s="832" t="s">
        <v>3279</v>
      </c>
      <c r="E386" s="832" t="s">
        <v>3280</v>
      </c>
      <c r="F386" s="849"/>
      <c r="G386" s="849"/>
      <c r="H386" s="849"/>
      <c r="I386" s="849"/>
      <c r="J386" s="849">
        <v>6</v>
      </c>
      <c r="K386" s="849">
        <v>1080</v>
      </c>
      <c r="L386" s="849">
        <v>1</v>
      </c>
      <c r="M386" s="849">
        <v>180</v>
      </c>
      <c r="N386" s="849">
        <v>1</v>
      </c>
      <c r="O386" s="849">
        <v>180</v>
      </c>
      <c r="P386" s="837">
        <v>0.16666666666666666</v>
      </c>
      <c r="Q386" s="850">
        <v>180</v>
      </c>
    </row>
    <row r="387" spans="1:17" ht="14.4" customHeight="1" x14ac:dyDescent="0.3">
      <c r="A387" s="831" t="s">
        <v>3269</v>
      </c>
      <c r="B387" s="832" t="s">
        <v>3270</v>
      </c>
      <c r="C387" s="832" t="s">
        <v>670</v>
      </c>
      <c r="D387" s="832" t="s">
        <v>3281</v>
      </c>
      <c r="E387" s="832" t="s">
        <v>3282</v>
      </c>
      <c r="F387" s="849"/>
      <c r="G387" s="849"/>
      <c r="H387" s="849"/>
      <c r="I387" s="849"/>
      <c r="J387" s="849">
        <v>1</v>
      </c>
      <c r="K387" s="849">
        <v>336</v>
      </c>
      <c r="L387" s="849">
        <v>1</v>
      </c>
      <c r="M387" s="849">
        <v>336</v>
      </c>
      <c r="N387" s="849"/>
      <c r="O387" s="849"/>
      <c r="P387" s="837"/>
      <c r="Q387" s="850"/>
    </row>
    <row r="388" spans="1:17" ht="14.4" customHeight="1" x14ac:dyDescent="0.3">
      <c r="A388" s="831" t="s">
        <v>3269</v>
      </c>
      <c r="B388" s="832" t="s">
        <v>3270</v>
      </c>
      <c r="C388" s="832" t="s">
        <v>670</v>
      </c>
      <c r="D388" s="832" t="s">
        <v>3283</v>
      </c>
      <c r="E388" s="832" t="s">
        <v>3284</v>
      </c>
      <c r="F388" s="849">
        <v>10</v>
      </c>
      <c r="G388" s="849">
        <v>3490</v>
      </c>
      <c r="H388" s="849">
        <v>2</v>
      </c>
      <c r="I388" s="849">
        <v>349</v>
      </c>
      <c r="J388" s="849">
        <v>5</v>
      </c>
      <c r="K388" s="849">
        <v>1745</v>
      </c>
      <c r="L388" s="849">
        <v>1</v>
      </c>
      <c r="M388" s="849">
        <v>349</v>
      </c>
      <c r="N388" s="849">
        <v>14</v>
      </c>
      <c r="O388" s="849">
        <v>4900</v>
      </c>
      <c r="P388" s="837">
        <v>2.8080229226361033</v>
      </c>
      <c r="Q388" s="850">
        <v>350</v>
      </c>
    </row>
    <row r="389" spans="1:17" ht="14.4" customHeight="1" x14ac:dyDescent="0.3">
      <c r="A389" s="831" t="s">
        <v>3269</v>
      </c>
      <c r="B389" s="832" t="s">
        <v>3270</v>
      </c>
      <c r="C389" s="832" t="s">
        <v>670</v>
      </c>
      <c r="D389" s="832" t="s">
        <v>3283</v>
      </c>
      <c r="E389" s="832" t="s">
        <v>3285</v>
      </c>
      <c r="F389" s="849">
        <v>29</v>
      </c>
      <c r="G389" s="849">
        <v>10121</v>
      </c>
      <c r="H389" s="849">
        <v>0.61702127659574468</v>
      </c>
      <c r="I389" s="849">
        <v>349</v>
      </c>
      <c r="J389" s="849">
        <v>47</v>
      </c>
      <c r="K389" s="849">
        <v>16403</v>
      </c>
      <c r="L389" s="849">
        <v>1</v>
      </c>
      <c r="M389" s="849">
        <v>349</v>
      </c>
      <c r="N389" s="849">
        <v>20</v>
      </c>
      <c r="O389" s="849">
        <v>7000</v>
      </c>
      <c r="P389" s="837">
        <v>0.42675120404804001</v>
      </c>
      <c r="Q389" s="850">
        <v>350</v>
      </c>
    </row>
    <row r="390" spans="1:17" ht="14.4" customHeight="1" x14ac:dyDescent="0.3">
      <c r="A390" s="831" t="s">
        <v>3269</v>
      </c>
      <c r="B390" s="832" t="s">
        <v>3270</v>
      </c>
      <c r="C390" s="832" t="s">
        <v>670</v>
      </c>
      <c r="D390" s="832" t="s">
        <v>3286</v>
      </c>
      <c r="E390" s="832" t="s">
        <v>3287</v>
      </c>
      <c r="F390" s="849"/>
      <c r="G390" s="849"/>
      <c r="H390" s="849"/>
      <c r="I390" s="849"/>
      <c r="J390" s="849">
        <v>3</v>
      </c>
      <c r="K390" s="849">
        <v>351</v>
      </c>
      <c r="L390" s="849">
        <v>1</v>
      </c>
      <c r="M390" s="849">
        <v>117</v>
      </c>
      <c r="N390" s="849">
        <v>1</v>
      </c>
      <c r="O390" s="849">
        <v>117</v>
      </c>
      <c r="P390" s="837">
        <v>0.33333333333333331</v>
      </c>
      <c r="Q390" s="850">
        <v>117</v>
      </c>
    </row>
    <row r="391" spans="1:17" ht="14.4" customHeight="1" x14ac:dyDescent="0.3">
      <c r="A391" s="831" t="s">
        <v>3269</v>
      </c>
      <c r="B391" s="832" t="s">
        <v>3270</v>
      </c>
      <c r="C391" s="832" t="s">
        <v>670</v>
      </c>
      <c r="D391" s="832" t="s">
        <v>3286</v>
      </c>
      <c r="E391" s="832" t="s">
        <v>3288</v>
      </c>
      <c r="F391" s="849">
        <v>2</v>
      </c>
      <c r="G391" s="849">
        <v>234</v>
      </c>
      <c r="H391" s="849"/>
      <c r="I391" s="849">
        <v>117</v>
      </c>
      <c r="J391" s="849"/>
      <c r="K391" s="849"/>
      <c r="L391" s="849"/>
      <c r="M391" s="849"/>
      <c r="N391" s="849"/>
      <c r="O391" s="849"/>
      <c r="P391" s="837"/>
      <c r="Q391" s="850"/>
    </row>
    <row r="392" spans="1:17" ht="14.4" customHeight="1" x14ac:dyDescent="0.3">
      <c r="A392" s="831" t="s">
        <v>3269</v>
      </c>
      <c r="B392" s="832" t="s">
        <v>3270</v>
      </c>
      <c r="C392" s="832" t="s">
        <v>670</v>
      </c>
      <c r="D392" s="832" t="s">
        <v>3289</v>
      </c>
      <c r="E392" s="832" t="s">
        <v>3290</v>
      </c>
      <c r="F392" s="849">
        <v>2</v>
      </c>
      <c r="G392" s="849">
        <v>76</v>
      </c>
      <c r="H392" s="849"/>
      <c r="I392" s="849">
        <v>38</v>
      </c>
      <c r="J392" s="849"/>
      <c r="K392" s="849"/>
      <c r="L392" s="849"/>
      <c r="M392" s="849"/>
      <c r="N392" s="849"/>
      <c r="O392" s="849"/>
      <c r="P392" s="837"/>
      <c r="Q392" s="850"/>
    </row>
    <row r="393" spans="1:17" ht="14.4" customHeight="1" x14ac:dyDescent="0.3">
      <c r="A393" s="831" t="s">
        <v>3269</v>
      </c>
      <c r="B393" s="832" t="s">
        <v>3270</v>
      </c>
      <c r="C393" s="832" t="s">
        <v>670</v>
      </c>
      <c r="D393" s="832" t="s">
        <v>3289</v>
      </c>
      <c r="E393" s="832" t="s">
        <v>3291</v>
      </c>
      <c r="F393" s="849"/>
      <c r="G393" s="849"/>
      <c r="H393" s="849"/>
      <c r="I393" s="849"/>
      <c r="J393" s="849">
        <v>2</v>
      </c>
      <c r="K393" s="849">
        <v>76</v>
      </c>
      <c r="L393" s="849">
        <v>1</v>
      </c>
      <c r="M393" s="849">
        <v>38</v>
      </c>
      <c r="N393" s="849">
        <v>2</v>
      </c>
      <c r="O393" s="849">
        <v>76</v>
      </c>
      <c r="P393" s="837">
        <v>1</v>
      </c>
      <c r="Q393" s="850">
        <v>38</v>
      </c>
    </row>
    <row r="394" spans="1:17" ht="14.4" customHeight="1" x14ac:dyDescent="0.3">
      <c r="A394" s="831" t="s">
        <v>3269</v>
      </c>
      <c r="B394" s="832" t="s">
        <v>3270</v>
      </c>
      <c r="C394" s="832" t="s">
        <v>670</v>
      </c>
      <c r="D394" s="832" t="s">
        <v>3292</v>
      </c>
      <c r="E394" s="832" t="s">
        <v>3293</v>
      </c>
      <c r="F394" s="849">
        <v>33</v>
      </c>
      <c r="G394" s="849">
        <v>10032</v>
      </c>
      <c r="H394" s="849">
        <v>2.5301387137452713</v>
      </c>
      <c r="I394" s="849">
        <v>304</v>
      </c>
      <c r="J394" s="849">
        <v>13</v>
      </c>
      <c r="K394" s="849">
        <v>3965</v>
      </c>
      <c r="L394" s="849">
        <v>1</v>
      </c>
      <c r="M394" s="849">
        <v>305</v>
      </c>
      <c r="N394" s="849">
        <v>16</v>
      </c>
      <c r="O394" s="849">
        <v>4880</v>
      </c>
      <c r="P394" s="837">
        <v>1.2307692307692308</v>
      </c>
      <c r="Q394" s="850">
        <v>305</v>
      </c>
    </row>
    <row r="395" spans="1:17" ht="14.4" customHeight="1" x14ac:dyDescent="0.3">
      <c r="A395" s="831" t="s">
        <v>3269</v>
      </c>
      <c r="B395" s="832" t="s">
        <v>3270</v>
      </c>
      <c r="C395" s="832" t="s">
        <v>670</v>
      </c>
      <c r="D395" s="832" t="s">
        <v>3294</v>
      </c>
      <c r="E395" s="832" t="s">
        <v>3295</v>
      </c>
      <c r="F395" s="849">
        <v>5</v>
      </c>
      <c r="G395" s="849">
        <v>2470</v>
      </c>
      <c r="H395" s="849">
        <v>1.25</v>
      </c>
      <c r="I395" s="849">
        <v>494</v>
      </c>
      <c r="J395" s="849">
        <v>4</v>
      </c>
      <c r="K395" s="849">
        <v>1976</v>
      </c>
      <c r="L395" s="849">
        <v>1</v>
      </c>
      <c r="M395" s="849">
        <v>494</v>
      </c>
      <c r="N395" s="849">
        <v>6</v>
      </c>
      <c r="O395" s="849">
        <v>2970</v>
      </c>
      <c r="P395" s="837">
        <v>1.5030364372469636</v>
      </c>
      <c r="Q395" s="850">
        <v>495</v>
      </c>
    </row>
    <row r="396" spans="1:17" ht="14.4" customHeight="1" x14ac:dyDescent="0.3">
      <c r="A396" s="831" t="s">
        <v>3269</v>
      </c>
      <c r="B396" s="832" t="s">
        <v>3270</v>
      </c>
      <c r="C396" s="832" t="s">
        <v>670</v>
      </c>
      <c r="D396" s="832" t="s">
        <v>3296</v>
      </c>
      <c r="E396" s="832" t="s">
        <v>3297</v>
      </c>
      <c r="F396" s="849">
        <v>38</v>
      </c>
      <c r="G396" s="849">
        <v>14060</v>
      </c>
      <c r="H396" s="849">
        <v>2</v>
      </c>
      <c r="I396" s="849">
        <v>370</v>
      </c>
      <c r="J396" s="849">
        <v>19</v>
      </c>
      <c r="K396" s="849">
        <v>7030</v>
      </c>
      <c r="L396" s="849">
        <v>1</v>
      </c>
      <c r="M396" s="849">
        <v>370</v>
      </c>
      <c r="N396" s="849">
        <v>19</v>
      </c>
      <c r="O396" s="849">
        <v>7049</v>
      </c>
      <c r="P396" s="837">
        <v>1.0027027027027027</v>
      </c>
      <c r="Q396" s="850">
        <v>371</v>
      </c>
    </row>
    <row r="397" spans="1:17" ht="14.4" customHeight="1" x14ac:dyDescent="0.3">
      <c r="A397" s="831" t="s">
        <v>3269</v>
      </c>
      <c r="B397" s="832" t="s">
        <v>3270</v>
      </c>
      <c r="C397" s="832" t="s">
        <v>670</v>
      </c>
      <c r="D397" s="832" t="s">
        <v>3298</v>
      </c>
      <c r="E397" s="832" t="s">
        <v>3299</v>
      </c>
      <c r="F397" s="849"/>
      <c r="G397" s="849"/>
      <c r="H397" s="849"/>
      <c r="I397" s="849"/>
      <c r="J397" s="849"/>
      <c r="K397" s="849"/>
      <c r="L397" s="849"/>
      <c r="M397" s="849"/>
      <c r="N397" s="849">
        <v>1</v>
      </c>
      <c r="O397" s="849">
        <v>125</v>
      </c>
      <c r="P397" s="837"/>
      <c r="Q397" s="850">
        <v>125</v>
      </c>
    </row>
    <row r="398" spans="1:17" ht="14.4" customHeight="1" x14ac:dyDescent="0.3">
      <c r="A398" s="831" t="s">
        <v>3269</v>
      </c>
      <c r="B398" s="832" t="s">
        <v>3270</v>
      </c>
      <c r="C398" s="832" t="s">
        <v>670</v>
      </c>
      <c r="D398" s="832" t="s">
        <v>3300</v>
      </c>
      <c r="E398" s="832" t="s">
        <v>3301</v>
      </c>
      <c r="F398" s="849">
        <v>2</v>
      </c>
      <c r="G398" s="849">
        <v>990</v>
      </c>
      <c r="H398" s="849">
        <v>0.66666666666666663</v>
      </c>
      <c r="I398" s="849">
        <v>495</v>
      </c>
      <c r="J398" s="849">
        <v>3</v>
      </c>
      <c r="K398" s="849">
        <v>1485</v>
      </c>
      <c r="L398" s="849">
        <v>1</v>
      </c>
      <c r="M398" s="849">
        <v>495</v>
      </c>
      <c r="N398" s="849">
        <v>1</v>
      </c>
      <c r="O398" s="849">
        <v>496</v>
      </c>
      <c r="P398" s="837">
        <v>0.33400673400673403</v>
      </c>
      <c r="Q398" s="850">
        <v>496</v>
      </c>
    </row>
    <row r="399" spans="1:17" ht="14.4" customHeight="1" x14ac:dyDescent="0.3">
      <c r="A399" s="831" t="s">
        <v>3269</v>
      </c>
      <c r="B399" s="832" t="s">
        <v>3270</v>
      </c>
      <c r="C399" s="832" t="s">
        <v>670</v>
      </c>
      <c r="D399" s="832" t="s">
        <v>3302</v>
      </c>
      <c r="E399" s="832" t="s">
        <v>3303</v>
      </c>
      <c r="F399" s="849"/>
      <c r="G399" s="849"/>
      <c r="H399" s="849"/>
      <c r="I399" s="849"/>
      <c r="J399" s="849">
        <v>1</v>
      </c>
      <c r="K399" s="849">
        <v>456</v>
      </c>
      <c r="L399" s="849">
        <v>1</v>
      </c>
      <c r="M399" s="849">
        <v>456</v>
      </c>
      <c r="N399" s="849">
        <v>1</v>
      </c>
      <c r="O399" s="849">
        <v>458</v>
      </c>
      <c r="P399" s="837">
        <v>1.0043859649122806</v>
      </c>
      <c r="Q399" s="850">
        <v>458</v>
      </c>
    </row>
    <row r="400" spans="1:17" ht="14.4" customHeight="1" x14ac:dyDescent="0.3">
      <c r="A400" s="831" t="s">
        <v>3269</v>
      </c>
      <c r="B400" s="832" t="s">
        <v>3270</v>
      </c>
      <c r="C400" s="832" t="s">
        <v>670</v>
      </c>
      <c r="D400" s="832" t="s">
        <v>3304</v>
      </c>
      <c r="E400" s="832" t="s">
        <v>3305</v>
      </c>
      <c r="F400" s="849">
        <v>2</v>
      </c>
      <c r="G400" s="849">
        <v>116</v>
      </c>
      <c r="H400" s="849">
        <v>0.5</v>
      </c>
      <c r="I400" s="849">
        <v>58</v>
      </c>
      <c r="J400" s="849">
        <v>4</v>
      </c>
      <c r="K400" s="849">
        <v>232</v>
      </c>
      <c r="L400" s="849">
        <v>1</v>
      </c>
      <c r="M400" s="849">
        <v>58</v>
      </c>
      <c r="N400" s="849">
        <v>1</v>
      </c>
      <c r="O400" s="849">
        <v>58</v>
      </c>
      <c r="P400" s="837">
        <v>0.25</v>
      </c>
      <c r="Q400" s="850">
        <v>58</v>
      </c>
    </row>
    <row r="401" spans="1:17" ht="14.4" customHeight="1" x14ac:dyDescent="0.3">
      <c r="A401" s="831" t="s">
        <v>3269</v>
      </c>
      <c r="B401" s="832" t="s">
        <v>3270</v>
      </c>
      <c r="C401" s="832" t="s">
        <v>670</v>
      </c>
      <c r="D401" s="832" t="s">
        <v>3306</v>
      </c>
      <c r="E401" s="832" t="s">
        <v>3307</v>
      </c>
      <c r="F401" s="849">
        <v>304</v>
      </c>
      <c r="G401" s="849">
        <v>53200</v>
      </c>
      <c r="H401" s="849">
        <v>1.9756387403446227</v>
      </c>
      <c r="I401" s="849">
        <v>175</v>
      </c>
      <c r="J401" s="849">
        <v>153</v>
      </c>
      <c r="K401" s="849">
        <v>26928</v>
      </c>
      <c r="L401" s="849">
        <v>1</v>
      </c>
      <c r="M401" s="849">
        <v>176</v>
      </c>
      <c r="N401" s="849">
        <v>99</v>
      </c>
      <c r="O401" s="849">
        <v>17424</v>
      </c>
      <c r="P401" s="837">
        <v>0.6470588235294118</v>
      </c>
      <c r="Q401" s="850">
        <v>176</v>
      </c>
    </row>
    <row r="402" spans="1:17" ht="14.4" customHeight="1" x14ac:dyDescent="0.3">
      <c r="A402" s="831" t="s">
        <v>3269</v>
      </c>
      <c r="B402" s="832" t="s">
        <v>3270</v>
      </c>
      <c r="C402" s="832" t="s">
        <v>670</v>
      </c>
      <c r="D402" s="832" t="s">
        <v>3308</v>
      </c>
      <c r="E402" s="832" t="s">
        <v>3309</v>
      </c>
      <c r="F402" s="849">
        <v>1</v>
      </c>
      <c r="G402" s="849">
        <v>169</v>
      </c>
      <c r="H402" s="849"/>
      <c r="I402" s="849">
        <v>169</v>
      </c>
      <c r="J402" s="849"/>
      <c r="K402" s="849"/>
      <c r="L402" s="849"/>
      <c r="M402" s="849"/>
      <c r="N402" s="849"/>
      <c r="O402" s="849"/>
      <c r="P402" s="837"/>
      <c r="Q402" s="850"/>
    </row>
    <row r="403" spans="1:17" ht="14.4" customHeight="1" x14ac:dyDescent="0.3">
      <c r="A403" s="831" t="s">
        <v>3269</v>
      </c>
      <c r="B403" s="832" t="s">
        <v>3270</v>
      </c>
      <c r="C403" s="832" t="s">
        <v>670</v>
      </c>
      <c r="D403" s="832" t="s">
        <v>3310</v>
      </c>
      <c r="E403" s="832" t="s">
        <v>3311</v>
      </c>
      <c r="F403" s="849"/>
      <c r="G403" s="849"/>
      <c r="H403" s="849"/>
      <c r="I403" s="849"/>
      <c r="J403" s="849"/>
      <c r="K403" s="849"/>
      <c r="L403" s="849"/>
      <c r="M403" s="849"/>
      <c r="N403" s="849">
        <v>2</v>
      </c>
      <c r="O403" s="849">
        <v>528</v>
      </c>
      <c r="P403" s="837"/>
      <c r="Q403" s="850">
        <v>264</v>
      </c>
    </row>
    <row r="404" spans="1:17" ht="14.4" customHeight="1" x14ac:dyDescent="0.3">
      <c r="A404" s="831" t="s">
        <v>3269</v>
      </c>
      <c r="B404" s="832" t="s">
        <v>3270</v>
      </c>
      <c r="C404" s="832" t="s">
        <v>670</v>
      </c>
      <c r="D404" s="832" t="s">
        <v>3312</v>
      </c>
      <c r="E404" s="832" t="s">
        <v>3313</v>
      </c>
      <c r="F404" s="849">
        <v>2</v>
      </c>
      <c r="G404" s="849">
        <v>484</v>
      </c>
      <c r="H404" s="849">
        <v>0.66666666666666663</v>
      </c>
      <c r="I404" s="849">
        <v>242</v>
      </c>
      <c r="J404" s="849">
        <v>3</v>
      </c>
      <c r="K404" s="849">
        <v>726</v>
      </c>
      <c r="L404" s="849">
        <v>1</v>
      </c>
      <c r="M404" s="849">
        <v>242</v>
      </c>
      <c r="N404" s="849">
        <v>3</v>
      </c>
      <c r="O404" s="849">
        <v>729</v>
      </c>
      <c r="P404" s="837">
        <v>1.0041322314049588</v>
      </c>
      <c r="Q404" s="850">
        <v>243</v>
      </c>
    </row>
    <row r="405" spans="1:17" ht="14.4" customHeight="1" x14ac:dyDescent="0.3">
      <c r="A405" s="831" t="s">
        <v>3269</v>
      </c>
      <c r="B405" s="832" t="s">
        <v>3270</v>
      </c>
      <c r="C405" s="832" t="s">
        <v>670</v>
      </c>
      <c r="D405" s="832" t="s">
        <v>3314</v>
      </c>
      <c r="E405" s="832" t="s">
        <v>3315</v>
      </c>
      <c r="F405" s="849">
        <v>6</v>
      </c>
      <c r="G405" s="849">
        <v>2538</v>
      </c>
      <c r="H405" s="849">
        <v>0.74823113207547165</v>
      </c>
      <c r="I405" s="849">
        <v>423</v>
      </c>
      <c r="J405" s="849">
        <v>8</v>
      </c>
      <c r="K405" s="849">
        <v>3392</v>
      </c>
      <c r="L405" s="849">
        <v>1</v>
      </c>
      <c r="M405" s="849">
        <v>424</v>
      </c>
      <c r="N405" s="849">
        <v>2</v>
      </c>
      <c r="O405" s="849">
        <v>852</v>
      </c>
      <c r="P405" s="837">
        <v>0.25117924528301888</v>
      </c>
      <c r="Q405" s="850">
        <v>426</v>
      </c>
    </row>
    <row r="406" spans="1:17" ht="14.4" customHeight="1" x14ac:dyDescent="0.3">
      <c r="A406" s="831" t="s">
        <v>3269</v>
      </c>
      <c r="B406" s="832" t="s">
        <v>3270</v>
      </c>
      <c r="C406" s="832" t="s">
        <v>670</v>
      </c>
      <c r="D406" s="832" t="s">
        <v>3316</v>
      </c>
      <c r="E406" s="832" t="s">
        <v>3317</v>
      </c>
      <c r="F406" s="849"/>
      <c r="G406" s="849"/>
      <c r="H406" s="849"/>
      <c r="I406" s="849"/>
      <c r="J406" s="849"/>
      <c r="K406" s="849"/>
      <c r="L406" s="849"/>
      <c r="M406" s="849"/>
      <c r="N406" s="849">
        <v>1</v>
      </c>
      <c r="O406" s="849">
        <v>289</v>
      </c>
      <c r="P406" s="837"/>
      <c r="Q406" s="850">
        <v>289</v>
      </c>
    </row>
    <row r="407" spans="1:17" ht="14.4" customHeight="1" x14ac:dyDescent="0.3">
      <c r="A407" s="831" t="s">
        <v>3318</v>
      </c>
      <c r="B407" s="832" t="s">
        <v>3319</v>
      </c>
      <c r="C407" s="832" t="s">
        <v>670</v>
      </c>
      <c r="D407" s="832" t="s">
        <v>3320</v>
      </c>
      <c r="E407" s="832" t="s">
        <v>3321</v>
      </c>
      <c r="F407" s="849">
        <v>225</v>
      </c>
      <c r="G407" s="849">
        <v>38925</v>
      </c>
      <c r="H407" s="849">
        <v>1.4240506329113924</v>
      </c>
      <c r="I407" s="849">
        <v>173</v>
      </c>
      <c r="J407" s="849">
        <v>158</v>
      </c>
      <c r="K407" s="849">
        <v>27334</v>
      </c>
      <c r="L407" s="849">
        <v>1</v>
      </c>
      <c r="M407" s="849">
        <v>173</v>
      </c>
      <c r="N407" s="849">
        <v>128</v>
      </c>
      <c r="O407" s="849">
        <v>22272</v>
      </c>
      <c r="P407" s="837">
        <v>0.81480939489280746</v>
      </c>
      <c r="Q407" s="850">
        <v>174</v>
      </c>
    </row>
    <row r="408" spans="1:17" ht="14.4" customHeight="1" x14ac:dyDescent="0.3">
      <c r="A408" s="831" t="s">
        <v>3318</v>
      </c>
      <c r="B408" s="832" t="s">
        <v>3319</v>
      </c>
      <c r="C408" s="832" t="s">
        <v>670</v>
      </c>
      <c r="D408" s="832" t="s">
        <v>3322</v>
      </c>
      <c r="E408" s="832" t="s">
        <v>3323</v>
      </c>
      <c r="F408" s="849"/>
      <c r="G408" s="849"/>
      <c r="H408" s="849"/>
      <c r="I408" s="849"/>
      <c r="J408" s="849">
        <v>1</v>
      </c>
      <c r="K408" s="849">
        <v>192</v>
      </c>
      <c r="L408" s="849">
        <v>1</v>
      </c>
      <c r="M408" s="849">
        <v>192</v>
      </c>
      <c r="N408" s="849"/>
      <c r="O408" s="849"/>
      <c r="P408" s="837"/>
      <c r="Q408" s="850"/>
    </row>
    <row r="409" spans="1:17" ht="14.4" customHeight="1" x14ac:dyDescent="0.3">
      <c r="A409" s="831" t="s">
        <v>3318</v>
      </c>
      <c r="B409" s="832" t="s">
        <v>3319</v>
      </c>
      <c r="C409" s="832" t="s">
        <v>670</v>
      </c>
      <c r="D409" s="832" t="s">
        <v>3324</v>
      </c>
      <c r="E409" s="832" t="s">
        <v>3325</v>
      </c>
      <c r="F409" s="849"/>
      <c r="G409" s="849"/>
      <c r="H409" s="849"/>
      <c r="I409" s="849"/>
      <c r="J409" s="849"/>
      <c r="K409" s="849"/>
      <c r="L409" s="849"/>
      <c r="M409" s="849"/>
      <c r="N409" s="849">
        <v>1</v>
      </c>
      <c r="O409" s="849">
        <v>76</v>
      </c>
      <c r="P409" s="837"/>
      <c r="Q409" s="850">
        <v>76</v>
      </c>
    </row>
    <row r="410" spans="1:17" ht="14.4" customHeight="1" x14ac:dyDescent="0.3">
      <c r="A410" s="831" t="s">
        <v>3318</v>
      </c>
      <c r="B410" s="832" t="s">
        <v>3319</v>
      </c>
      <c r="C410" s="832" t="s">
        <v>670</v>
      </c>
      <c r="D410" s="832" t="s">
        <v>3326</v>
      </c>
      <c r="E410" s="832" t="s">
        <v>3327</v>
      </c>
      <c r="F410" s="849">
        <v>16</v>
      </c>
      <c r="G410" s="849">
        <v>18768</v>
      </c>
      <c r="H410" s="849">
        <v>0.50114819759679574</v>
      </c>
      <c r="I410" s="849">
        <v>1173</v>
      </c>
      <c r="J410" s="849">
        <v>35</v>
      </c>
      <c r="K410" s="849">
        <v>37450</v>
      </c>
      <c r="L410" s="849">
        <v>1</v>
      </c>
      <c r="M410" s="849">
        <v>1070</v>
      </c>
      <c r="N410" s="849">
        <v>82</v>
      </c>
      <c r="O410" s="849">
        <v>87740</v>
      </c>
      <c r="P410" s="837">
        <v>2.342857142857143</v>
      </c>
      <c r="Q410" s="850">
        <v>1070</v>
      </c>
    </row>
    <row r="411" spans="1:17" ht="14.4" customHeight="1" x14ac:dyDescent="0.3">
      <c r="A411" s="831" t="s">
        <v>3318</v>
      </c>
      <c r="B411" s="832" t="s">
        <v>3319</v>
      </c>
      <c r="C411" s="832" t="s">
        <v>670</v>
      </c>
      <c r="D411" s="832" t="s">
        <v>3328</v>
      </c>
      <c r="E411" s="832" t="s">
        <v>3329</v>
      </c>
      <c r="F411" s="849">
        <v>2915</v>
      </c>
      <c r="G411" s="849">
        <v>119515</v>
      </c>
      <c r="H411" s="849">
        <v>1.30298504208277</v>
      </c>
      <c r="I411" s="849">
        <v>41</v>
      </c>
      <c r="J411" s="849">
        <v>1994</v>
      </c>
      <c r="K411" s="849">
        <v>91724</v>
      </c>
      <c r="L411" s="849">
        <v>1</v>
      </c>
      <c r="M411" s="849">
        <v>46</v>
      </c>
      <c r="N411" s="849">
        <v>1591</v>
      </c>
      <c r="O411" s="849">
        <v>73186</v>
      </c>
      <c r="P411" s="837">
        <v>0.79789368104312941</v>
      </c>
      <c r="Q411" s="850">
        <v>46</v>
      </c>
    </row>
    <row r="412" spans="1:17" ht="14.4" customHeight="1" x14ac:dyDescent="0.3">
      <c r="A412" s="831" t="s">
        <v>3318</v>
      </c>
      <c r="B412" s="832" t="s">
        <v>3319</v>
      </c>
      <c r="C412" s="832" t="s">
        <v>670</v>
      </c>
      <c r="D412" s="832" t="s">
        <v>3328</v>
      </c>
      <c r="E412" s="832" t="s">
        <v>3330</v>
      </c>
      <c r="F412" s="849"/>
      <c r="G412" s="849"/>
      <c r="H412" s="849"/>
      <c r="I412" s="849"/>
      <c r="J412" s="849">
        <v>84</v>
      </c>
      <c r="K412" s="849">
        <v>3864</v>
      </c>
      <c r="L412" s="849">
        <v>1</v>
      </c>
      <c r="M412" s="849">
        <v>46</v>
      </c>
      <c r="N412" s="849">
        <v>36</v>
      </c>
      <c r="O412" s="849">
        <v>1656</v>
      </c>
      <c r="P412" s="837">
        <v>0.42857142857142855</v>
      </c>
      <c r="Q412" s="850">
        <v>46</v>
      </c>
    </row>
    <row r="413" spans="1:17" ht="14.4" customHeight="1" x14ac:dyDescent="0.3">
      <c r="A413" s="831" t="s">
        <v>3318</v>
      </c>
      <c r="B413" s="832" t="s">
        <v>3319</v>
      </c>
      <c r="C413" s="832" t="s">
        <v>670</v>
      </c>
      <c r="D413" s="832" t="s">
        <v>3241</v>
      </c>
      <c r="E413" s="832" t="s">
        <v>3242</v>
      </c>
      <c r="F413" s="849">
        <v>2</v>
      </c>
      <c r="G413" s="849">
        <v>768</v>
      </c>
      <c r="H413" s="849">
        <v>0.73775216138328525</v>
      </c>
      <c r="I413" s="849">
        <v>384</v>
      </c>
      <c r="J413" s="849">
        <v>3</v>
      </c>
      <c r="K413" s="849">
        <v>1041</v>
      </c>
      <c r="L413" s="849">
        <v>1</v>
      </c>
      <c r="M413" s="849">
        <v>347</v>
      </c>
      <c r="N413" s="849"/>
      <c r="O413" s="849"/>
      <c r="P413" s="837"/>
      <c r="Q413" s="850"/>
    </row>
    <row r="414" spans="1:17" ht="14.4" customHeight="1" x14ac:dyDescent="0.3">
      <c r="A414" s="831" t="s">
        <v>3318</v>
      </c>
      <c r="B414" s="832" t="s">
        <v>3319</v>
      </c>
      <c r="C414" s="832" t="s">
        <v>670</v>
      </c>
      <c r="D414" s="832" t="s">
        <v>3331</v>
      </c>
      <c r="E414" s="832" t="s">
        <v>3332</v>
      </c>
      <c r="F414" s="849">
        <v>2</v>
      </c>
      <c r="G414" s="849">
        <v>74</v>
      </c>
      <c r="H414" s="849"/>
      <c r="I414" s="849">
        <v>37</v>
      </c>
      <c r="J414" s="849"/>
      <c r="K414" s="849"/>
      <c r="L414" s="849"/>
      <c r="M414" s="849"/>
      <c r="N414" s="849">
        <v>8</v>
      </c>
      <c r="O414" s="849">
        <v>408</v>
      </c>
      <c r="P414" s="837"/>
      <c r="Q414" s="850">
        <v>51</v>
      </c>
    </row>
    <row r="415" spans="1:17" ht="14.4" customHeight="1" x14ac:dyDescent="0.3">
      <c r="A415" s="831" t="s">
        <v>3318</v>
      </c>
      <c r="B415" s="832" t="s">
        <v>3319</v>
      </c>
      <c r="C415" s="832" t="s">
        <v>670</v>
      </c>
      <c r="D415" s="832" t="s">
        <v>3331</v>
      </c>
      <c r="E415" s="832" t="s">
        <v>3333</v>
      </c>
      <c r="F415" s="849">
        <v>6</v>
      </c>
      <c r="G415" s="849">
        <v>222</v>
      </c>
      <c r="H415" s="849"/>
      <c r="I415" s="849">
        <v>37</v>
      </c>
      <c r="J415" s="849"/>
      <c r="K415" s="849"/>
      <c r="L415" s="849"/>
      <c r="M415" s="849"/>
      <c r="N415" s="849">
        <v>2</v>
      </c>
      <c r="O415" s="849">
        <v>102</v>
      </c>
      <c r="P415" s="837"/>
      <c r="Q415" s="850">
        <v>51</v>
      </c>
    </row>
    <row r="416" spans="1:17" ht="14.4" customHeight="1" x14ac:dyDescent="0.3">
      <c r="A416" s="831" t="s">
        <v>3318</v>
      </c>
      <c r="B416" s="832" t="s">
        <v>3319</v>
      </c>
      <c r="C416" s="832" t="s">
        <v>670</v>
      </c>
      <c r="D416" s="832" t="s">
        <v>3334</v>
      </c>
      <c r="E416" s="832" t="s">
        <v>3335</v>
      </c>
      <c r="F416" s="849">
        <v>9</v>
      </c>
      <c r="G416" s="849">
        <v>4014</v>
      </c>
      <c r="H416" s="849">
        <v>0.14787798408488065</v>
      </c>
      <c r="I416" s="849">
        <v>446</v>
      </c>
      <c r="J416" s="849">
        <v>72</v>
      </c>
      <c r="K416" s="849">
        <v>27144</v>
      </c>
      <c r="L416" s="849">
        <v>1</v>
      </c>
      <c r="M416" s="849">
        <v>377</v>
      </c>
      <c r="N416" s="849">
        <v>81</v>
      </c>
      <c r="O416" s="849">
        <v>30537</v>
      </c>
      <c r="P416" s="837">
        <v>1.125</v>
      </c>
      <c r="Q416" s="850">
        <v>377</v>
      </c>
    </row>
    <row r="417" spans="1:17" ht="14.4" customHeight="1" x14ac:dyDescent="0.3">
      <c r="A417" s="831" t="s">
        <v>3318</v>
      </c>
      <c r="B417" s="832" t="s">
        <v>3319</v>
      </c>
      <c r="C417" s="832" t="s">
        <v>670</v>
      </c>
      <c r="D417" s="832" t="s">
        <v>3336</v>
      </c>
      <c r="E417" s="832" t="s">
        <v>3337</v>
      </c>
      <c r="F417" s="849">
        <v>19</v>
      </c>
      <c r="G417" s="849">
        <v>9348</v>
      </c>
      <c r="H417" s="849">
        <v>1.0493938033228558</v>
      </c>
      <c r="I417" s="849">
        <v>492</v>
      </c>
      <c r="J417" s="849">
        <v>17</v>
      </c>
      <c r="K417" s="849">
        <v>8908</v>
      </c>
      <c r="L417" s="849">
        <v>1</v>
      </c>
      <c r="M417" s="849">
        <v>524</v>
      </c>
      <c r="N417" s="849">
        <v>16</v>
      </c>
      <c r="O417" s="849">
        <v>8384</v>
      </c>
      <c r="P417" s="837">
        <v>0.94117647058823528</v>
      </c>
      <c r="Q417" s="850">
        <v>524</v>
      </c>
    </row>
    <row r="418" spans="1:17" ht="14.4" customHeight="1" x14ac:dyDescent="0.3">
      <c r="A418" s="831" t="s">
        <v>3318</v>
      </c>
      <c r="B418" s="832" t="s">
        <v>3319</v>
      </c>
      <c r="C418" s="832" t="s">
        <v>670</v>
      </c>
      <c r="D418" s="832" t="s">
        <v>3338</v>
      </c>
      <c r="E418" s="832" t="s">
        <v>3339</v>
      </c>
      <c r="F418" s="849">
        <v>35</v>
      </c>
      <c r="G418" s="849">
        <v>1085</v>
      </c>
      <c r="H418" s="849">
        <v>1.5862573099415205</v>
      </c>
      <c r="I418" s="849">
        <v>31</v>
      </c>
      <c r="J418" s="849">
        <v>12</v>
      </c>
      <c r="K418" s="849">
        <v>684</v>
      </c>
      <c r="L418" s="849">
        <v>1</v>
      </c>
      <c r="M418" s="849">
        <v>57</v>
      </c>
      <c r="N418" s="849">
        <v>9</v>
      </c>
      <c r="O418" s="849">
        <v>515</v>
      </c>
      <c r="P418" s="837">
        <v>0.75292397660818711</v>
      </c>
      <c r="Q418" s="850">
        <v>57.222222222222221</v>
      </c>
    </row>
    <row r="419" spans="1:17" ht="14.4" customHeight="1" x14ac:dyDescent="0.3">
      <c r="A419" s="831" t="s">
        <v>3318</v>
      </c>
      <c r="B419" s="832" t="s">
        <v>3319</v>
      </c>
      <c r="C419" s="832" t="s">
        <v>670</v>
      </c>
      <c r="D419" s="832" t="s">
        <v>3340</v>
      </c>
      <c r="E419" s="832" t="s">
        <v>3341</v>
      </c>
      <c r="F419" s="849">
        <v>16</v>
      </c>
      <c r="G419" s="849">
        <v>3776</v>
      </c>
      <c r="H419" s="849">
        <v>17.727699530516432</v>
      </c>
      <c r="I419" s="849">
        <v>236</v>
      </c>
      <c r="J419" s="849">
        <v>1</v>
      </c>
      <c r="K419" s="849">
        <v>213</v>
      </c>
      <c r="L419" s="849">
        <v>1</v>
      </c>
      <c r="M419" s="849">
        <v>213</v>
      </c>
      <c r="N419" s="849"/>
      <c r="O419" s="849"/>
      <c r="P419" s="837"/>
      <c r="Q419" s="850"/>
    </row>
    <row r="420" spans="1:17" ht="14.4" customHeight="1" x14ac:dyDescent="0.3">
      <c r="A420" s="831" t="s">
        <v>3318</v>
      </c>
      <c r="B420" s="832" t="s">
        <v>3319</v>
      </c>
      <c r="C420" s="832" t="s">
        <v>670</v>
      </c>
      <c r="D420" s="832" t="s">
        <v>3342</v>
      </c>
      <c r="E420" s="832" t="s">
        <v>3343</v>
      </c>
      <c r="F420" s="849"/>
      <c r="G420" s="849"/>
      <c r="H420" s="849"/>
      <c r="I420" s="849"/>
      <c r="J420" s="849"/>
      <c r="K420" s="849"/>
      <c r="L420" s="849"/>
      <c r="M420" s="849"/>
      <c r="N420" s="849">
        <v>1</v>
      </c>
      <c r="O420" s="849">
        <v>143</v>
      </c>
      <c r="P420" s="837"/>
      <c r="Q420" s="850">
        <v>143</v>
      </c>
    </row>
    <row r="421" spans="1:17" ht="14.4" customHeight="1" x14ac:dyDescent="0.3">
      <c r="A421" s="831" t="s">
        <v>3318</v>
      </c>
      <c r="B421" s="832" t="s">
        <v>3319</v>
      </c>
      <c r="C421" s="832" t="s">
        <v>670</v>
      </c>
      <c r="D421" s="832" t="s">
        <v>3342</v>
      </c>
      <c r="E421" s="832" t="s">
        <v>3344</v>
      </c>
      <c r="F421" s="849">
        <v>2</v>
      </c>
      <c r="G421" s="849">
        <v>278</v>
      </c>
      <c r="H421" s="849"/>
      <c r="I421" s="849">
        <v>139</v>
      </c>
      <c r="J421" s="849"/>
      <c r="K421" s="849"/>
      <c r="L421" s="849"/>
      <c r="M421" s="849"/>
      <c r="N421" s="849"/>
      <c r="O421" s="849"/>
      <c r="P421" s="837"/>
      <c r="Q421" s="850"/>
    </row>
    <row r="422" spans="1:17" ht="14.4" customHeight="1" x14ac:dyDescent="0.3">
      <c r="A422" s="831" t="s">
        <v>3318</v>
      </c>
      <c r="B422" s="832" t="s">
        <v>3319</v>
      </c>
      <c r="C422" s="832" t="s">
        <v>670</v>
      </c>
      <c r="D422" s="832" t="s">
        <v>3345</v>
      </c>
      <c r="E422" s="832" t="s">
        <v>3346</v>
      </c>
      <c r="F422" s="849">
        <v>3</v>
      </c>
      <c r="G422" s="849">
        <v>309</v>
      </c>
      <c r="H422" s="849"/>
      <c r="I422" s="849">
        <v>103</v>
      </c>
      <c r="J422" s="849"/>
      <c r="K422" s="849"/>
      <c r="L422" s="849"/>
      <c r="M422" s="849"/>
      <c r="N422" s="849"/>
      <c r="O422" s="849"/>
      <c r="P422" s="837"/>
      <c r="Q422" s="850"/>
    </row>
    <row r="423" spans="1:17" ht="14.4" customHeight="1" x14ac:dyDescent="0.3">
      <c r="A423" s="831" t="s">
        <v>3318</v>
      </c>
      <c r="B423" s="832" t="s">
        <v>3319</v>
      </c>
      <c r="C423" s="832" t="s">
        <v>670</v>
      </c>
      <c r="D423" s="832" t="s">
        <v>3345</v>
      </c>
      <c r="E423" s="832" t="s">
        <v>3347</v>
      </c>
      <c r="F423" s="849">
        <v>7</v>
      </c>
      <c r="G423" s="849">
        <v>721</v>
      </c>
      <c r="H423" s="849">
        <v>5.546153846153846</v>
      </c>
      <c r="I423" s="849">
        <v>103</v>
      </c>
      <c r="J423" s="849">
        <v>2</v>
      </c>
      <c r="K423" s="849">
        <v>130</v>
      </c>
      <c r="L423" s="849">
        <v>1</v>
      </c>
      <c r="M423" s="849">
        <v>65</v>
      </c>
      <c r="N423" s="849">
        <v>1</v>
      </c>
      <c r="O423" s="849">
        <v>65</v>
      </c>
      <c r="P423" s="837">
        <v>0.5</v>
      </c>
      <c r="Q423" s="850">
        <v>65</v>
      </c>
    </row>
    <row r="424" spans="1:17" ht="14.4" customHeight="1" x14ac:dyDescent="0.3">
      <c r="A424" s="831" t="s">
        <v>3318</v>
      </c>
      <c r="B424" s="832" t="s">
        <v>3319</v>
      </c>
      <c r="C424" s="832" t="s">
        <v>670</v>
      </c>
      <c r="D424" s="832" t="s">
        <v>3348</v>
      </c>
      <c r="E424" s="832" t="s">
        <v>3349</v>
      </c>
      <c r="F424" s="849">
        <v>2063</v>
      </c>
      <c r="G424" s="849">
        <v>241371</v>
      </c>
      <c r="H424" s="849">
        <v>1.2898159627222983</v>
      </c>
      <c r="I424" s="849">
        <v>117</v>
      </c>
      <c r="J424" s="849">
        <v>1376</v>
      </c>
      <c r="K424" s="849">
        <v>187136</v>
      </c>
      <c r="L424" s="849">
        <v>1</v>
      </c>
      <c r="M424" s="849">
        <v>136</v>
      </c>
      <c r="N424" s="849">
        <v>974</v>
      </c>
      <c r="O424" s="849">
        <v>133106</v>
      </c>
      <c r="P424" s="837">
        <v>0.71127949726402184</v>
      </c>
      <c r="Q424" s="850">
        <v>136.65913757700204</v>
      </c>
    </row>
    <row r="425" spans="1:17" ht="14.4" customHeight="1" x14ac:dyDescent="0.3">
      <c r="A425" s="831" t="s">
        <v>3318</v>
      </c>
      <c r="B425" s="832" t="s">
        <v>3319</v>
      </c>
      <c r="C425" s="832" t="s">
        <v>670</v>
      </c>
      <c r="D425" s="832" t="s">
        <v>3348</v>
      </c>
      <c r="E425" s="832" t="s">
        <v>3350</v>
      </c>
      <c r="F425" s="849">
        <v>25</v>
      </c>
      <c r="G425" s="849">
        <v>2925</v>
      </c>
      <c r="H425" s="849">
        <v>0.38405987394957986</v>
      </c>
      <c r="I425" s="849">
        <v>117</v>
      </c>
      <c r="J425" s="849">
        <v>56</v>
      </c>
      <c r="K425" s="849">
        <v>7616</v>
      </c>
      <c r="L425" s="849">
        <v>1</v>
      </c>
      <c r="M425" s="849">
        <v>136</v>
      </c>
      <c r="N425" s="849">
        <v>37</v>
      </c>
      <c r="O425" s="849">
        <v>5047</v>
      </c>
      <c r="P425" s="837">
        <v>0.6626838235294118</v>
      </c>
      <c r="Q425" s="850">
        <v>136.40540540540542</v>
      </c>
    </row>
    <row r="426" spans="1:17" ht="14.4" customHeight="1" x14ac:dyDescent="0.3">
      <c r="A426" s="831" t="s">
        <v>3318</v>
      </c>
      <c r="B426" s="832" t="s">
        <v>3319</v>
      </c>
      <c r="C426" s="832" t="s">
        <v>670</v>
      </c>
      <c r="D426" s="832" t="s">
        <v>3351</v>
      </c>
      <c r="E426" s="832" t="s">
        <v>3352</v>
      </c>
      <c r="F426" s="849">
        <v>159</v>
      </c>
      <c r="G426" s="849">
        <v>14469</v>
      </c>
      <c r="H426" s="849">
        <v>1.6224489795918366</v>
      </c>
      <c r="I426" s="849">
        <v>91</v>
      </c>
      <c r="J426" s="849">
        <v>98</v>
      </c>
      <c r="K426" s="849">
        <v>8918</v>
      </c>
      <c r="L426" s="849">
        <v>1</v>
      </c>
      <c r="M426" s="849">
        <v>91</v>
      </c>
      <c r="N426" s="849">
        <v>81</v>
      </c>
      <c r="O426" s="849">
        <v>7371</v>
      </c>
      <c r="P426" s="837">
        <v>0.82653061224489799</v>
      </c>
      <c r="Q426" s="850">
        <v>91</v>
      </c>
    </row>
    <row r="427" spans="1:17" ht="14.4" customHeight="1" x14ac:dyDescent="0.3">
      <c r="A427" s="831" t="s">
        <v>3318</v>
      </c>
      <c r="B427" s="832" t="s">
        <v>3319</v>
      </c>
      <c r="C427" s="832" t="s">
        <v>670</v>
      </c>
      <c r="D427" s="832" t="s">
        <v>3353</v>
      </c>
      <c r="E427" s="832" t="s">
        <v>3354</v>
      </c>
      <c r="F427" s="849">
        <v>2</v>
      </c>
      <c r="G427" s="849">
        <v>198</v>
      </c>
      <c r="H427" s="849">
        <v>0.18065693430656934</v>
      </c>
      <c r="I427" s="849">
        <v>99</v>
      </c>
      <c r="J427" s="849">
        <v>8</v>
      </c>
      <c r="K427" s="849">
        <v>1096</v>
      </c>
      <c r="L427" s="849">
        <v>1</v>
      </c>
      <c r="M427" s="849">
        <v>137</v>
      </c>
      <c r="N427" s="849">
        <v>5</v>
      </c>
      <c r="O427" s="849">
        <v>693</v>
      </c>
      <c r="P427" s="837">
        <v>0.63229927007299269</v>
      </c>
      <c r="Q427" s="850">
        <v>138.6</v>
      </c>
    </row>
    <row r="428" spans="1:17" ht="14.4" customHeight="1" x14ac:dyDescent="0.3">
      <c r="A428" s="831" t="s">
        <v>3318</v>
      </c>
      <c r="B428" s="832" t="s">
        <v>3319</v>
      </c>
      <c r="C428" s="832" t="s">
        <v>670</v>
      </c>
      <c r="D428" s="832" t="s">
        <v>3353</v>
      </c>
      <c r="E428" s="832" t="s">
        <v>3355</v>
      </c>
      <c r="F428" s="849">
        <v>23</v>
      </c>
      <c r="G428" s="849">
        <v>2277</v>
      </c>
      <c r="H428" s="849">
        <v>2.0775547445255476</v>
      </c>
      <c r="I428" s="849">
        <v>99</v>
      </c>
      <c r="J428" s="849">
        <v>8</v>
      </c>
      <c r="K428" s="849">
        <v>1096</v>
      </c>
      <c r="L428" s="849">
        <v>1</v>
      </c>
      <c r="M428" s="849">
        <v>137</v>
      </c>
      <c r="N428" s="849">
        <v>16</v>
      </c>
      <c r="O428" s="849">
        <v>2213</v>
      </c>
      <c r="P428" s="837">
        <v>2.019160583941606</v>
      </c>
      <c r="Q428" s="850">
        <v>138.3125</v>
      </c>
    </row>
    <row r="429" spans="1:17" ht="14.4" customHeight="1" x14ac:dyDescent="0.3">
      <c r="A429" s="831" t="s">
        <v>3318</v>
      </c>
      <c r="B429" s="832" t="s">
        <v>3319</v>
      </c>
      <c r="C429" s="832" t="s">
        <v>670</v>
      </c>
      <c r="D429" s="832" t="s">
        <v>3356</v>
      </c>
      <c r="E429" s="832" t="s">
        <v>3357</v>
      </c>
      <c r="F429" s="849">
        <v>82</v>
      </c>
      <c r="G429" s="849">
        <v>1722</v>
      </c>
      <c r="H429" s="849"/>
      <c r="I429" s="849">
        <v>21</v>
      </c>
      <c r="J429" s="849"/>
      <c r="K429" s="849"/>
      <c r="L429" s="849"/>
      <c r="M429" s="849"/>
      <c r="N429" s="849">
        <v>11</v>
      </c>
      <c r="O429" s="849">
        <v>726</v>
      </c>
      <c r="P429" s="837"/>
      <c r="Q429" s="850">
        <v>66</v>
      </c>
    </row>
    <row r="430" spans="1:17" ht="14.4" customHeight="1" x14ac:dyDescent="0.3">
      <c r="A430" s="831" t="s">
        <v>3318</v>
      </c>
      <c r="B430" s="832" t="s">
        <v>3319</v>
      </c>
      <c r="C430" s="832" t="s">
        <v>670</v>
      </c>
      <c r="D430" s="832" t="s">
        <v>3356</v>
      </c>
      <c r="E430" s="832" t="s">
        <v>3358</v>
      </c>
      <c r="F430" s="849">
        <v>6</v>
      </c>
      <c r="G430" s="849">
        <v>126</v>
      </c>
      <c r="H430" s="849">
        <v>5.3030303030303032E-2</v>
      </c>
      <c r="I430" s="849">
        <v>21</v>
      </c>
      <c r="J430" s="849">
        <v>36</v>
      </c>
      <c r="K430" s="849">
        <v>2376</v>
      </c>
      <c r="L430" s="849">
        <v>1</v>
      </c>
      <c r="M430" s="849">
        <v>66</v>
      </c>
      <c r="N430" s="849">
        <v>3</v>
      </c>
      <c r="O430" s="849">
        <v>198</v>
      </c>
      <c r="P430" s="837">
        <v>8.3333333333333329E-2</v>
      </c>
      <c r="Q430" s="850">
        <v>66</v>
      </c>
    </row>
    <row r="431" spans="1:17" ht="14.4" customHeight="1" x14ac:dyDescent="0.3">
      <c r="A431" s="831" t="s">
        <v>3318</v>
      </c>
      <c r="B431" s="832" t="s">
        <v>3319</v>
      </c>
      <c r="C431" s="832" t="s">
        <v>670</v>
      </c>
      <c r="D431" s="832" t="s">
        <v>3251</v>
      </c>
      <c r="E431" s="832" t="s">
        <v>3252</v>
      </c>
      <c r="F431" s="849">
        <v>156</v>
      </c>
      <c r="G431" s="849">
        <v>76128</v>
      </c>
      <c r="H431" s="849">
        <v>16.578397212543553</v>
      </c>
      <c r="I431" s="849">
        <v>488</v>
      </c>
      <c r="J431" s="849">
        <v>14</v>
      </c>
      <c r="K431" s="849">
        <v>4592</v>
      </c>
      <c r="L431" s="849">
        <v>1</v>
      </c>
      <c r="M431" s="849">
        <v>328</v>
      </c>
      <c r="N431" s="849">
        <v>15</v>
      </c>
      <c r="O431" s="849">
        <v>4920</v>
      </c>
      <c r="P431" s="837">
        <v>1.0714285714285714</v>
      </c>
      <c r="Q431" s="850">
        <v>328</v>
      </c>
    </row>
    <row r="432" spans="1:17" ht="14.4" customHeight="1" x14ac:dyDescent="0.3">
      <c r="A432" s="831" t="s">
        <v>3318</v>
      </c>
      <c r="B432" s="832" t="s">
        <v>3319</v>
      </c>
      <c r="C432" s="832" t="s">
        <v>670</v>
      </c>
      <c r="D432" s="832" t="s">
        <v>3359</v>
      </c>
      <c r="E432" s="832" t="s">
        <v>3360</v>
      </c>
      <c r="F432" s="849">
        <v>129</v>
      </c>
      <c r="G432" s="849">
        <v>5289</v>
      </c>
      <c r="H432" s="849">
        <v>1.3127326880119137</v>
      </c>
      <c r="I432" s="849">
        <v>41</v>
      </c>
      <c r="J432" s="849">
        <v>79</v>
      </c>
      <c r="K432" s="849">
        <v>4029</v>
      </c>
      <c r="L432" s="849">
        <v>1</v>
      </c>
      <c r="M432" s="849">
        <v>51</v>
      </c>
      <c r="N432" s="849">
        <v>66</v>
      </c>
      <c r="O432" s="849">
        <v>3366</v>
      </c>
      <c r="P432" s="837">
        <v>0.83544303797468356</v>
      </c>
      <c r="Q432" s="850">
        <v>51</v>
      </c>
    </row>
    <row r="433" spans="1:17" ht="14.4" customHeight="1" x14ac:dyDescent="0.3">
      <c r="A433" s="831" t="s">
        <v>3318</v>
      </c>
      <c r="B433" s="832" t="s">
        <v>3319</v>
      </c>
      <c r="C433" s="832" t="s">
        <v>670</v>
      </c>
      <c r="D433" s="832" t="s">
        <v>3359</v>
      </c>
      <c r="E433" s="832" t="s">
        <v>3361</v>
      </c>
      <c r="F433" s="849"/>
      <c r="G433" s="849"/>
      <c r="H433" s="849"/>
      <c r="I433" s="849"/>
      <c r="J433" s="849">
        <v>19</v>
      </c>
      <c r="K433" s="849">
        <v>969</v>
      </c>
      <c r="L433" s="849">
        <v>1</v>
      </c>
      <c r="M433" s="849">
        <v>51</v>
      </c>
      <c r="N433" s="849">
        <v>7</v>
      </c>
      <c r="O433" s="849">
        <v>357</v>
      </c>
      <c r="P433" s="837">
        <v>0.36842105263157893</v>
      </c>
      <c r="Q433" s="850">
        <v>51</v>
      </c>
    </row>
    <row r="434" spans="1:17" ht="14.4" customHeight="1" x14ac:dyDescent="0.3">
      <c r="A434" s="831" t="s">
        <v>3318</v>
      </c>
      <c r="B434" s="832" t="s">
        <v>3319</v>
      </c>
      <c r="C434" s="832" t="s">
        <v>670</v>
      </c>
      <c r="D434" s="832" t="s">
        <v>3362</v>
      </c>
      <c r="E434" s="832" t="s">
        <v>3363</v>
      </c>
      <c r="F434" s="849"/>
      <c r="G434" s="849"/>
      <c r="H434" s="849"/>
      <c r="I434" s="849"/>
      <c r="J434" s="849"/>
      <c r="K434" s="849"/>
      <c r="L434" s="849"/>
      <c r="M434" s="849"/>
      <c r="N434" s="849">
        <v>1</v>
      </c>
      <c r="O434" s="849">
        <v>130</v>
      </c>
      <c r="P434" s="837"/>
      <c r="Q434" s="850">
        <v>130</v>
      </c>
    </row>
    <row r="435" spans="1:17" ht="14.4" customHeight="1" x14ac:dyDescent="0.3">
      <c r="A435" s="831" t="s">
        <v>3318</v>
      </c>
      <c r="B435" s="832" t="s">
        <v>3319</v>
      </c>
      <c r="C435" s="832" t="s">
        <v>670</v>
      </c>
      <c r="D435" s="832" t="s">
        <v>3364</v>
      </c>
      <c r="E435" s="832" t="s">
        <v>3365</v>
      </c>
      <c r="F435" s="849"/>
      <c r="G435" s="849"/>
      <c r="H435" s="849"/>
      <c r="I435" s="849"/>
      <c r="J435" s="849"/>
      <c r="K435" s="849"/>
      <c r="L435" s="849"/>
      <c r="M435" s="849"/>
      <c r="N435" s="849">
        <v>1</v>
      </c>
      <c r="O435" s="849">
        <v>207</v>
      </c>
      <c r="P435" s="837"/>
      <c r="Q435" s="850">
        <v>207</v>
      </c>
    </row>
    <row r="436" spans="1:17" ht="14.4" customHeight="1" x14ac:dyDescent="0.3">
      <c r="A436" s="831" t="s">
        <v>3318</v>
      </c>
      <c r="B436" s="832" t="s">
        <v>3319</v>
      </c>
      <c r="C436" s="832" t="s">
        <v>670</v>
      </c>
      <c r="D436" s="832" t="s">
        <v>3366</v>
      </c>
      <c r="E436" s="832" t="s">
        <v>3367</v>
      </c>
      <c r="F436" s="849">
        <v>17</v>
      </c>
      <c r="G436" s="849">
        <v>10438</v>
      </c>
      <c r="H436" s="849">
        <v>1.4212962962962963</v>
      </c>
      <c r="I436" s="849">
        <v>614</v>
      </c>
      <c r="J436" s="849">
        <v>12</v>
      </c>
      <c r="K436" s="849">
        <v>7344</v>
      </c>
      <c r="L436" s="849">
        <v>1</v>
      </c>
      <c r="M436" s="849">
        <v>612</v>
      </c>
      <c r="N436" s="849">
        <v>8</v>
      </c>
      <c r="O436" s="849">
        <v>4896</v>
      </c>
      <c r="P436" s="837">
        <v>0.66666666666666663</v>
      </c>
      <c r="Q436" s="850">
        <v>612</v>
      </c>
    </row>
    <row r="437" spans="1:17" ht="14.4" customHeight="1" x14ac:dyDescent="0.3">
      <c r="A437" s="831" t="s">
        <v>3318</v>
      </c>
      <c r="B437" s="832" t="s">
        <v>3319</v>
      </c>
      <c r="C437" s="832" t="s">
        <v>670</v>
      </c>
      <c r="D437" s="832" t="s">
        <v>3366</v>
      </c>
      <c r="E437" s="832" t="s">
        <v>3368</v>
      </c>
      <c r="F437" s="849">
        <v>1</v>
      </c>
      <c r="G437" s="849">
        <v>614</v>
      </c>
      <c r="H437" s="849">
        <v>0.50163398692810457</v>
      </c>
      <c r="I437" s="849">
        <v>614</v>
      </c>
      <c r="J437" s="849">
        <v>2</v>
      </c>
      <c r="K437" s="849">
        <v>1224</v>
      </c>
      <c r="L437" s="849">
        <v>1</v>
      </c>
      <c r="M437" s="849">
        <v>612</v>
      </c>
      <c r="N437" s="849">
        <v>8</v>
      </c>
      <c r="O437" s="849">
        <v>4896</v>
      </c>
      <c r="P437" s="837">
        <v>4</v>
      </c>
      <c r="Q437" s="850">
        <v>612</v>
      </c>
    </row>
    <row r="438" spans="1:17" ht="14.4" customHeight="1" x14ac:dyDescent="0.3">
      <c r="A438" s="831" t="s">
        <v>3318</v>
      </c>
      <c r="B438" s="832" t="s">
        <v>3319</v>
      </c>
      <c r="C438" s="832" t="s">
        <v>670</v>
      </c>
      <c r="D438" s="832" t="s">
        <v>3369</v>
      </c>
      <c r="E438" s="832" t="s">
        <v>3370</v>
      </c>
      <c r="F438" s="849">
        <v>3</v>
      </c>
      <c r="G438" s="849">
        <v>747</v>
      </c>
      <c r="H438" s="849">
        <v>2.7564575645756459</v>
      </c>
      <c r="I438" s="849">
        <v>249</v>
      </c>
      <c r="J438" s="849">
        <v>1</v>
      </c>
      <c r="K438" s="849">
        <v>271</v>
      </c>
      <c r="L438" s="849">
        <v>1</v>
      </c>
      <c r="M438" s="849">
        <v>271</v>
      </c>
      <c r="N438" s="849"/>
      <c r="O438" s="849"/>
      <c r="P438" s="837"/>
      <c r="Q438" s="850"/>
    </row>
    <row r="439" spans="1:17" ht="14.4" customHeight="1" x14ac:dyDescent="0.3">
      <c r="A439" s="831" t="s">
        <v>3318</v>
      </c>
      <c r="B439" s="832" t="s">
        <v>3319</v>
      </c>
      <c r="C439" s="832" t="s">
        <v>670</v>
      </c>
      <c r="D439" s="832" t="s">
        <v>3369</v>
      </c>
      <c r="E439" s="832" t="s">
        <v>3371</v>
      </c>
      <c r="F439" s="849">
        <v>13</v>
      </c>
      <c r="G439" s="849">
        <v>3237</v>
      </c>
      <c r="H439" s="849"/>
      <c r="I439" s="849">
        <v>249</v>
      </c>
      <c r="J439" s="849"/>
      <c r="K439" s="849"/>
      <c r="L439" s="849"/>
      <c r="M439" s="849"/>
      <c r="N439" s="849"/>
      <c r="O439" s="849"/>
      <c r="P439" s="837"/>
      <c r="Q439" s="850"/>
    </row>
    <row r="440" spans="1:17" ht="14.4" customHeight="1" x14ac:dyDescent="0.3">
      <c r="A440" s="831" t="s">
        <v>3318</v>
      </c>
      <c r="B440" s="832" t="s">
        <v>3319</v>
      </c>
      <c r="C440" s="832" t="s">
        <v>670</v>
      </c>
      <c r="D440" s="832" t="s">
        <v>3372</v>
      </c>
      <c r="E440" s="832" t="s">
        <v>3373</v>
      </c>
      <c r="F440" s="849">
        <v>381</v>
      </c>
      <c r="G440" s="849">
        <v>10287</v>
      </c>
      <c r="H440" s="849">
        <v>0.94341526045487889</v>
      </c>
      <c r="I440" s="849">
        <v>27</v>
      </c>
      <c r="J440" s="849">
        <v>232</v>
      </c>
      <c r="K440" s="849">
        <v>10904</v>
      </c>
      <c r="L440" s="849">
        <v>1</v>
      </c>
      <c r="M440" s="849">
        <v>47</v>
      </c>
      <c r="N440" s="849">
        <v>159</v>
      </c>
      <c r="O440" s="849">
        <v>7473</v>
      </c>
      <c r="P440" s="837">
        <v>0.68534482758620685</v>
      </c>
      <c r="Q440" s="850">
        <v>47</v>
      </c>
    </row>
    <row r="441" spans="1:17" ht="14.4" customHeight="1" x14ac:dyDescent="0.3">
      <c r="A441" s="831" t="s">
        <v>3318</v>
      </c>
      <c r="B441" s="832" t="s">
        <v>3319</v>
      </c>
      <c r="C441" s="832" t="s">
        <v>670</v>
      </c>
      <c r="D441" s="832" t="s">
        <v>3372</v>
      </c>
      <c r="E441" s="832" t="s">
        <v>3374</v>
      </c>
      <c r="F441" s="849">
        <v>9</v>
      </c>
      <c r="G441" s="849">
        <v>243</v>
      </c>
      <c r="H441" s="849">
        <v>0.17828319882611884</v>
      </c>
      <c r="I441" s="849">
        <v>27</v>
      </c>
      <c r="J441" s="849">
        <v>29</v>
      </c>
      <c r="K441" s="849">
        <v>1363</v>
      </c>
      <c r="L441" s="849">
        <v>1</v>
      </c>
      <c r="M441" s="849">
        <v>47</v>
      </c>
      <c r="N441" s="849">
        <v>6</v>
      </c>
      <c r="O441" s="849">
        <v>282</v>
      </c>
      <c r="P441" s="837">
        <v>0.20689655172413793</v>
      </c>
      <c r="Q441" s="850">
        <v>47</v>
      </c>
    </row>
    <row r="442" spans="1:17" ht="14.4" customHeight="1" x14ac:dyDescent="0.3">
      <c r="A442" s="831" t="s">
        <v>3318</v>
      </c>
      <c r="B442" s="832" t="s">
        <v>3319</v>
      </c>
      <c r="C442" s="832" t="s">
        <v>670</v>
      </c>
      <c r="D442" s="832" t="s">
        <v>3375</v>
      </c>
      <c r="E442" s="832" t="s">
        <v>3376</v>
      </c>
      <c r="F442" s="849"/>
      <c r="G442" s="849"/>
      <c r="H442" s="849"/>
      <c r="I442" s="849"/>
      <c r="J442" s="849">
        <v>1</v>
      </c>
      <c r="K442" s="849">
        <v>242</v>
      </c>
      <c r="L442" s="849">
        <v>1</v>
      </c>
      <c r="M442" s="849">
        <v>242</v>
      </c>
      <c r="N442" s="849">
        <v>3</v>
      </c>
      <c r="O442" s="849">
        <v>726</v>
      </c>
      <c r="P442" s="837">
        <v>3</v>
      </c>
      <c r="Q442" s="850">
        <v>242</v>
      </c>
    </row>
    <row r="443" spans="1:17" ht="14.4" customHeight="1" x14ac:dyDescent="0.3">
      <c r="A443" s="831" t="s">
        <v>3318</v>
      </c>
      <c r="B443" s="832" t="s">
        <v>3319</v>
      </c>
      <c r="C443" s="832" t="s">
        <v>670</v>
      </c>
      <c r="D443" s="832" t="s">
        <v>3377</v>
      </c>
      <c r="E443" s="832" t="s">
        <v>3378</v>
      </c>
      <c r="F443" s="849"/>
      <c r="G443" s="849"/>
      <c r="H443" s="849"/>
      <c r="I443" s="849"/>
      <c r="J443" s="849">
        <v>51</v>
      </c>
      <c r="K443" s="849">
        <v>76143</v>
      </c>
      <c r="L443" s="849">
        <v>1</v>
      </c>
      <c r="M443" s="849">
        <v>1493</v>
      </c>
      <c r="N443" s="849">
        <v>29</v>
      </c>
      <c r="O443" s="849">
        <v>43297</v>
      </c>
      <c r="P443" s="837">
        <v>0.56862745098039214</v>
      </c>
      <c r="Q443" s="850">
        <v>1493</v>
      </c>
    </row>
    <row r="444" spans="1:17" ht="14.4" customHeight="1" x14ac:dyDescent="0.3">
      <c r="A444" s="831" t="s">
        <v>3318</v>
      </c>
      <c r="B444" s="832" t="s">
        <v>3319</v>
      </c>
      <c r="C444" s="832" t="s">
        <v>670</v>
      </c>
      <c r="D444" s="832" t="s">
        <v>3379</v>
      </c>
      <c r="E444" s="832" t="s">
        <v>3380</v>
      </c>
      <c r="F444" s="849"/>
      <c r="G444" s="849"/>
      <c r="H444" s="849"/>
      <c r="I444" s="849"/>
      <c r="J444" s="849">
        <v>22</v>
      </c>
      <c r="K444" s="849">
        <v>7194</v>
      </c>
      <c r="L444" s="849">
        <v>1</v>
      </c>
      <c r="M444" s="849">
        <v>327</v>
      </c>
      <c r="N444" s="849">
        <v>16</v>
      </c>
      <c r="O444" s="849">
        <v>5232</v>
      </c>
      <c r="P444" s="837">
        <v>0.72727272727272729</v>
      </c>
      <c r="Q444" s="850">
        <v>327</v>
      </c>
    </row>
    <row r="445" spans="1:17" ht="14.4" customHeight="1" x14ac:dyDescent="0.3">
      <c r="A445" s="831" t="s">
        <v>3318</v>
      </c>
      <c r="B445" s="832" t="s">
        <v>3319</v>
      </c>
      <c r="C445" s="832" t="s">
        <v>670</v>
      </c>
      <c r="D445" s="832" t="s">
        <v>3379</v>
      </c>
      <c r="E445" s="832" t="s">
        <v>3381</v>
      </c>
      <c r="F445" s="849"/>
      <c r="G445" s="849"/>
      <c r="H445" s="849"/>
      <c r="I445" s="849"/>
      <c r="J445" s="849">
        <v>15</v>
      </c>
      <c r="K445" s="849">
        <v>4905</v>
      </c>
      <c r="L445" s="849">
        <v>1</v>
      </c>
      <c r="M445" s="849">
        <v>327</v>
      </c>
      <c r="N445" s="849">
        <v>53</v>
      </c>
      <c r="O445" s="849">
        <v>17331</v>
      </c>
      <c r="P445" s="837">
        <v>3.5333333333333332</v>
      </c>
      <c r="Q445" s="850">
        <v>327</v>
      </c>
    </row>
    <row r="446" spans="1:17" ht="14.4" customHeight="1" x14ac:dyDescent="0.3">
      <c r="A446" s="831" t="s">
        <v>3318</v>
      </c>
      <c r="B446" s="832" t="s">
        <v>3319</v>
      </c>
      <c r="C446" s="832" t="s">
        <v>670</v>
      </c>
      <c r="D446" s="832" t="s">
        <v>3382</v>
      </c>
      <c r="E446" s="832" t="s">
        <v>3383</v>
      </c>
      <c r="F446" s="849"/>
      <c r="G446" s="849"/>
      <c r="H446" s="849"/>
      <c r="I446" s="849"/>
      <c r="J446" s="849">
        <v>9</v>
      </c>
      <c r="K446" s="849">
        <v>7983</v>
      </c>
      <c r="L446" s="849">
        <v>1</v>
      </c>
      <c r="M446" s="849">
        <v>887</v>
      </c>
      <c r="N446" s="849">
        <v>16</v>
      </c>
      <c r="O446" s="849">
        <v>14208</v>
      </c>
      <c r="P446" s="837">
        <v>1.77978203682826</v>
      </c>
      <c r="Q446" s="850">
        <v>888</v>
      </c>
    </row>
    <row r="447" spans="1:17" ht="14.4" customHeight="1" x14ac:dyDescent="0.3">
      <c r="A447" s="831" t="s">
        <v>3318</v>
      </c>
      <c r="B447" s="832" t="s">
        <v>3319</v>
      </c>
      <c r="C447" s="832" t="s">
        <v>670</v>
      </c>
      <c r="D447" s="832" t="s">
        <v>3384</v>
      </c>
      <c r="E447" s="832" t="s">
        <v>3385</v>
      </c>
      <c r="F447" s="849"/>
      <c r="G447" s="849"/>
      <c r="H447" s="849"/>
      <c r="I447" s="849"/>
      <c r="J447" s="849">
        <v>578</v>
      </c>
      <c r="K447" s="849">
        <v>150280</v>
      </c>
      <c r="L447" s="849">
        <v>1</v>
      </c>
      <c r="M447" s="849">
        <v>260</v>
      </c>
      <c r="N447" s="849">
        <v>27</v>
      </c>
      <c r="O447" s="849">
        <v>7047</v>
      </c>
      <c r="P447" s="837">
        <v>4.6892467394197501E-2</v>
      </c>
      <c r="Q447" s="850">
        <v>261</v>
      </c>
    </row>
    <row r="448" spans="1:17" ht="14.4" customHeight="1" x14ac:dyDescent="0.3">
      <c r="A448" s="831" t="s">
        <v>3318</v>
      </c>
      <c r="B448" s="832" t="s">
        <v>3319</v>
      </c>
      <c r="C448" s="832" t="s">
        <v>670</v>
      </c>
      <c r="D448" s="832" t="s">
        <v>3384</v>
      </c>
      <c r="E448" s="832" t="s">
        <v>3386</v>
      </c>
      <c r="F448" s="849"/>
      <c r="G448" s="849"/>
      <c r="H448" s="849"/>
      <c r="I448" s="849"/>
      <c r="J448" s="849"/>
      <c r="K448" s="849"/>
      <c r="L448" s="849"/>
      <c r="M448" s="849"/>
      <c r="N448" s="849">
        <v>1019</v>
      </c>
      <c r="O448" s="849">
        <v>265959</v>
      </c>
      <c r="P448" s="837"/>
      <c r="Q448" s="850">
        <v>261</v>
      </c>
    </row>
    <row r="449" spans="1:17" ht="14.4" customHeight="1" x14ac:dyDescent="0.3">
      <c r="A449" s="831" t="s">
        <v>3318</v>
      </c>
      <c r="B449" s="832" t="s">
        <v>3319</v>
      </c>
      <c r="C449" s="832" t="s">
        <v>670</v>
      </c>
      <c r="D449" s="832" t="s">
        <v>3387</v>
      </c>
      <c r="E449" s="832" t="s">
        <v>3388</v>
      </c>
      <c r="F449" s="849"/>
      <c r="G449" s="849"/>
      <c r="H449" s="849"/>
      <c r="I449" s="849"/>
      <c r="J449" s="849"/>
      <c r="K449" s="849"/>
      <c r="L449" s="849"/>
      <c r="M449" s="849"/>
      <c r="N449" s="849">
        <v>1</v>
      </c>
      <c r="O449" s="849">
        <v>165</v>
      </c>
      <c r="P449" s="837"/>
      <c r="Q449" s="850">
        <v>165</v>
      </c>
    </row>
    <row r="450" spans="1:17" ht="14.4" customHeight="1" x14ac:dyDescent="0.3">
      <c r="A450" s="831" t="s">
        <v>3318</v>
      </c>
      <c r="B450" s="832" t="s">
        <v>3319</v>
      </c>
      <c r="C450" s="832" t="s">
        <v>670</v>
      </c>
      <c r="D450" s="832" t="s">
        <v>3387</v>
      </c>
      <c r="E450" s="832" t="s">
        <v>3389</v>
      </c>
      <c r="F450" s="849"/>
      <c r="G450" s="849"/>
      <c r="H450" s="849"/>
      <c r="I450" s="849"/>
      <c r="J450" s="849">
        <v>1</v>
      </c>
      <c r="K450" s="849">
        <v>165</v>
      </c>
      <c r="L450" s="849">
        <v>1</v>
      </c>
      <c r="M450" s="849">
        <v>165</v>
      </c>
      <c r="N450" s="849">
        <v>11</v>
      </c>
      <c r="O450" s="849">
        <v>1815</v>
      </c>
      <c r="P450" s="837">
        <v>11</v>
      </c>
      <c r="Q450" s="850">
        <v>165</v>
      </c>
    </row>
    <row r="451" spans="1:17" ht="14.4" customHeight="1" x14ac:dyDescent="0.3">
      <c r="A451" s="831" t="s">
        <v>3390</v>
      </c>
      <c r="B451" s="832" t="s">
        <v>3113</v>
      </c>
      <c r="C451" s="832" t="s">
        <v>670</v>
      </c>
      <c r="D451" s="832" t="s">
        <v>3391</v>
      </c>
      <c r="E451" s="832" t="s">
        <v>3392</v>
      </c>
      <c r="F451" s="849"/>
      <c r="G451" s="849"/>
      <c r="H451" s="849"/>
      <c r="I451" s="849"/>
      <c r="J451" s="849">
        <v>2</v>
      </c>
      <c r="K451" s="849">
        <v>1646</v>
      </c>
      <c r="L451" s="849">
        <v>1</v>
      </c>
      <c r="M451" s="849">
        <v>823</v>
      </c>
      <c r="N451" s="849"/>
      <c r="O451" s="849"/>
      <c r="P451" s="837"/>
      <c r="Q451" s="850"/>
    </row>
    <row r="452" spans="1:17" ht="14.4" customHeight="1" x14ac:dyDescent="0.3">
      <c r="A452" s="831" t="s">
        <v>3390</v>
      </c>
      <c r="B452" s="832" t="s">
        <v>3113</v>
      </c>
      <c r="C452" s="832" t="s">
        <v>670</v>
      </c>
      <c r="D452" s="832" t="s">
        <v>3393</v>
      </c>
      <c r="E452" s="832" t="s">
        <v>3394</v>
      </c>
      <c r="F452" s="849">
        <v>2</v>
      </c>
      <c r="G452" s="849">
        <v>1098</v>
      </c>
      <c r="H452" s="849">
        <v>2</v>
      </c>
      <c r="I452" s="849">
        <v>549</v>
      </c>
      <c r="J452" s="849">
        <v>1</v>
      </c>
      <c r="K452" s="849">
        <v>549</v>
      </c>
      <c r="L452" s="849">
        <v>1</v>
      </c>
      <c r="M452" s="849">
        <v>549</v>
      </c>
      <c r="N452" s="849">
        <v>2</v>
      </c>
      <c r="O452" s="849">
        <v>1100</v>
      </c>
      <c r="P452" s="837">
        <v>2.0036429872495445</v>
      </c>
      <c r="Q452" s="850">
        <v>550</v>
      </c>
    </row>
    <row r="453" spans="1:17" ht="14.4" customHeight="1" x14ac:dyDescent="0.3">
      <c r="A453" s="831" t="s">
        <v>3390</v>
      </c>
      <c r="B453" s="832" t="s">
        <v>3113</v>
      </c>
      <c r="C453" s="832" t="s">
        <v>670</v>
      </c>
      <c r="D453" s="832" t="s">
        <v>3395</v>
      </c>
      <c r="E453" s="832" t="s">
        <v>3396</v>
      </c>
      <c r="F453" s="849">
        <v>6</v>
      </c>
      <c r="G453" s="849">
        <v>3924</v>
      </c>
      <c r="H453" s="849">
        <v>1</v>
      </c>
      <c r="I453" s="849">
        <v>654</v>
      </c>
      <c r="J453" s="849">
        <v>6</v>
      </c>
      <c r="K453" s="849">
        <v>3924</v>
      </c>
      <c r="L453" s="849">
        <v>1</v>
      </c>
      <c r="M453" s="849">
        <v>654</v>
      </c>
      <c r="N453" s="849">
        <v>4</v>
      </c>
      <c r="O453" s="849">
        <v>2620</v>
      </c>
      <c r="P453" s="837">
        <v>0.66768603465851173</v>
      </c>
      <c r="Q453" s="850">
        <v>655</v>
      </c>
    </row>
    <row r="454" spans="1:17" ht="14.4" customHeight="1" x14ac:dyDescent="0.3">
      <c r="A454" s="831" t="s">
        <v>3390</v>
      </c>
      <c r="B454" s="832" t="s">
        <v>3113</v>
      </c>
      <c r="C454" s="832" t="s">
        <v>670</v>
      </c>
      <c r="D454" s="832" t="s">
        <v>3395</v>
      </c>
      <c r="E454" s="832" t="s">
        <v>3397</v>
      </c>
      <c r="F454" s="849"/>
      <c r="G454" s="849"/>
      <c r="H454" s="849"/>
      <c r="I454" s="849"/>
      <c r="J454" s="849">
        <v>7</v>
      </c>
      <c r="K454" s="849">
        <v>4578</v>
      </c>
      <c r="L454" s="849">
        <v>1</v>
      </c>
      <c r="M454" s="849">
        <v>654</v>
      </c>
      <c r="N454" s="849">
        <v>2</v>
      </c>
      <c r="O454" s="849">
        <v>1310</v>
      </c>
      <c r="P454" s="837">
        <v>0.28615115771079075</v>
      </c>
      <c r="Q454" s="850">
        <v>655</v>
      </c>
    </row>
    <row r="455" spans="1:17" ht="14.4" customHeight="1" x14ac:dyDescent="0.3">
      <c r="A455" s="831" t="s">
        <v>3390</v>
      </c>
      <c r="B455" s="832" t="s">
        <v>3113</v>
      </c>
      <c r="C455" s="832" t="s">
        <v>670</v>
      </c>
      <c r="D455" s="832" t="s">
        <v>3398</v>
      </c>
      <c r="E455" s="832" t="s">
        <v>3399</v>
      </c>
      <c r="F455" s="849"/>
      <c r="G455" s="849"/>
      <c r="H455" s="849"/>
      <c r="I455" s="849"/>
      <c r="J455" s="849">
        <v>7</v>
      </c>
      <c r="K455" s="849">
        <v>4578</v>
      </c>
      <c r="L455" s="849">
        <v>1</v>
      </c>
      <c r="M455" s="849">
        <v>654</v>
      </c>
      <c r="N455" s="849">
        <v>2</v>
      </c>
      <c r="O455" s="849">
        <v>1310</v>
      </c>
      <c r="P455" s="837">
        <v>0.28615115771079075</v>
      </c>
      <c r="Q455" s="850">
        <v>655</v>
      </c>
    </row>
    <row r="456" spans="1:17" ht="14.4" customHeight="1" x14ac:dyDescent="0.3">
      <c r="A456" s="831" t="s">
        <v>3390</v>
      </c>
      <c r="B456" s="832" t="s">
        <v>3113</v>
      </c>
      <c r="C456" s="832" t="s">
        <v>670</v>
      </c>
      <c r="D456" s="832" t="s">
        <v>3398</v>
      </c>
      <c r="E456" s="832" t="s">
        <v>3400</v>
      </c>
      <c r="F456" s="849">
        <v>6</v>
      </c>
      <c r="G456" s="849">
        <v>3924</v>
      </c>
      <c r="H456" s="849">
        <v>1</v>
      </c>
      <c r="I456" s="849">
        <v>654</v>
      </c>
      <c r="J456" s="849">
        <v>6</v>
      </c>
      <c r="K456" s="849">
        <v>3924</v>
      </c>
      <c r="L456" s="849">
        <v>1</v>
      </c>
      <c r="M456" s="849">
        <v>654</v>
      </c>
      <c r="N456" s="849">
        <v>4</v>
      </c>
      <c r="O456" s="849">
        <v>2620</v>
      </c>
      <c r="P456" s="837">
        <v>0.66768603465851173</v>
      </c>
      <c r="Q456" s="850">
        <v>655</v>
      </c>
    </row>
    <row r="457" spans="1:17" ht="14.4" customHeight="1" x14ac:dyDescent="0.3">
      <c r="A457" s="831" t="s">
        <v>3390</v>
      </c>
      <c r="B457" s="832" t="s">
        <v>3113</v>
      </c>
      <c r="C457" s="832" t="s">
        <v>670</v>
      </c>
      <c r="D457" s="832" t="s">
        <v>3401</v>
      </c>
      <c r="E457" s="832" t="s">
        <v>3402</v>
      </c>
      <c r="F457" s="849"/>
      <c r="G457" s="849"/>
      <c r="H457" s="849"/>
      <c r="I457" s="849"/>
      <c r="J457" s="849">
        <v>1</v>
      </c>
      <c r="K457" s="849">
        <v>678</v>
      </c>
      <c r="L457" s="849">
        <v>1</v>
      </c>
      <c r="M457" s="849">
        <v>678</v>
      </c>
      <c r="N457" s="849"/>
      <c r="O457" s="849"/>
      <c r="P457" s="837"/>
      <c r="Q457" s="850"/>
    </row>
    <row r="458" spans="1:17" ht="14.4" customHeight="1" x14ac:dyDescent="0.3">
      <c r="A458" s="831" t="s">
        <v>3390</v>
      </c>
      <c r="B458" s="832" t="s">
        <v>3113</v>
      </c>
      <c r="C458" s="832" t="s">
        <v>670</v>
      </c>
      <c r="D458" s="832" t="s">
        <v>3403</v>
      </c>
      <c r="E458" s="832" t="s">
        <v>3404</v>
      </c>
      <c r="F458" s="849">
        <v>1</v>
      </c>
      <c r="G458" s="849">
        <v>349</v>
      </c>
      <c r="H458" s="849"/>
      <c r="I458" s="849">
        <v>349</v>
      </c>
      <c r="J458" s="849"/>
      <c r="K458" s="849"/>
      <c r="L458" s="849"/>
      <c r="M458" s="849"/>
      <c r="N458" s="849"/>
      <c r="O458" s="849"/>
      <c r="P458" s="837"/>
      <c r="Q458" s="850"/>
    </row>
    <row r="459" spans="1:17" ht="14.4" customHeight="1" x14ac:dyDescent="0.3">
      <c r="A459" s="831" t="s">
        <v>3390</v>
      </c>
      <c r="B459" s="832" t="s">
        <v>3113</v>
      </c>
      <c r="C459" s="832" t="s">
        <v>670</v>
      </c>
      <c r="D459" s="832" t="s">
        <v>3405</v>
      </c>
      <c r="E459" s="832" t="s">
        <v>3406</v>
      </c>
      <c r="F459" s="849"/>
      <c r="G459" s="849"/>
      <c r="H459" s="849"/>
      <c r="I459" s="849"/>
      <c r="J459" s="849">
        <v>7</v>
      </c>
      <c r="K459" s="849">
        <v>2184</v>
      </c>
      <c r="L459" s="849">
        <v>1</v>
      </c>
      <c r="M459" s="849">
        <v>312</v>
      </c>
      <c r="N459" s="849">
        <v>4</v>
      </c>
      <c r="O459" s="849">
        <v>1244</v>
      </c>
      <c r="P459" s="837">
        <v>0.56959706959706957</v>
      </c>
      <c r="Q459" s="850">
        <v>311</v>
      </c>
    </row>
    <row r="460" spans="1:17" ht="14.4" customHeight="1" x14ac:dyDescent="0.3">
      <c r="A460" s="831" t="s">
        <v>3390</v>
      </c>
      <c r="B460" s="832" t="s">
        <v>3113</v>
      </c>
      <c r="C460" s="832" t="s">
        <v>670</v>
      </c>
      <c r="D460" s="832" t="s">
        <v>3405</v>
      </c>
      <c r="E460" s="832" t="s">
        <v>3407</v>
      </c>
      <c r="F460" s="849">
        <v>6</v>
      </c>
      <c r="G460" s="849">
        <v>1872</v>
      </c>
      <c r="H460" s="849">
        <v>1</v>
      </c>
      <c r="I460" s="849">
        <v>312</v>
      </c>
      <c r="J460" s="849">
        <v>6</v>
      </c>
      <c r="K460" s="849">
        <v>1872</v>
      </c>
      <c r="L460" s="849">
        <v>1</v>
      </c>
      <c r="M460" s="849">
        <v>312</v>
      </c>
      <c r="N460" s="849">
        <v>8</v>
      </c>
      <c r="O460" s="849">
        <v>2496</v>
      </c>
      <c r="P460" s="837">
        <v>1.3333333333333333</v>
      </c>
      <c r="Q460" s="850">
        <v>312</v>
      </c>
    </row>
    <row r="461" spans="1:17" ht="14.4" customHeight="1" x14ac:dyDescent="0.3">
      <c r="A461" s="831" t="s">
        <v>3390</v>
      </c>
      <c r="B461" s="832" t="s">
        <v>3113</v>
      </c>
      <c r="C461" s="832" t="s">
        <v>670</v>
      </c>
      <c r="D461" s="832" t="s">
        <v>3408</v>
      </c>
      <c r="E461" s="832" t="s">
        <v>3409</v>
      </c>
      <c r="F461" s="849">
        <v>5</v>
      </c>
      <c r="G461" s="849">
        <v>115</v>
      </c>
      <c r="H461" s="849"/>
      <c r="I461" s="849">
        <v>23</v>
      </c>
      <c r="J461" s="849"/>
      <c r="K461" s="849"/>
      <c r="L461" s="849"/>
      <c r="M461" s="849"/>
      <c r="N461" s="849">
        <v>5</v>
      </c>
      <c r="O461" s="849">
        <v>60</v>
      </c>
      <c r="P461" s="837"/>
      <c r="Q461" s="850">
        <v>12</v>
      </c>
    </row>
    <row r="462" spans="1:17" ht="14.4" customHeight="1" x14ac:dyDescent="0.3">
      <c r="A462" s="831" t="s">
        <v>3390</v>
      </c>
      <c r="B462" s="832" t="s">
        <v>3113</v>
      </c>
      <c r="C462" s="832" t="s">
        <v>670</v>
      </c>
      <c r="D462" s="832" t="s">
        <v>3408</v>
      </c>
      <c r="E462" s="832" t="s">
        <v>3410</v>
      </c>
      <c r="F462" s="849"/>
      <c r="G462" s="849"/>
      <c r="H462" s="849"/>
      <c r="I462" s="849"/>
      <c r="J462" s="849">
        <v>5</v>
      </c>
      <c r="K462" s="849">
        <v>115</v>
      </c>
      <c r="L462" s="849">
        <v>1</v>
      </c>
      <c r="M462" s="849">
        <v>23</v>
      </c>
      <c r="N462" s="849"/>
      <c r="O462" s="849"/>
      <c r="P462" s="837"/>
      <c r="Q462" s="850"/>
    </row>
    <row r="463" spans="1:17" ht="14.4" customHeight="1" x14ac:dyDescent="0.3">
      <c r="A463" s="831" t="s">
        <v>3390</v>
      </c>
      <c r="B463" s="832" t="s">
        <v>3113</v>
      </c>
      <c r="C463" s="832" t="s">
        <v>670</v>
      </c>
      <c r="D463" s="832" t="s">
        <v>2702</v>
      </c>
      <c r="E463" s="832" t="s">
        <v>2703</v>
      </c>
      <c r="F463" s="849">
        <v>9</v>
      </c>
      <c r="G463" s="849">
        <v>3150</v>
      </c>
      <c r="H463" s="849"/>
      <c r="I463" s="849">
        <v>350</v>
      </c>
      <c r="J463" s="849"/>
      <c r="K463" s="849"/>
      <c r="L463" s="849"/>
      <c r="M463" s="849"/>
      <c r="N463" s="849"/>
      <c r="O463" s="849"/>
      <c r="P463" s="837"/>
      <c r="Q463" s="850"/>
    </row>
    <row r="464" spans="1:17" ht="14.4" customHeight="1" x14ac:dyDescent="0.3">
      <c r="A464" s="831" t="s">
        <v>3390</v>
      </c>
      <c r="B464" s="832" t="s">
        <v>3113</v>
      </c>
      <c r="C464" s="832" t="s">
        <v>670</v>
      </c>
      <c r="D464" s="832" t="s">
        <v>2652</v>
      </c>
      <c r="E464" s="832" t="s">
        <v>2653</v>
      </c>
      <c r="F464" s="849">
        <v>3</v>
      </c>
      <c r="G464" s="849">
        <v>3849</v>
      </c>
      <c r="H464" s="849"/>
      <c r="I464" s="849">
        <v>1283</v>
      </c>
      <c r="J464" s="849"/>
      <c r="K464" s="849"/>
      <c r="L464" s="849"/>
      <c r="M464" s="849"/>
      <c r="N464" s="849"/>
      <c r="O464" s="849"/>
      <c r="P464" s="837"/>
      <c r="Q464" s="850"/>
    </row>
    <row r="465" spans="1:17" ht="14.4" customHeight="1" x14ac:dyDescent="0.3">
      <c r="A465" s="831" t="s">
        <v>3390</v>
      </c>
      <c r="B465" s="832" t="s">
        <v>3113</v>
      </c>
      <c r="C465" s="832" t="s">
        <v>670</v>
      </c>
      <c r="D465" s="832" t="s">
        <v>3411</v>
      </c>
      <c r="E465" s="832" t="s">
        <v>3412</v>
      </c>
      <c r="F465" s="849"/>
      <c r="G465" s="849"/>
      <c r="H465" s="849"/>
      <c r="I465" s="849"/>
      <c r="J465" s="849">
        <v>1</v>
      </c>
      <c r="K465" s="849">
        <v>209</v>
      </c>
      <c r="L465" s="849">
        <v>1</v>
      </c>
      <c r="M465" s="849">
        <v>209</v>
      </c>
      <c r="N465" s="849"/>
      <c r="O465" s="849"/>
      <c r="P465" s="837"/>
      <c r="Q465" s="850"/>
    </row>
    <row r="466" spans="1:17" ht="14.4" customHeight="1" x14ac:dyDescent="0.3">
      <c r="A466" s="831" t="s">
        <v>3390</v>
      </c>
      <c r="B466" s="832" t="s">
        <v>3113</v>
      </c>
      <c r="C466" s="832" t="s">
        <v>670</v>
      </c>
      <c r="D466" s="832" t="s">
        <v>3413</v>
      </c>
      <c r="E466" s="832" t="s">
        <v>3414</v>
      </c>
      <c r="F466" s="849"/>
      <c r="G466" s="849"/>
      <c r="H466" s="849"/>
      <c r="I466" s="849"/>
      <c r="J466" s="849">
        <v>2</v>
      </c>
      <c r="K466" s="849">
        <v>10046</v>
      </c>
      <c r="L466" s="849">
        <v>1</v>
      </c>
      <c r="M466" s="849">
        <v>5023</v>
      </c>
      <c r="N466" s="849">
        <v>1</v>
      </c>
      <c r="O466" s="849">
        <v>5024</v>
      </c>
      <c r="P466" s="837">
        <v>0.50009954210631102</v>
      </c>
      <c r="Q466" s="850">
        <v>5024</v>
      </c>
    </row>
    <row r="467" spans="1:17" ht="14.4" customHeight="1" x14ac:dyDescent="0.3">
      <c r="A467" s="831" t="s">
        <v>3390</v>
      </c>
      <c r="B467" s="832" t="s">
        <v>3113</v>
      </c>
      <c r="C467" s="832" t="s">
        <v>670</v>
      </c>
      <c r="D467" s="832" t="s">
        <v>3413</v>
      </c>
      <c r="E467" s="832" t="s">
        <v>3415</v>
      </c>
      <c r="F467" s="849">
        <v>1</v>
      </c>
      <c r="G467" s="849">
        <v>5022</v>
      </c>
      <c r="H467" s="849"/>
      <c r="I467" s="849">
        <v>5022</v>
      </c>
      <c r="J467" s="849"/>
      <c r="K467" s="849"/>
      <c r="L467" s="849"/>
      <c r="M467" s="849"/>
      <c r="N467" s="849">
        <v>1</v>
      </c>
      <c r="O467" s="849">
        <v>5024</v>
      </c>
      <c r="P467" s="837"/>
      <c r="Q467" s="850">
        <v>5024</v>
      </c>
    </row>
    <row r="468" spans="1:17" ht="14.4" customHeight="1" x14ac:dyDescent="0.3">
      <c r="A468" s="831" t="s">
        <v>3390</v>
      </c>
      <c r="B468" s="832" t="s">
        <v>3113</v>
      </c>
      <c r="C468" s="832" t="s">
        <v>670</v>
      </c>
      <c r="D468" s="832" t="s">
        <v>2960</v>
      </c>
      <c r="E468" s="832" t="s">
        <v>2962</v>
      </c>
      <c r="F468" s="849">
        <v>1</v>
      </c>
      <c r="G468" s="849">
        <v>171</v>
      </c>
      <c r="H468" s="849"/>
      <c r="I468" s="849">
        <v>171</v>
      </c>
      <c r="J468" s="849"/>
      <c r="K468" s="849"/>
      <c r="L468" s="849"/>
      <c r="M468" s="849"/>
      <c r="N468" s="849"/>
      <c r="O468" s="849"/>
      <c r="P468" s="837"/>
      <c r="Q468" s="850"/>
    </row>
    <row r="469" spans="1:17" ht="14.4" customHeight="1" x14ac:dyDescent="0.3">
      <c r="A469" s="831" t="s">
        <v>3390</v>
      </c>
      <c r="B469" s="832" t="s">
        <v>3113</v>
      </c>
      <c r="C469" s="832" t="s">
        <v>670</v>
      </c>
      <c r="D469" s="832" t="s">
        <v>3416</v>
      </c>
      <c r="E469" s="832" t="s">
        <v>3417</v>
      </c>
      <c r="F469" s="849"/>
      <c r="G469" s="849"/>
      <c r="H469" s="849"/>
      <c r="I469" s="849"/>
      <c r="J469" s="849">
        <v>7</v>
      </c>
      <c r="K469" s="849">
        <v>4830</v>
      </c>
      <c r="L469" s="849">
        <v>1</v>
      </c>
      <c r="M469" s="849">
        <v>690</v>
      </c>
      <c r="N469" s="849"/>
      <c r="O469" s="849"/>
      <c r="P469" s="837"/>
      <c r="Q469" s="850"/>
    </row>
    <row r="470" spans="1:17" ht="14.4" customHeight="1" x14ac:dyDescent="0.3">
      <c r="A470" s="831" t="s">
        <v>3390</v>
      </c>
      <c r="B470" s="832" t="s">
        <v>3113</v>
      </c>
      <c r="C470" s="832" t="s">
        <v>670</v>
      </c>
      <c r="D470" s="832" t="s">
        <v>3416</v>
      </c>
      <c r="E470" s="832" t="s">
        <v>3418</v>
      </c>
      <c r="F470" s="849">
        <v>6</v>
      </c>
      <c r="G470" s="849">
        <v>4140</v>
      </c>
      <c r="H470" s="849">
        <v>1</v>
      </c>
      <c r="I470" s="849">
        <v>690</v>
      </c>
      <c r="J470" s="849">
        <v>6</v>
      </c>
      <c r="K470" s="849">
        <v>4140</v>
      </c>
      <c r="L470" s="849">
        <v>1</v>
      </c>
      <c r="M470" s="849">
        <v>690</v>
      </c>
      <c r="N470" s="849"/>
      <c r="O470" s="849"/>
      <c r="P470" s="837"/>
      <c r="Q470" s="850"/>
    </row>
    <row r="471" spans="1:17" ht="14.4" customHeight="1" x14ac:dyDescent="0.3">
      <c r="A471" s="831" t="s">
        <v>3390</v>
      </c>
      <c r="B471" s="832" t="s">
        <v>3113</v>
      </c>
      <c r="C471" s="832" t="s">
        <v>670</v>
      </c>
      <c r="D471" s="832" t="s">
        <v>3419</v>
      </c>
      <c r="E471" s="832" t="s">
        <v>3420</v>
      </c>
      <c r="F471" s="849"/>
      <c r="G471" s="849"/>
      <c r="H471" s="849"/>
      <c r="I471" s="849"/>
      <c r="J471" s="849">
        <v>2</v>
      </c>
      <c r="K471" s="849">
        <v>700</v>
      </c>
      <c r="L471" s="849">
        <v>1</v>
      </c>
      <c r="M471" s="849">
        <v>350</v>
      </c>
      <c r="N471" s="849"/>
      <c r="O471" s="849"/>
      <c r="P471" s="837"/>
      <c r="Q471" s="850"/>
    </row>
    <row r="472" spans="1:17" ht="14.4" customHeight="1" x14ac:dyDescent="0.3">
      <c r="A472" s="831" t="s">
        <v>3390</v>
      </c>
      <c r="B472" s="832" t="s">
        <v>3113</v>
      </c>
      <c r="C472" s="832" t="s">
        <v>670</v>
      </c>
      <c r="D472" s="832" t="s">
        <v>3419</v>
      </c>
      <c r="E472" s="832" t="s">
        <v>3421</v>
      </c>
      <c r="F472" s="849">
        <v>1</v>
      </c>
      <c r="G472" s="849">
        <v>350</v>
      </c>
      <c r="H472" s="849"/>
      <c r="I472" s="849">
        <v>350</v>
      </c>
      <c r="J472" s="849"/>
      <c r="K472" s="849"/>
      <c r="L472" s="849"/>
      <c r="M472" s="849"/>
      <c r="N472" s="849"/>
      <c r="O472" s="849"/>
      <c r="P472" s="837"/>
      <c r="Q472" s="850"/>
    </row>
    <row r="473" spans="1:17" ht="14.4" customHeight="1" x14ac:dyDescent="0.3">
      <c r="A473" s="831" t="s">
        <v>3390</v>
      </c>
      <c r="B473" s="832" t="s">
        <v>3113</v>
      </c>
      <c r="C473" s="832" t="s">
        <v>670</v>
      </c>
      <c r="D473" s="832" t="s">
        <v>3422</v>
      </c>
      <c r="E473" s="832" t="s">
        <v>3423</v>
      </c>
      <c r="F473" s="849">
        <v>1</v>
      </c>
      <c r="G473" s="849">
        <v>174</v>
      </c>
      <c r="H473" s="849"/>
      <c r="I473" s="849">
        <v>174</v>
      </c>
      <c r="J473" s="849"/>
      <c r="K473" s="849"/>
      <c r="L473" s="849"/>
      <c r="M473" s="849"/>
      <c r="N473" s="849"/>
      <c r="O473" s="849"/>
      <c r="P473" s="837"/>
      <c r="Q473" s="850"/>
    </row>
    <row r="474" spans="1:17" ht="14.4" customHeight="1" x14ac:dyDescent="0.3">
      <c r="A474" s="831" t="s">
        <v>3390</v>
      </c>
      <c r="B474" s="832" t="s">
        <v>3113</v>
      </c>
      <c r="C474" s="832" t="s">
        <v>670</v>
      </c>
      <c r="D474" s="832" t="s">
        <v>3424</v>
      </c>
      <c r="E474" s="832" t="s">
        <v>3425</v>
      </c>
      <c r="F474" s="849">
        <v>6</v>
      </c>
      <c r="G474" s="849">
        <v>3924</v>
      </c>
      <c r="H474" s="849">
        <v>1</v>
      </c>
      <c r="I474" s="849">
        <v>654</v>
      </c>
      <c r="J474" s="849">
        <v>6</v>
      </c>
      <c r="K474" s="849">
        <v>3924</v>
      </c>
      <c r="L474" s="849">
        <v>1</v>
      </c>
      <c r="M474" s="849">
        <v>654</v>
      </c>
      <c r="N474" s="849">
        <v>4</v>
      </c>
      <c r="O474" s="849">
        <v>2620</v>
      </c>
      <c r="P474" s="837">
        <v>0.66768603465851173</v>
      </c>
      <c r="Q474" s="850">
        <v>655</v>
      </c>
    </row>
    <row r="475" spans="1:17" ht="14.4" customHeight="1" x14ac:dyDescent="0.3">
      <c r="A475" s="831" t="s">
        <v>3390</v>
      </c>
      <c r="B475" s="832" t="s">
        <v>3113</v>
      </c>
      <c r="C475" s="832" t="s">
        <v>670</v>
      </c>
      <c r="D475" s="832" t="s">
        <v>3424</v>
      </c>
      <c r="E475" s="832" t="s">
        <v>3426</v>
      </c>
      <c r="F475" s="849"/>
      <c r="G475" s="849"/>
      <c r="H475" s="849"/>
      <c r="I475" s="849"/>
      <c r="J475" s="849">
        <v>7</v>
      </c>
      <c r="K475" s="849">
        <v>4578</v>
      </c>
      <c r="L475" s="849">
        <v>1</v>
      </c>
      <c r="M475" s="849">
        <v>654</v>
      </c>
      <c r="N475" s="849">
        <v>2</v>
      </c>
      <c r="O475" s="849">
        <v>1310</v>
      </c>
      <c r="P475" s="837">
        <v>0.28615115771079075</v>
      </c>
      <c r="Q475" s="850">
        <v>655</v>
      </c>
    </row>
    <row r="476" spans="1:17" ht="14.4" customHeight="1" x14ac:dyDescent="0.3">
      <c r="A476" s="831" t="s">
        <v>3390</v>
      </c>
      <c r="B476" s="832" t="s">
        <v>3113</v>
      </c>
      <c r="C476" s="832" t="s">
        <v>670</v>
      </c>
      <c r="D476" s="832" t="s">
        <v>3427</v>
      </c>
      <c r="E476" s="832" t="s">
        <v>3428</v>
      </c>
      <c r="F476" s="849"/>
      <c r="G476" s="849"/>
      <c r="H476" s="849"/>
      <c r="I476" s="849"/>
      <c r="J476" s="849">
        <v>7</v>
      </c>
      <c r="K476" s="849">
        <v>4578</v>
      </c>
      <c r="L476" s="849">
        <v>1</v>
      </c>
      <c r="M476" s="849">
        <v>654</v>
      </c>
      <c r="N476" s="849">
        <v>2</v>
      </c>
      <c r="O476" s="849">
        <v>1310</v>
      </c>
      <c r="P476" s="837">
        <v>0.28615115771079075</v>
      </c>
      <c r="Q476" s="850">
        <v>655</v>
      </c>
    </row>
    <row r="477" spans="1:17" ht="14.4" customHeight="1" x14ac:dyDescent="0.3">
      <c r="A477" s="831" t="s">
        <v>3390</v>
      </c>
      <c r="B477" s="832" t="s">
        <v>3113</v>
      </c>
      <c r="C477" s="832" t="s">
        <v>670</v>
      </c>
      <c r="D477" s="832" t="s">
        <v>3427</v>
      </c>
      <c r="E477" s="832" t="s">
        <v>3429</v>
      </c>
      <c r="F477" s="849">
        <v>6</v>
      </c>
      <c r="G477" s="849">
        <v>3924</v>
      </c>
      <c r="H477" s="849">
        <v>1</v>
      </c>
      <c r="I477" s="849">
        <v>654</v>
      </c>
      <c r="J477" s="849">
        <v>6</v>
      </c>
      <c r="K477" s="849">
        <v>3924</v>
      </c>
      <c r="L477" s="849">
        <v>1</v>
      </c>
      <c r="M477" s="849">
        <v>654</v>
      </c>
      <c r="N477" s="849">
        <v>4</v>
      </c>
      <c r="O477" s="849">
        <v>2620</v>
      </c>
      <c r="P477" s="837">
        <v>0.66768603465851173</v>
      </c>
      <c r="Q477" s="850">
        <v>655</v>
      </c>
    </row>
    <row r="478" spans="1:17" ht="14.4" customHeight="1" x14ac:dyDescent="0.3">
      <c r="A478" s="831" t="s">
        <v>3390</v>
      </c>
      <c r="B478" s="832" t="s">
        <v>3113</v>
      </c>
      <c r="C478" s="832" t="s">
        <v>670</v>
      </c>
      <c r="D478" s="832" t="s">
        <v>3430</v>
      </c>
      <c r="E478" s="832" t="s">
        <v>3431</v>
      </c>
      <c r="F478" s="849">
        <v>17</v>
      </c>
      <c r="G478" s="849">
        <v>7395</v>
      </c>
      <c r="H478" s="849"/>
      <c r="I478" s="849">
        <v>435</v>
      </c>
      <c r="J478" s="849"/>
      <c r="K478" s="849"/>
      <c r="L478" s="849"/>
      <c r="M478" s="849"/>
      <c r="N478" s="849">
        <v>20</v>
      </c>
      <c r="O478" s="849">
        <v>9420</v>
      </c>
      <c r="P478" s="837"/>
      <c r="Q478" s="850">
        <v>471</v>
      </c>
    </row>
    <row r="479" spans="1:17" ht="14.4" customHeight="1" x14ac:dyDescent="0.3">
      <c r="A479" s="831" t="s">
        <v>3390</v>
      </c>
      <c r="B479" s="832" t="s">
        <v>3113</v>
      </c>
      <c r="C479" s="832" t="s">
        <v>670</v>
      </c>
      <c r="D479" s="832" t="s">
        <v>3430</v>
      </c>
      <c r="E479" s="832" t="s">
        <v>3432</v>
      </c>
      <c r="F479" s="849"/>
      <c r="G479" s="849"/>
      <c r="H479" s="849"/>
      <c r="I479" s="849"/>
      <c r="J479" s="849">
        <v>16</v>
      </c>
      <c r="K479" s="849">
        <v>6960</v>
      </c>
      <c r="L479" s="849">
        <v>1</v>
      </c>
      <c r="M479" s="849">
        <v>435</v>
      </c>
      <c r="N479" s="849"/>
      <c r="O479" s="849"/>
      <c r="P479" s="837"/>
      <c r="Q479" s="850"/>
    </row>
    <row r="480" spans="1:17" ht="14.4" customHeight="1" x14ac:dyDescent="0.3">
      <c r="A480" s="831" t="s">
        <v>3390</v>
      </c>
      <c r="B480" s="832" t="s">
        <v>3113</v>
      </c>
      <c r="C480" s="832" t="s">
        <v>670</v>
      </c>
      <c r="D480" s="832" t="s">
        <v>3433</v>
      </c>
      <c r="E480" s="832" t="s">
        <v>3434</v>
      </c>
      <c r="F480" s="849"/>
      <c r="G480" s="849"/>
      <c r="H480" s="849"/>
      <c r="I480" s="849"/>
      <c r="J480" s="849">
        <v>1</v>
      </c>
      <c r="K480" s="849">
        <v>678</v>
      </c>
      <c r="L480" s="849">
        <v>1</v>
      </c>
      <c r="M480" s="849">
        <v>678</v>
      </c>
      <c r="N480" s="849"/>
      <c r="O480" s="849"/>
      <c r="P480" s="837"/>
      <c r="Q480" s="850"/>
    </row>
    <row r="481" spans="1:17" ht="14.4" customHeight="1" x14ac:dyDescent="0.3">
      <c r="A481" s="831" t="s">
        <v>3390</v>
      </c>
      <c r="B481" s="832" t="s">
        <v>3113</v>
      </c>
      <c r="C481" s="832" t="s">
        <v>670</v>
      </c>
      <c r="D481" s="832" t="s">
        <v>3027</v>
      </c>
      <c r="E481" s="832" t="s">
        <v>3028</v>
      </c>
      <c r="F481" s="849">
        <v>12</v>
      </c>
      <c r="G481" s="849">
        <v>12132</v>
      </c>
      <c r="H481" s="849"/>
      <c r="I481" s="849">
        <v>1011</v>
      </c>
      <c r="J481" s="849"/>
      <c r="K481" s="849"/>
      <c r="L481" s="849"/>
      <c r="M481" s="849"/>
      <c r="N481" s="849"/>
      <c r="O481" s="849"/>
      <c r="P481" s="837"/>
      <c r="Q481" s="850"/>
    </row>
    <row r="482" spans="1:17" ht="14.4" customHeight="1" x14ac:dyDescent="0.3">
      <c r="A482" s="831" t="s">
        <v>3390</v>
      </c>
      <c r="B482" s="832" t="s">
        <v>3113</v>
      </c>
      <c r="C482" s="832" t="s">
        <v>670</v>
      </c>
      <c r="D482" s="832" t="s">
        <v>3435</v>
      </c>
      <c r="E482" s="832" t="s">
        <v>3436</v>
      </c>
      <c r="F482" s="849"/>
      <c r="G482" s="849"/>
      <c r="H482" s="849"/>
      <c r="I482" s="849"/>
      <c r="J482" s="849">
        <v>4</v>
      </c>
      <c r="K482" s="849">
        <v>2304</v>
      </c>
      <c r="L482" s="849">
        <v>1</v>
      </c>
      <c r="M482" s="849">
        <v>576</v>
      </c>
      <c r="N482" s="849"/>
      <c r="O482" s="849"/>
      <c r="P482" s="837"/>
      <c r="Q482" s="850"/>
    </row>
    <row r="483" spans="1:17" ht="14.4" customHeight="1" x14ac:dyDescent="0.3">
      <c r="A483" s="831" t="s">
        <v>3390</v>
      </c>
      <c r="B483" s="832" t="s">
        <v>3113</v>
      </c>
      <c r="C483" s="832" t="s">
        <v>670</v>
      </c>
      <c r="D483" s="832" t="s">
        <v>3437</v>
      </c>
      <c r="E483" s="832" t="s">
        <v>3438</v>
      </c>
      <c r="F483" s="849"/>
      <c r="G483" s="849"/>
      <c r="H483" s="849"/>
      <c r="I483" s="849"/>
      <c r="J483" s="849">
        <v>7</v>
      </c>
      <c r="K483" s="849">
        <v>9793</v>
      </c>
      <c r="L483" s="849">
        <v>1</v>
      </c>
      <c r="M483" s="849">
        <v>1399</v>
      </c>
      <c r="N483" s="849">
        <v>2</v>
      </c>
      <c r="O483" s="849">
        <v>2798</v>
      </c>
      <c r="P483" s="837">
        <v>0.2857142857142857</v>
      </c>
      <c r="Q483" s="850">
        <v>1399</v>
      </c>
    </row>
    <row r="484" spans="1:17" ht="14.4" customHeight="1" x14ac:dyDescent="0.3">
      <c r="A484" s="831" t="s">
        <v>3390</v>
      </c>
      <c r="B484" s="832" t="s">
        <v>3113</v>
      </c>
      <c r="C484" s="832" t="s">
        <v>670</v>
      </c>
      <c r="D484" s="832" t="s">
        <v>3437</v>
      </c>
      <c r="E484" s="832" t="s">
        <v>3439</v>
      </c>
      <c r="F484" s="849">
        <v>6</v>
      </c>
      <c r="G484" s="849">
        <v>8394</v>
      </c>
      <c r="H484" s="849">
        <v>1</v>
      </c>
      <c r="I484" s="849">
        <v>1399</v>
      </c>
      <c r="J484" s="849">
        <v>6</v>
      </c>
      <c r="K484" s="849">
        <v>8394</v>
      </c>
      <c r="L484" s="849">
        <v>1</v>
      </c>
      <c r="M484" s="849">
        <v>1399</v>
      </c>
      <c r="N484" s="849">
        <v>4</v>
      </c>
      <c r="O484" s="849">
        <v>5600</v>
      </c>
      <c r="P484" s="837">
        <v>0.66714319752203954</v>
      </c>
      <c r="Q484" s="850">
        <v>1400</v>
      </c>
    </row>
    <row r="485" spans="1:17" ht="14.4" customHeight="1" x14ac:dyDescent="0.3">
      <c r="A485" s="831" t="s">
        <v>3390</v>
      </c>
      <c r="B485" s="832" t="s">
        <v>3113</v>
      </c>
      <c r="C485" s="832" t="s">
        <v>670</v>
      </c>
      <c r="D485" s="832" t="s">
        <v>3440</v>
      </c>
      <c r="E485" s="832" t="s">
        <v>3441</v>
      </c>
      <c r="F485" s="849">
        <v>5</v>
      </c>
      <c r="G485" s="849">
        <v>5110</v>
      </c>
      <c r="H485" s="849">
        <v>1</v>
      </c>
      <c r="I485" s="849">
        <v>1022</v>
      </c>
      <c r="J485" s="849">
        <v>5</v>
      </c>
      <c r="K485" s="849">
        <v>5110</v>
      </c>
      <c r="L485" s="849">
        <v>1</v>
      </c>
      <c r="M485" s="849">
        <v>1022</v>
      </c>
      <c r="N485" s="849">
        <v>6</v>
      </c>
      <c r="O485" s="849">
        <v>6136</v>
      </c>
      <c r="P485" s="837">
        <v>1.2007827788649705</v>
      </c>
      <c r="Q485" s="850">
        <v>1022.6666666666666</v>
      </c>
    </row>
    <row r="486" spans="1:17" ht="14.4" customHeight="1" x14ac:dyDescent="0.3">
      <c r="A486" s="831" t="s">
        <v>3390</v>
      </c>
      <c r="B486" s="832" t="s">
        <v>3113</v>
      </c>
      <c r="C486" s="832" t="s">
        <v>670</v>
      </c>
      <c r="D486" s="832" t="s">
        <v>3442</v>
      </c>
      <c r="E486" s="832" t="s">
        <v>3443</v>
      </c>
      <c r="F486" s="849">
        <v>1</v>
      </c>
      <c r="G486" s="849">
        <v>190</v>
      </c>
      <c r="H486" s="849">
        <v>0.5</v>
      </c>
      <c r="I486" s="849">
        <v>190</v>
      </c>
      <c r="J486" s="849">
        <v>2</v>
      </c>
      <c r="K486" s="849">
        <v>380</v>
      </c>
      <c r="L486" s="849">
        <v>1</v>
      </c>
      <c r="M486" s="849">
        <v>190</v>
      </c>
      <c r="N486" s="849">
        <v>2</v>
      </c>
      <c r="O486" s="849">
        <v>378</v>
      </c>
      <c r="P486" s="837">
        <v>0.99473684210526314</v>
      </c>
      <c r="Q486" s="850">
        <v>189</v>
      </c>
    </row>
    <row r="487" spans="1:17" ht="14.4" customHeight="1" x14ac:dyDescent="0.3">
      <c r="A487" s="831" t="s">
        <v>3390</v>
      </c>
      <c r="B487" s="832" t="s">
        <v>3113</v>
      </c>
      <c r="C487" s="832" t="s">
        <v>670</v>
      </c>
      <c r="D487" s="832" t="s">
        <v>3442</v>
      </c>
      <c r="E487" s="832" t="s">
        <v>3444</v>
      </c>
      <c r="F487" s="849">
        <v>2</v>
      </c>
      <c r="G487" s="849">
        <v>380</v>
      </c>
      <c r="H487" s="849">
        <v>1</v>
      </c>
      <c r="I487" s="849">
        <v>190</v>
      </c>
      <c r="J487" s="849">
        <v>2</v>
      </c>
      <c r="K487" s="849">
        <v>380</v>
      </c>
      <c r="L487" s="849">
        <v>1</v>
      </c>
      <c r="M487" s="849">
        <v>190</v>
      </c>
      <c r="N487" s="849">
        <v>1</v>
      </c>
      <c r="O487" s="849">
        <v>190</v>
      </c>
      <c r="P487" s="837">
        <v>0.5</v>
      </c>
      <c r="Q487" s="850">
        <v>190</v>
      </c>
    </row>
    <row r="488" spans="1:17" ht="14.4" customHeight="1" x14ac:dyDescent="0.3">
      <c r="A488" s="831" t="s">
        <v>3390</v>
      </c>
      <c r="B488" s="832" t="s">
        <v>2648</v>
      </c>
      <c r="C488" s="832" t="s">
        <v>670</v>
      </c>
      <c r="D488" s="832" t="s">
        <v>3408</v>
      </c>
      <c r="E488" s="832" t="s">
        <v>3410</v>
      </c>
      <c r="F488" s="849"/>
      <c r="G488" s="849"/>
      <c r="H488" s="849"/>
      <c r="I488" s="849"/>
      <c r="J488" s="849"/>
      <c r="K488" s="849"/>
      <c r="L488" s="849"/>
      <c r="M488" s="849"/>
      <c r="N488" s="849">
        <v>3</v>
      </c>
      <c r="O488" s="849">
        <v>36</v>
      </c>
      <c r="P488" s="837"/>
      <c r="Q488" s="850">
        <v>12</v>
      </c>
    </row>
    <row r="489" spans="1:17" ht="14.4" customHeight="1" x14ac:dyDescent="0.3">
      <c r="A489" s="831" t="s">
        <v>3390</v>
      </c>
      <c r="B489" s="832" t="s">
        <v>2648</v>
      </c>
      <c r="C489" s="832" t="s">
        <v>670</v>
      </c>
      <c r="D489" s="832" t="s">
        <v>3430</v>
      </c>
      <c r="E489" s="832" t="s">
        <v>3432</v>
      </c>
      <c r="F489" s="849"/>
      <c r="G489" s="849"/>
      <c r="H489" s="849"/>
      <c r="I489" s="849"/>
      <c r="J489" s="849"/>
      <c r="K489" s="849"/>
      <c r="L489" s="849"/>
      <c r="M489" s="849"/>
      <c r="N489" s="849">
        <v>11</v>
      </c>
      <c r="O489" s="849">
        <v>5181</v>
      </c>
      <c r="P489" s="837"/>
      <c r="Q489" s="850">
        <v>471</v>
      </c>
    </row>
    <row r="490" spans="1:17" ht="14.4" customHeight="1" x14ac:dyDescent="0.3">
      <c r="A490" s="831" t="s">
        <v>3445</v>
      </c>
      <c r="B490" s="832" t="s">
        <v>2648</v>
      </c>
      <c r="C490" s="832" t="s">
        <v>670</v>
      </c>
      <c r="D490" s="832" t="s">
        <v>3024</v>
      </c>
      <c r="E490" s="832" t="s">
        <v>3025</v>
      </c>
      <c r="F490" s="849">
        <v>28</v>
      </c>
      <c r="G490" s="849">
        <v>16212</v>
      </c>
      <c r="H490" s="849"/>
      <c r="I490" s="849">
        <v>579</v>
      </c>
      <c r="J490" s="849"/>
      <c r="K490" s="849"/>
      <c r="L490" s="849"/>
      <c r="M490" s="849"/>
      <c r="N490" s="849"/>
      <c r="O490" s="849"/>
      <c r="P490" s="837"/>
      <c r="Q490" s="850"/>
    </row>
    <row r="491" spans="1:17" ht="14.4" customHeight="1" thickBot="1" x14ac:dyDescent="0.35">
      <c r="A491" s="839" t="s">
        <v>3445</v>
      </c>
      <c r="B491" s="840" t="s">
        <v>2648</v>
      </c>
      <c r="C491" s="840" t="s">
        <v>670</v>
      </c>
      <c r="D491" s="840" t="s">
        <v>3446</v>
      </c>
      <c r="E491" s="840" t="s">
        <v>3447</v>
      </c>
      <c r="F491" s="851">
        <v>1</v>
      </c>
      <c r="G491" s="851">
        <v>391</v>
      </c>
      <c r="H491" s="851"/>
      <c r="I491" s="851">
        <v>391</v>
      </c>
      <c r="J491" s="851"/>
      <c r="K491" s="851"/>
      <c r="L491" s="851"/>
      <c r="M491" s="851"/>
      <c r="N491" s="851"/>
      <c r="O491" s="851"/>
      <c r="P491" s="845"/>
      <c r="Q491" s="85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14970</v>
      </c>
      <c r="D3" s="193">
        <f>SUBTOTAL(9,D6:D1048576)</f>
        <v>13999</v>
      </c>
      <c r="E3" s="193">
        <f>SUBTOTAL(9,E6:E1048576)</f>
        <v>13367</v>
      </c>
      <c r="F3" s="194">
        <f>IF(OR(E3=0,D3=0),"",E3/D3)</f>
        <v>0.95485391813700982</v>
      </c>
      <c r="G3" s="388">
        <f>SUBTOTAL(9,G6:G1048576)</f>
        <v>65355.083599999998</v>
      </c>
      <c r="H3" s="389">
        <f>SUBTOTAL(9,H6:H1048576)</f>
        <v>58310.039479999992</v>
      </c>
      <c r="I3" s="389">
        <f>SUBTOTAL(9,I6:I1048576)</f>
        <v>50172.69144000001</v>
      </c>
      <c r="J3" s="194">
        <f>IF(OR(I3=0,H3=0),"",I3/H3)</f>
        <v>0.86044687822941623</v>
      </c>
      <c r="K3" s="388">
        <f>SUBTOTAL(9,K6:K1048576)</f>
        <v>15420.32</v>
      </c>
      <c r="L3" s="389">
        <f>SUBTOTAL(9,L6:L1048576)</f>
        <v>13543.92</v>
      </c>
      <c r="M3" s="389">
        <f>SUBTOTAL(9,M6:M1048576)</f>
        <v>11387.26</v>
      </c>
      <c r="N3" s="195">
        <f>IF(OR(M3=0,E3=0),"",M3*1000/E3)</f>
        <v>851.89346899079828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6"/>
      <c r="B5" s="997"/>
      <c r="C5" s="1004">
        <v>2015</v>
      </c>
      <c r="D5" s="1004">
        <v>2017</v>
      </c>
      <c r="E5" s="1004">
        <v>2018</v>
      </c>
      <c r="F5" s="1005" t="s">
        <v>2</v>
      </c>
      <c r="G5" s="1015">
        <v>2015</v>
      </c>
      <c r="H5" s="1004">
        <v>2017</v>
      </c>
      <c r="I5" s="1004">
        <v>2018</v>
      </c>
      <c r="J5" s="1005" t="s">
        <v>2</v>
      </c>
      <c r="K5" s="1015">
        <v>2015</v>
      </c>
      <c r="L5" s="1004">
        <v>2017</v>
      </c>
      <c r="M5" s="1004">
        <v>2018</v>
      </c>
      <c r="N5" s="1016" t="s">
        <v>92</v>
      </c>
    </row>
    <row r="6" spans="1:14" ht="14.4" customHeight="1" x14ac:dyDescent="0.3">
      <c r="A6" s="998" t="s">
        <v>2387</v>
      </c>
      <c r="B6" s="1001" t="s">
        <v>3449</v>
      </c>
      <c r="C6" s="1006">
        <v>9365</v>
      </c>
      <c r="D6" s="1007">
        <v>8775</v>
      </c>
      <c r="E6" s="1007">
        <v>8710</v>
      </c>
      <c r="F6" s="1012">
        <v>0.93005872931126532</v>
      </c>
      <c r="G6" s="1006">
        <v>8001.7781999999961</v>
      </c>
      <c r="H6" s="1007">
        <v>7496.6824399999969</v>
      </c>
      <c r="I6" s="1007">
        <v>7440.7483799999964</v>
      </c>
      <c r="J6" s="1012">
        <v>0.92988685689888284</v>
      </c>
      <c r="K6" s="1006">
        <v>561.9</v>
      </c>
      <c r="L6" s="1007">
        <v>526.5</v>
      </c>
      <c r="M6" s="1007">
        <v>522.6</v>
      </c>
      <c r="N6" s="1017">
        <v>60</v>
      </c>
    </row>
    <row r="7" spans="1:14" ht="14.4" customHeight="1" x14ac:dyDescent="0.3">
      <c r="A7" s="999" t="s">
        <v>2358</v>
      </c>
      <c r="B7" s="1002" t="s">
        <v>3449</v>
      </c>
      <c r="C7" s="1008">
        <v>907</v>
      </c>
      <c r="D7" s="1009">
        <v>707</v>
      </c>
      <c r="E7" s="1009">
        <v>904</v>
      </c>
      <c r="F7" s="1013">
        <v>0.99669239250275632</v>
      </c>
      <c r="G7" s="1008">
        <v>144.59129999999999</v>
      </c>
      <c r="H7" s="1009">
        <v>113.26139999999998</v>
      </c>
      <c r="I7" s="1009">
        <v>145.71791999999999</v>
      </c>
      <c r="J7" s="1013">
        <v>1.0077917551055977</v>
      </c>
      <c r="K7" s="1008">
        <v>54.42</v>
      </c>
      <c r="L7" s="1009">
        <v>42.42</v>
      </c>
      <c r="M7" s="1009">
        <v>36.659999999999997</v>
      </c>
      <c r="N7" s="1018">
        <v>40.553097345132741</v>
      </c>
    </row>
    <row r="8" spans="1:14" ht="14.4" customHeight="1" x14ac:dyDescent="0.3">
      <c r="A8" s="999" t="s">
        <v>2457</v>
      </c>
      <c r="B8" s="1002" t="s">
        <v>3450</v>
      </c>
      <c r="C8" s="1008">
        <v>357</v>
      </c>
      <c r="D8" s="1009">
        <v>221</v>
      </c>
      <c r="E8" s="1009">
        <v>205</v>
      </c>
      <c r="F8" s="1013">
        <v>0.57422969187675066</v>
      </c>
      <c r="G8" s="1008">
        <v>9306.4544999999998</v>
      </c>
      <c r="H8" s="1009">
        <v>5793</v>
      </c>
      <c r="I8" s="1009">
        <v>5376.4832999999999</v>
      </c>
      <c r="J8" s="1013">
        <v>0.57771553065670711</v>
      </c>
      <c r="K8" s="1008">
        <v>2856</v>
      </c>
      <c r="L8" s="1009">
        <v>1768</v>
      </c>
      <c r="M8" s="1009">
        <v>1640</v>
      </c>
      <c r="N8" s="1018">
        <v>8000</v>
      </c>
    </row>
    <row r="9" spans="1:14" ht="14.4" customHeight="1" x14ac:dyDescent="0.3">
      <c r="A9" s="999" t="s">
        <v>2466</v>
      </c>
      <c r="B9" s="1002" t="s">
        <v>3450</v>
      </c>
      <c r="C9" s="1008">
        <v>1156</v>
      </c>
      <c r="D9" s="1009">
        <v>946</v>
      </c>
      <c r="E9" s="1009">
        <v>822</v>
      </c>
      <c r="F9" s="1013">
        <v>0.71107266435986161</v>
      </c>
      <c r="G9" s="1008">
        <v>25734.294000000002</v>
      </c>
      <c r="H9" s="1009">
        <v>21059.379000000001</v>
      </c>
      <c r="I9" s="1009">
        <v>18305.878800000002</v>
      </c>
      <c r="J9" s="1013">
        <v>0.71134179161860822</v>
      </c>
      <c r="K9" s="1008">
        <v>6936</v>
      </c>
      <c r="L9" s="1009">
        <v>5676</v>
      </c>
      <c r="M9" s="1009">
        <v>4932</v>
      </c>
      <c r="N9" s="1018">
        <v>6000</v>
      </c>
    </row>
    <row r="10" spans="1:14" ht="14.4" customHeight="1" x14ac:dyDescent="0.3">
      <c r="A10" s="999" t="s">
        <v>2459</v>
      </c>
      <c r="B10" s="1002" t="s">
        <v>3450</v>
      </c>
      <c r="C10" s="1008">
        <v>609</v>
      </c>
      <c r="D10" s="1009">
        <v>727</v>
      </c>
      <c r="E10" s="1009">
        <v>510</v>
      </c>
      <c r="F10" s="1013">
        <v>0.83743842364532017</v>
      </c>
      <c r="G10" s="1008">
        <v>7512.7639999999974</v>
      </c>
      <c r="H10" s="1009">
        <v>8945.5895999999993</v>
      </c>
      <c r="I10" s="1009">
        <v>6286.9324799999995</v>
      </c>
      <c r="J10" s="1013">
        <v>0.83683348498635146</v>
      </c>
      <c r="K10" s="1008">
        <v>2436</v>
      </c>
      <c r="L10" s="1009">
        <v>2908</v>
      </c>
      <c r="M10" s="1009">
        <v>2040</v>
      </c>
      <c r="N10" s="1018">
        <v>4000</v>
      </c>
    </row>
    <row r="11" spans="1:14" ht="14.4" customHeight="1" thickBot="1" x14ac:dyDescent="0.35">
      <c r="A11" s="1000" t="s">
        <v>2464</v>
      </c>
      <c r="B11" s="1003" t="s">
        <v>3450</v>
      </c>
      <c r="C11" s="1010">
        <v>2576</v>
      </c>
      <c r="D11" s="1011">
        <v>2623</v>
      </c>
      <c r="E11" s="1011">
        <v>2216</v>
      </c>
      <c r="F11" s="1014">
        <v>0.86024844720496896</v>
      </c>
      <c r="G11" s="1010">
        <v>14655.201600000002</v>
      </c>
      <c r="H11" s="1011">
        <v>14902.127040000001</v>
      </c>
      <c r="I11" s="1011">
        <v>12616.930560000006</v>
      </c>
      <c r="J11" s="1014">
        <v>0.86091825307950753</v>
      </c>
      <c r="K11" s="1010">
        <v>2576</v>
      </c>
      <c r="L11" s="1011">
        <v>2623</v>
      </c>
      <c r="M11" s="1011">
        <v>2216</v>
      </c>
      <c r="N11" s="1019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0.7310059877900017</v>
      </c>
      <c r="C4" s="323">
        <f t="shared" ref="C4:M4" si="0">(C10+C8)/C6</f>
        <v>0.97939064203621939</v>
      </c>
      <c r="D4" s="323">
        <f t="shared" si="0"/>
        <v>0.88848050867101203</v>
      </c>
      <c r="E4" s="323">
        <f t="shared" si="0"/>
        <v>1.0508265201258311</v>
      </c>
      <c r="F4" s="323">
        <f t="shared" si="0"/>
        <v>1.0324470799102607</v>
      </c>
      <c r="G4" s="323">
        <f t="shared" si="0"/>
        <v>1.0214879274585171</v>
      </c>
      <c r="H4" s="323">
        <f t="shared" si="0"/>
        <v>0.92842235157823561</v>
      </c>
      <c r="I4" s="323">
        <f t="shared" si="0"/>
        <v>0.9108430637875129</v>
      </c>
      <c r="J4" s="323">
        <f t="shared" si="0"/>
        <v>0.91491129835532792</v>
      </c>
      <c r="K4" s="323">
        <f t="shared" si="0"/>
        <v>0.97223466160423477</v>
      </c>
      <c r="L4" s="323">
        <f t="shared" si="0"/>
        <v>0.93375417338908029</v>
      </c>
      <c r="M4" s="323">
        <f t="shared" si="0"/>
        <v>5.4540375496184524E-3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6716.2007999999996</v>
      </c>
      <c r="C5" s="323">
        <f>IF(ISERROR(VLOOKUP($A5,'Man Tab'!$A:$Q,COLUMN()+2,0)),0,VLOOKUP($A5,'Man Tab'!$A:$Q,COLUMN()+2,0))</f>
        <v>6286.5924199999999</v>
      </c>
      <c r="D5" s="323">
        <f>IF(ISERROR(VLOOKUP($A5,'Man Tab'!$A:$Q,COLUMN()+2,0)),0,VLOOKUP($A5,'Man Tab'!$A:$Q,COLUMN()+2,0))</f>
        <v>7081.2354400000204</v>
      </c>
      <c r="E5" s="323">
        <f>IF(ISERROR(VLOOKUP($A5,'Man Tab'!$A:$Q,COLUMN()+2,0)),0,VLOOKUP($A5,'Man Tab'!$A:$Q,COLUMN()+2,0))</f>
        <v>6021.29936000003</v>
      </c>
      <c r="F5" s="323">
        <f>IF(ISERROR(VLOOKUP($A5,'Man Tab'!$A:$Q,COLUMN()+2,0)),0,VLOOKUP($A5,'Man Tab'!$A:$Q,COLUMN()+2,0))</f>
        <v>6150.1024500000003</v>
      </c>
      <c r="G5" s="323">
        <f>IF(ISERROR(VLOOKUP($A5,'Man Tab'!$A:$Q,COLUMN()+2,0)),0,VLOOKUP($A5,'Man Tab'!$A:$Q,COLUMN()+2,0))</f>
        <v>6373.7426599999999</v>
      </c>
      <c r="H5" s="323">
        <f>IF(ISERROR(VLOOKUP($A5,'Man Tab'!$A:$Q,COLUMN()+2,0)),0,VLOOKUP($A5,'Man Tab'!$A:$Q,COLUMN()+2,0))</f>
        <v>7924.9204099999997</v>
      </c>
      <c r="I5" s="323">
        <f>IF(ISERROR(VLOOKUP($A5,'Man Tab'!$A:$Q,COLUMN()+2,0)),0,VLOOKUP($A5,'Man Tab'!$A:$Q,COLUMN()+2,0))</f>
        <v>7919.5627599999998</v>
      </c>
      <c r="J5" s="323">
        <f>IF(ISERROR(VLOOKUP($A5,'Man Tab'!$A:$Q,COLUMN()+2,0)),0,VLOOKUP($A5,'Man Tab'!$A:$Q,COLUMN()+2,0))</f>
        <v>6677.6816500000104</v>
      </c>
      <c r="K5" s="323">
        <f>IF(ISERROR(VLOOKUP($A5,'Man Tab'!$A:$Q,COLUMN()+2,0)),0,VLOOKUP($A5,'Man Tab'!$A:$Q,COLUMN()+2,0))</f>
        <v>6807.3345900000404</v>
      </c>
      <c r="L5" s="323">
        <f>IF(ISERROR(VLOOKUP($A5,'Man Tab'!$A:$Q,COLUMN()+2,0)),0,VLOOKUP($A5,'Man Tab'!$A:$Q,COLUMN()+2,0))</f>
        <v>7282.4669400000103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6716.2007999999996</v>
      </c>
      <c r="C6" s="325">
        <f t="shared" ref="C6:M6" si="1">C5+B6</f>
        <v>13002.79322</v>
      </c>
      <c r="D6" s="325">
        <f t="shared" si="1"/>
        <v>20084.028660000018</v>
      </c>
      <c r="E6" s="325">
        <f t="shared" si="1"/>
        <v>26105.328020000048</v>
      </c>
      <c r="F6" s="325">
        <f t="shared" si="1"/>
        <v>32255.43047000005</v>
      </c>
      <c r="G6" s="325">
        <f t="shared" si="1"/>
        <v>38629.173130000054</v>
      </c>
      <c r="H6" s="325">
        <f t="shared" si="1"/>
        <v>46554.093540000053</v>
      </c>
      <c r="I6" s="325">
        <f t="shared" si="1"/>
        <v>54473.656300000053</v>
      </c>
      <c r="J6" s="325">
        <f t="shared" si="1"/>
        <v>61151.337950000066</v>
      </c>
      <c r="K6" s="325">
        <f t="shared" si="1"/>
        <v>67958.672540000101</v>
      </c>
      <c r="L6" s="325">
        <f t="shared" si="1"/>
        <v>75241.139480000114</v>
      </c>
      <c r="M6" s="325">
        <f t="shared" si="1"/>
        <v>75241.139480000114</v>
      </c>
    </row>
    <row r="7" spans="1:13" ht="14.4" customHeight="1" x14ac:dyDescent="0.3">
      <c r="A7" s="324" t="s">
        <v>125</v>
      </c>
      <c r="B7" s="324">
        <v>162.279</v>
      </c>
      <c r="C7" s="324">
        <v>421.69400000000002</v>
      </c>
      <c r="D7" s="324">
        <v>590.26</v>
      </c>
      <c r="E7" s="324">
        <v>908.53099999999995</v>
      </c>
      <c r="F7" s="324">
        <v>1102.942</v>
      </c>
      <c r="G7" s="324">
        <v>1307.0250000000001</v>
      </c>
      <c r="H7" s="324">
        <v>1431.6079999999999</v>
      </c>
      <c r="I7" s="324">
        <v>1643.8340000000001</v>
      </c>
      <c r="J7" s="324">
        <v>1853.771</v>
      </c>
      <c r="K7" s="324">
        <v>2190.21</v>
      </c>
      <c r="L7" s="324">
        <v>2328.212</v>
      </c>
      <c r="M7" s="324"/>
    </row>
    <row r="8" spans="1:13" ht="14.4" customHeight="1" x14ac:dyDescent="0.3">
      <c r="A8" s="324" t="s">
        <v>98</v>
      </c>
      <c r="B8" s="325">
        <f>B7*30</f>
        <v>4868.37</v>
      </c>
      <c r="C8" s="325">
        <f t="shared" ref="C8:M8" si="2">C7*30</f>
        <v>12650.82</v>
      </c>
      <c r="D8" s="325">
        <f t="shared" si="2"/>
        <v>17707.8</v>
      </c>
      <c r="E8" s="325">
        <f t="shared" si="2"/>
        <v>27255.93</v>
      </c>
      <c r="F8" s="325">
        <f t="shared" si="2"/>
        <v>33088.26</v>
      </c>
      <c r="G8" s="325">
        <f t="shared" si="2"/>
        <v>39210.75</v>
      </c>
      <c r="H8" s="325">
        <f t="shared" si="2"/>
        <v>42948.24</v>
      </c>
      <c r="I8" s="325">
        <f t="shared" si="2"/>
        <v>49315.020000000004</v>
      </c>
      <c r="J8" s="325">
        <f t="shared" si="2"/>
        <v>55613.13</v>
      </c>
      <c r="K8" s="325">
        <f t="shared" si="2"/>
        <v>65706.3</v>
      </c>
      <c r="L8" s="325">
        <f t="shared" si="2"/>
        <v>69846.36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41213</v>
      </c>
      <c r="C9" s="324">
        <v>42781</v>
      </c>
      <c r="D9" s="324">
        <v>52474</v>
      </c>
      <c r="E9" s="324">
        <v>39773</v>
      </c>
      <c r="F9" s="324">
        <v>37524</v>
      </c>
      <c r="G9" s="324">
        <v>34719</v>
      </c>
      <c r="H9" s="324">
        <v>25137</v>
      </c>
      <c r="I9" s="324">
        <v>28311</v>
      </c>
      <c r="J9" s="324">
        <v>32988</v>
      </c>
      <c r="K9" s="324">
        <v>30557</v>
      </c>
      <c r="L9" s="324">
        <v>44891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41.213000000000001</v>
      </c>
      <c r="C10" s="325">
        <f t="shared" ref="C10:M10" si="3">C9/1000+B10</f>
        <v>83.994</v>
      </c>
      <c r="D10" s="325">
        <f t="shared" si="3"/>
        <v>136.46799999999999</v>
      </c>
      <c r="E10" s="325">
        <f t="shared" si="3"/>
        <v>176.24099999999999</v>
      </c>
      <c r="F10" s="325">
        <f t="shared" si="3"/>
        <v>213.76499999999999</v>
      </c>
      <c r="G10" s="325">
        <f t="shared" si="3"/>
        <v>248.48399999999998</v>
      </c>
      <c r="H10" s="325">
        <f t="shared" si="3"/>
        <v>273.62099999999998</v>
      </c>
      <c r="I10" s="325">
        <f t="shared" si="3"/>
        <v>301.93199999999996</v>
      </c>
      <c r="J10" s="325">
        <f t="shared" si="3"/>
        <v>334.91999999999996</v>
      </c>
      <c r="K10" s="325">
        <f t="shared" si="3"/>
        <v>365.47699999999998</v>
      </c>
      <c r="L10" s="325">
        <f t="shared" si="3"/>
        <v>410.36799999999999</v>
      </c>
      <c r="M10" s="325">
        <f t="shared" si="3"/>
        <v>410.36799999999999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11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1.0514038243452324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1.0514038243452324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2018</v>
      </c>
      <c r="C4" s="257" t="s">
        <v>30</v>
      </c>
      <c r="D4" s="406" t="s">
        <v>303</v>
      </c>
      <c r="E4" s="406" t="s">
        <v>304</v>
      </c>
      <c r="F4" s="406" t="s">
        <v>305</v>
      </c>
      <c r="G4" s="406" t="s">
        <v>306</v>
      </c>
      <c r="H4" s="406" t="s">
        <v>307</v>
      </c>
      <c r="I4" s="406" t="s">
        <v>308</v>
      </c>
      <c r="J4" s="406" t="s">
        <v>309</v>
      </c>
      <c r="K4" s="406" t="s">
        <v>310</v>
      </c>
      <c r="L4" s="406" t="s">
        <v>311</v>
      </c>
      <c r="M4" s="406" t="s">
        <v>312</v>
      </c>
      <c r="N4" s="406" t="s">
        <v>313</v>
      </c>
      <c r="O4" s="406" t="s">
        <v>314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7679.6939088979398</v>
      </c>
      <c r="C7" s="56">
        <v>639.97449240816195</v>
      </c>
      <c r="D7" s="56">
        <v>800.71555000000001</v>
      </c>
      <c r="E7" s="56">
        <v>807.37450999999999</v>
      </c>
      <c r="F7" s="56">
        <v>1055.1604600000001</v>
      </c>
      <c r="G7" s="56">
        <v>205.44085000000101</v>
      </c>
      <c r="H7" s="56">
        <v>192.18467999999999</v>
      </c>
      <c r="I7" s="56">
        <v>321.80824000000001</v>
      </c>
      <c r="J7" s="56">
        <v>259.52111000000002</v>
      </c>
      <c r="K7" s="56">
        <v>277.11529999999999</v>
      </c>
      <c r="L7" s="56">
        <v>227.78834000000001</v>
      </c>
      <c r="M7" s="56">
        <v>803.21176000000401</v>
      </c>
      <c r="N7" s="56">
        <v>204.63709</v>
      </c>
      <c r="O7" s="56">
        <v>0</v>
      </c>
      <c r="P7" s="57">
        <v>5154.9578900000097</v>
      </c>
      <c r="Q7" s="185">
        <v>0.73226752161800002</v>
      </c>
    </row>
    <row r="8" spans="1:17" ht="14.4" customHeight="1" x14ac:dyDescent="0.3">
      <c r="A8" s="19" t="s">
        <v>36</v>
      </c>
      <c r="B8" s="55">
        <v>335.68286202213301</v>
      </c>
      <c r="C8" s="56">
        <v>27.973571835177001</v>
      </c>
      <c r="D8" s="56">
        <v>15.901999999999999</v>
      </c>
      <c r="E8" s="56">
        <v>7.0119999999999996</v>
      </c>
      <c r="F8" s="56">
        <v>36.844000000000001</v>
      </c>
      <c r="G8" s="56">
        <v>23.806000000000001</v>
      </c>
      <c r="H8" s="56">
        <v>0.49199999999999999</v>
      </c>
      <c r="I8" s="56">
        <v>21.782</v>
      </c>
      <c r="J8" s="56">
        <v>32.5</v>
      </c>
      <c r="K8" s="56">
        <v>29.111999999999998</v>
      </c>
      <c r="L8" s="56">
        <v>14.914</v>
      </c>
      <c r="M8" s="56">
        <v>8.6419999999999995</v>
      </c>
      <c r="N8" s="56">
        <v>21.334</v>
      </c>
      <c r="O8" s="56">
        <v>0</v>
      </c>
      <c r="P8" s="57">
        <v>212.34</v>
      </c>
      <c r="Q8" s="185">
        <v>0.69006691306199996</v>
      </c>
    </row>
    <row r="9" spans="1:17" ht="14.4" customHeight="1" x14ac:dyDescent="0.3">
      <c r="A9" s="19" t="s">
        <v>37</v>
      </c>
      <c r="B9" s="55">
        <v>4670.3953377635198</v>
      </c>
      <c r="C9" s="56">
        <v>389.19961148029302</v>
      </c>
      <c r="D9" s="56">
        <v>387.83184</v>
      </c>
      <c r="E9" s="56">
        <v>255.19978</v>
      </c>
      <c r="F9" s="56">
        <v>286.62271000000101</v>
      </c>
      <c r="G9" s="56">
        <v>378.76943000000199</v>
      </c>
      <c r="H9" s="56">
        <v>273.80657000000002</v>
      </c>
      <c r="I9" s="56">
        <v>348.38796000000002</v>
      </c>
      <c r="J9" s="56">
        <v>394.63673999999997</v>
      </c>
      <c r="K9" s="56">
        <v>385.53316000000001</v>
      </c>
      <c r="L9" s="56">
        <v>359.28639000000101</v>
      </c>
      <c r="M9" s="56">
        <v>361.08619000000198</v>
      </c>
      <c r="N9" s="56">
        <v>313.76518000000101</v>
      </c>
      <c r="O9" s="56">
        <v>0</v>
      </c>
      <c r="P9" s="57">
        <v>3744.9259500000098</v>
      </c>
      <c r="Q9" s="185">
        <v>0.87473831831799997</v>
      </c>
    </row>
    <row r="10" spans="1:17" ht="14.4" customHeight="1" x14ac:dyDescent="0.3">
      <c r="A10" s="19" t="s">
        <v>38</v>
      </c>
      <c r="B10" s="55">
        <v>267.44800009774599</v>
      </c>
      <c r="C10" s="56">
        <v>22.287333341478</v>
      </c>
      <c r="D10" s="56">
        <v>21.765270000000001</v>
      </c>
      <c r="E10" s="56">
        <v>11.53328</v>
      </c>
      <c r="F10" s="56">
        <v>17.644020000000001</v>
      </c>
      <c r="G10" s="56">
        <v>17.267009999999999</v>
      </c>
      <c r="H10" s="56">
        <v>14.40429</v>
      </c>
      <c r="I10" s="56">
        <v>25.63026</v>
      </c>
      <c r="J10" s="56">
        <v>20.41039</v>
      </c>
      <c r="K10" s="56">
        <v>30.201779999999999</v>
      </c>
      <c r="L10" s="56">
        <v>20.196280000000002</v>
      </c>
      <c r="M10" s="56">
        <v>17.098490000000002</v>
      </c>
      <c r="N10" s="56">
        <v>19.317340000000002</v>
      </c>
      <c r="O10" s="56">
        <v>0</v>
      </c>
      <c r="P10" s="57">
        <v>215.46841000000001</v>
      </c>
      <c r="Q10" s="185">
        <v>0.87888653939000005</v>
      </c>
    </row>
    <row r="11" spans="1:17" ht="14.4" customHeight="1" x14ac:dyDescent="0.3">
      <c r="A11" s="19" t="s">
        <v>39</v>
      </c>
      <c r="B11" s="55">
        <v>749.36719070230197</v>
      </c>
      <c r="C11" s="56">
        <v>62.447265891858002</v>
      </c>
      <c r="D11" s="56">
        <v>71.400139999999993</v>
      </c>
      <c r="E11" s="56">
        <v>57.940060000000003</v>
      </c>
      <c r="F11" s="56">
        <v>68.810199999999995</v>
      </c>
      <c r="G11" s="56">
        <v>54.27026</v>
      </c>
      <c r="H11" s="56">
        <v>54.984780000000001</v>
      </c>
      <c r="I11" s="56">
        <v>51.590850000000003</v>
      </c>
      <c r="J11" s="56">
        <v>63.265059999999998</v>
      </c>
      <c r="K11" s="56">
        <v>59.26793</v>
      </c>
      <c r="L11" s="56">
        <v>64.259110000000007</v>
      </c>
      <c r="M11" s="56">
        <v>67.669200000000004</v>
      </c>
      <c r="N11" s="56">
        <v>85.703010000000006</v>
      </c>
      <c r="O11" s="56">
        <v>0</v>
      </c>
      <c r="P11" s="57">
        <v>699.16060000000095</v>
      </c>
      <c r="Q11" s="185">
        <v>1.0178196537140001</v>
      </c>
    </row>
    <row r="12" spans="1:17" ht="14.4" customHeight="1" x14ac:dyDescent="0.3">
      <c r="A12" s="19" t="s">
        <v>40</v>
      </c>
      <c r="B12" s="55">
        <v>334.24407514233798</v>
      </c>
      <c r="C12" s="56">
        <v>27.853672928527999</v>
      </c>
      <c r="D12" s="56">
        <v>22.025500000000001</v>
      </c>
      <c r="E12" s="56">
        <v>16.47702</v>
      </c>
      <c r="F12" s="56">
        <v>18.7044</v>
      </c>
      <c r="G12" s="56">
        <v>17.000640000000001</v>
      </c>
      <c r="H12" s="56">
        <v>1.29413</v>
      </c>
      <c r="I12" s="56">
        <v>68.385009999999994</v>
      </c>
      <c r="J12" s="56">
        <v>6.0728799999999996</v>
      </c>
      <c r="K12" s="56">
        <v>52.264769999999999</v>
      </c>
      <c r="L12" s="56">
        <v>97.060079999999999</v>
      </c>
      <c r="M12" s="56">
        <v>11.96518</v>
      </c>
      <c r="N12" s="56">
        <v>2.5253000000000001</v>
      </c>
      <c r="O12" s="56">
        <v>0</v>
      </c>
      <c r="P12" s="57">
        <v>313.77490999999998</v>
      </c>
      <c r="Q12" s="185">
        <v>1.0241016289439999</v>
      </c>
    </row>
    <row r="13" spans="1:17" ht="14.4" customHeight="1" x14ac:dyDescent="0.3">
      <c r="A13" s="19" t="s">
        <v>41</v>
      </c>
      <c r="B13" s="55">
        <v>486.45914681251799</v>
      </c>
      <c r="C13" s="56">
        <v>40.538262234375999</v>
      </c>
      <c r="D13" s="56">
        <v>34.998109999999997</v>
      </c>
      <c r="E13" s="56">
        <v>44.018689999999999</v>
      </c>
      <c r="F13" s="56">
        <v>60.210619999999999</v>
      </c>
      <c r="G13" s="56">
        <v>56.241630000000001</v>
      </c>
      <c r="H13" s="56">
        <v>27.751650000000001</v>
      </c>
      <c r="I13" s="56">
        <v>46.075400000000002</v>
      </c>
      <c r="J13" s="56">
        <v>35.69491</v>
      </c>
      <c r="K13" s="56">
        <v>53.473959999999998</v>
      </c>
      <c r="L13" s="56">
        <v>45.40737</v>
      </c>
      <c r="M13" s="56">
        <v>38.66751</v>
      </c>
      <c r="N13" s="56">
        <v>79.61694</v>
      </c>
      <c r="O13" s="56">
        <v>0</v>
      </c>
      <c r="P13" s="57">
        <v>522.15679000000102</v>
      </c>
      <c r="Q13" s="185">
        <v>1.1709628502680001</v>
      </c>
    </row>
    <row r="14" spans="1:17" ht="14.4" customHeight="1" x14ac:dyDescent="0.3">
      <c r="A14" s="19" t="s">
        <v>42</v>
      </c>
      <c r="B14" s="55">
        <v>896.50922463783195</v>
      </c>
      <c r="C14" s="56">
        <v>74.709102053151994</v>
      </c>
      <c r="D14" s="56">
        <v>102.146</v>
      </c>
      <c r="E14" s="56">
        <v>101.062</v>
      </c>
      <c r="F14" s="56">
        <v>100.167</v>
      </c>
      <c r="G14" s="56">
        <v>57.813000000000002</v>
      </c>
      <c r="H14" s="56">
        <v>48.588999999999999</v>
      </c>
      <c r="I14" s="56">
        <v>45.258000000000003</v>
      </c>
      <c r="J14" s="56">
        <v>48.837000000000003</v>
      </c>
      <c r="K14" s="56">
        <v>57.107999999999997</v>
      </c>
      <c r="L14" s="56">
        <v>50.439</v>
      </c>
      <c r="M14" s="56">
        <v>73.808000000000007</v>
      </c>
      <c r="N14" s="56">
        <v>84.253</v>
      </c>
      <c r="O14" s="56">
        <v>0</v>
      </c>
      <c r="P14" s="57">
        <v>769.48000000000104</v>
      </c>
      <c r="Q14" s="185">
        <v>0.93633473499499997</v>
      </c>
    </row>
    <row r="15" spans="1:17" ht="14.4" customHeight="1" x14ac:dyDescent="0.3">
      <c r="A15" s="19" t="s">
        <v>43</v>
      </c>
      <c r="B15" s="55">
        <v>179.57008744196301</v>
      </c>
      <c r="C15" s="56">
        <v>14.964173953495999</v>
      </c>
      <c r="D15" s="56">
        <v>20.7043</v>
      </c>
      <c r="E15" s="56">
        <v>19.428100000000001</v>
      </c>
      <c r="F15" s="56">
        <v>10.2281</v>
      </c>
      <c r="G15" s="56">
        <v>35.045769999999997</v>
      </c>
      <c r="H15" s="56">
        <v>23.454550000000001</v>
      </c>
      <c r="I15" s="56">
        <v>12</v>
      </c>
      <c r="J15" s="56">
        <v>18.590070000000001</v>
      </c>
      <c r="K15" s="56">
        <v>19.555700000000002</v>
      </c>
      <c r="L15" s="56">
        <v>12</v>
      </c>
      <c r="M15" s="56">
        <v>30.26397</v>
      </c>
      <c r="N15" s="56">
        <v>0</v>
      </c>
      <c r="O15" s="56">
        <v>0</v>
      </c>
      <c r="P15" s="57">
        <v>201.27055999999999</v>
      </c>
      <c r="Q15" s="185">
        <v>1.222741976484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4560.3252410921205</v>
      </c>
      <c r="C17" s="56">
        <v>380.02710342434301</v>
      </c>
      <c r="D17" s="56">
        <v>131.89087000000001</v>
      </c>
      <c r="E17" s="56">
        <v>96.116969999999995</v>
      </c>
      <c r="F17" s="56">
        <v>35.759920000000001</v>
      </c>
      <c r="G17" s="56">
        <v>22.98948</v>
      </c>
      <c r="H17" s="56">
        <v>105.59574000000001</v>
      </c>
      <c r="I17" s="56">
        <v>12.70565</v>
      </c>
      <c r="J17" s="56">
        <v>11.463179999999999</v>
      </c>
      <c r="K17" s="56">
        <v>139.73289</v>
      </c>
      <c r="L17" s="56">
        <v>-34.591769999999997</v>
      </c>
      <c r="M17" s="56">
        <v>78.66001</v>
      </c>
      <c r="N17" s="56">
        <v>19.02289</v>
      </c>
      <c r="O17" s="56">
        <v>0</v>
      </c>
      <c r="P17" s="57">
        <v>619.345830000001</v>
      </c>
      <c r="Q17" s="185">
        <v>0.14815829149099999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13.856</v>
      </c>
      <c r="E18" s="56">
        <v>0</v>
      </c>
      <c r="F18" s="56">
        <v>11.786</v>
      </c>
      <c r="G18" s="56">
        <v>6.1319999999999997</v>
      </c>
      <c r="H18" s="56">
        <v>21.773</v>
      </c>
      <c r="I18" s="56">
        <v>13.433</v>
      </c>
      <c r="J18" s="56">
        <v>3.79</v>
      </c>
      <c r="K18" s="56">
        <v>3.5259999999999998</v>
      </c>
      <c r="L18" s="56">
        <v>12.151999999999999</v>
      </c>
      <c r="M18" s="56">
        <v>28.175999999999998</v>
      </c>
      <c r="N18" s="56">
        <v>7.2050000000000001</v>
      </c>
      <c r="O18" s="56">
        <v>0</v>
      </c>
      <c r="P18" s="57">
        <v>121.82899999999999</v>
      </c>
      <c r="Q18" s="185" t="s">
        <v>329</v>
      </c>
    </row>
    <row r="19" spans="1:17" ht="14.4" customHeight="1" x14ac:dyDescent="0.3">
      <c r="A19" s="19" t="s">
        <v>47</v>
      </c>
      <c r="B19" s="55">
        <v>2192.54196822932</v>
      </c>
      <c r="C19" s="56">
        <v>182.71183068577699</v>
      </c>
      <c r="D19" s="56">
        <v>218.84286</v>
      </c>
      <c r="E19" s="56">
        <v>174.42080999999999</v>
      </c>
      <c r="F19" s="56">
        <v>182.99527</v>
      </c>
      <c r="G19" s="56">
        <v>174.49175000000099</v>
      </c>
      <c r="H19" s="56">
        <v>217.92883</v>
      </c>
      <c r="I19" s="56">
        <v>160.70534000000001</v>
      </c>
      <c r="J19" s="56">
        <v>226.30735000000001</v>
      </c>
      <c r="K19" s="56">
        <v>114.81298</v>
      </c>
      <c r="L19" s="56">
        <v>140.78264999999999</v>
      </c>
      <c r="M19" s="56">
        <v>257.45663000000098</v>
      </c>
      <c r="N19" s="56">
        <v>151.50744</v>
      </c>
      <c r="O19" s="56">
        <v>0</v>
      </c>
      <c r="P19" s="57">
        <v>2020.25191</v>
      </c>
      <c r="Q19" s="185">
        <v>1.0051853996319999</v>
      </c>
    </row>
    <row r="20" spans="1:17" ht="14.4" customHeight="1" x14ac:dyDescent="0.3">
      <c r="A20" s="19" t="s">
        <v>48</v>
      </c>
      <c r="B20" s="55">
        <v>57433.070490604798</v>
      </c>
      <c r="C20" s="56">
        <v>4786.0892075503998</v>
      </c>
      <c r="D20" s="56">
        <v>4496.6106</v>
      </c>
      <c r="E20" s="56">
        <v>4468.7053699999997</v>
      </c>
      <c r="F20" s="56">
        <v>4964.6965200000104</v>
      </c>
      <c r="G20" s="56">
        <v>4737.9578500000198</v>
      </c>
      <c r="H20" s="56">
        <v>4839.9451099999997</v>
      </c>
      <c r="I20" s="56">
        <v>4996.3067000000001</v>
      </c>
      <c r="J20" s="56">
        <v>6591.3541699999996</v>
      </c>
      <c r="K20" s="56">
        <v>4985.0233200000002</v>
      </c>
      <c r="L20" s="56">
        <v>5266.5060900000099</v>
      </c>
      <c r="M20" s="56">
        <v>4813.8156100000297</v>
      </c>
      <c r="N20" s="56">
        <v>6027.2642800000103</v>
      </c>
      <c r="O20" s="56">
        <v>0</v>
      </c>
      <c r="P20" s="57">
        <v>56188.185620000098</v>
      </c>
      <c r="Q20" s="185">
        <v>1.067263198205</v>
      </c>
    </row>
    <row r="21" spans="1:17" ht="14.4" customHeight="1" x14ac:dyDescent="0.3">
      <c r="A21" s="20" t="s">
        <v>49</v>
      </c>
      <c r="B21" s="55">
        <v>3068.8549263905802</v>
      </c>
      <c r="C21" s="56">
        <v>255.737910532548</v>
      </c>
      <c r="D21" s="56">
        <v>227.304</v>
      </c>
      <c r="E21" s="56">
        <v>227.304</v>
      </c>
      <c r="F21" s="56">
        <v>227.304000000001</v>
      </c>
      <c r="G21" s="56">
        <v>227.304000000001</v>
      </c>
      <c r="H21" s="56">
        <v>227.304</v>
      </c>
      <c r="I21" s="56">
        <v>239.68299999999999</v>
      </c>
      <c r="J21" s="56">
        <v>208.93299999999999</v>
      </c>
      <c r="K21" s="56">
        <v>208.93299999999999</v>
      </c>
      <c r="L21" s="56">
        <v>208.93299999999999</v>
      </c>
      <c r="M21" s="56">
        <v>208.93300000000099</v>
      </c>
      <c r="N21" s="56">
        <v>208.93</v>
      </c>
      <c r="O21" s="56">
        <v>0</v>
      </c>
      <c r="P21" s="57">
        <v>2420.8649999999998</v>
      </c>
      <c r="Q21" s="185">
        <v>0.86056320670300002</v>
      </c>
    </row>
    <row r="22" spans="1:17" ht="14.4" customHeight="1" x14ac:dyDescent="0.3">
      <c r="A22" s="19" t="s">
        <v>50</v>
      </c>
      <c r="B22" s="55">
        <v>13</v>
      </c>
      <c r="C22" s="56">
        <v>1.083333333333</v>
      </c>
      <c r="D22" s="56">
        <v>135.5635</v>
      </c>
      <c r="E22" s="56">
        <v>0</v>
      </c>
      <c r="F22" s="56">
        <v>0</v>
      </c>
      <c r="G22" s="56">
        <v>0</v>
      </c>
      <c r="H22" s="56">
        <v>28.57</v>
      </c>
      <c r="I22" s="56">
        <v>8.7899999999999991</v>
      </c>
      <c r="J22" s="56">
        <v>0</v>
      </c>
      <c r="K22" s="56">
        <v>1500.0512000000001</v>
      </c>
      <c r="L22" s="56">
        <v>181.4879</v>
      </c>
      <c r="M22" s="56">
        <v>0</v>
      </c>
      <c r="N22" s="56">
        <v>48.187179999999998</v>
      </c>
      <c r="O22" s="56">
        <v>0</v>
      </c>
      <c r="P22" s="57">
        <v>1902.64978</v>
      </c>
      <c r="Q22" s="185">
        <v>159.66291860139901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/>
    </row>
    <row r="24" spans="1:17" ht="14.4" customHeight="1" x14ac:dyDescent="0.3">
      <c r="A24" s="20" t="s">
        <v>52</v>
      </c>
      <c r="B24" s="55">
        <v>14.223179147912999</v>
      </c>
      <c r="C24" s="56">
        <v>1.1852649289920001</v>
      </c>
      <c r="D24" s="56">
        <v>14.644259999998001</v>
      </c>
      <c r="E24" s="56">
        <v>-1.6999999899999999E-4</v>
      </c>
      <c r="F24" s="56">
        <v>4.3022199999990001</v>
      </c>
      <c r="G24" s="56">
        <v>6.7696899999999998</v>
      </c>
      <c r="H24" s="56">
        <v>72.024119999999996</v>
      </c>
      <c r="I24" s="56">
        <v>1.2012499999999999</v>
      </c>
      <c r="J24" s="56">
        <v>3.5445500000010002</v>
      </c>
      <c r="K24" s="56">
        <v>3.8507699999999998</v>
      </c>
      <c r="L24" s="56">
        <v>11.061210000000001</v>
      </c>
      <c r="M24" s="56">
        <v>7.8810399999999996</v>
      </c>
      <c r="N24" s="56">
        <v>9.1982900000000001</v>
      </c>
      <c r="O24" s="56">
        <v>0</v>
      </c>
      <c r="P24" s="57">
        <v>134.477230000003</v>
      </c>
      <c r="Q24" s="185"/>
    </row>
    <row r="25" spans="1:17" ht="14.4" customHeight="1" x14ac:dyDescent="0.3">
      <c r="A25" s="21" t="s">
        <v>53</v>
      </c>
      <c r="B25" s="58">
        <v>82881.385638983105</v>
      </c>
      <c r="C25" s="59">
        <v>6906.78213658192</v>
      </c>
      <c r="D25" s="59">
        <v>6716.2007999999996</v>
      </c>
      <c r="E25" s="59">
        <v>6286.5924199999999</v>
      </c>
      <c r="F25" s="59">
        <v>7081.2354400000204</v>
      </c>
      <c r="G25" s="59">
        <v>6021.29936000003</v>
      </c>
      <c r="H25" s="59">
        <v>6150.1024500000003</v>
      </c>
      <c r="I25" s="59">
        <v>6373.7426599999999</v>
      </c>
      <c r="J25" s="59">
        <v>7924.9204099999997</v>
      </c>
      <c r="K25" s="59">
        <v>7919.5627599999998</v>
      </c>
      <c r="L25" s="59">
        <v>6677.6816500000104</v>
      </c>
      <c r="M25" s="59">
        <v>6807.3345900000404</v>
      </c>
      <c r="N25" s="59">
        <v>7282.4669400000103</v>
      </c>
      <c r="O25" s="59">
        <v>0</v>
      </c>
      <c r="P25" s="60">
        <v>75241.1394800001</v>
      </c>
      <c r="Q25" s="186">
        <v>0.99034593155299999</v>
      </c>
    </row>
    <row r="26" spans="1:17" ht="14.4" customHeight="1" x14ac:dyDescent="0.3">
      <c r="A26" s="19" t="s">
        <v>54</v>
      </c>
      <c r="B26" s="55">
        <v>7207.54654609925</v>
      </c>
      <c r="C26" s="56">
        <v>600.62887884160398</v>
      </c>
      <c r="D26" s="56">
        <v>686.86748999999998</v>
      </c>
      <c r="E26" s="56">
        <v>672.91840999999999</v>
      </c>
      <c r="F26" s="56">
        <v>723.29908</v>
      </c>
      <c r="G26" s="56">
        <v>752.23599000000002</v>
      </c>
      <c r="H26" s="56">
        <v>645.63719000000003</v>
      </c>
      <c r="I26" s="56">
        <v>800.82569999999998</v>
      </c>
      <c r="J26" s="56">
        <v>923.38761999999997</v>
      </c>
      <c r="K26" s="56">
        <v>737.47775000000001</v>
      </c>
      <c r="L26" s="56">
        <v>746.66069000000095</v>
      </c>
      <c r="M26" s="56">
        <v>804.49886000000004</v>
      </c>
      <c r="N26" s="56">
        <v>736.00207999999998</v>
      </c>
      <c r="O26" s="56">
        <v>0</v>
      </c>
      <c r="P26" s="57">
        <v>8229.8108599999996</v>
      </c>
      <c r="Q26" s="185">
        <v>1.2456354497619999</v>
      </c>
    </row>
    <row r="27" spans="1:17" ht="14.4" customHeight="1" x14ac:dyDescent="0.3">
      <c r="A27" s="22" t="s">
        <v>55</v>
      </c>
      <c r="B27" s="58">
        <v>90088.932185082303</v>
      </c>
      <c r="C27" s="59">
        <v>7507.4110154235304</v>
      </c>
      <c r="D27" s="59">
        <v>7403.0682900000002</v>
      </c>
      <c r="E27" s="59">
        <v>6959.5108300000002</v>
      </c>
      <c r="F27" s="59">
        <v>7804.5345200000202</v>
      </c>
      <c r="G27" s="59">
        <v>6773.5353500000301</v>
      </c>
      <c r="H27" s="59">
        <v>6795.7396399999998</v>
      </c>
      <c r="I27" s="59">
        <v>7174.5683600000002</v>
      </c>
      <c r="J27" s="59">
        <v>8848.3080300000001</v>
      </c>
      <c r="K27" s="59">
        <v>8657.0405100000007</v>
      </c>
      <c r="L27" s="59">
        <v>7424.3423400000102</v>
      </c>
      <c r="M27" s="59">
        <v>7611.8334500000301</v>
      </c>
      <c r="N27" s="59">
        <v>8018.4690200000096</v>
      </c>
      <c r="O27" s="59">
        <v>0</v>
      </c>
      <c r="P27" s="60">
        <v>83470.950340000098</v>
      </c>
      <c r="Q27" s="186">
        <v>1.0107703171089999</v>
      </c>
    </row>
    <row r="28" spans="1:17" ht="14.4" customHeight="1" x14ac:dyDescent="0.3">
      <c r="A28" s="20" t="s">
        <v>56</v>
      </c>
      <c r="B28" s="55">
        <v>19.738506082151002</v>
      </c>
      <c r="C28" s="56">
        <v>1.6448755068450001</v>
      </c>
      <c r="D28" s="56">
        <v>5.6044099999999997</v>
      </c>
      <c r="E28" s="56">
        <v>0</v>
      </c>
      <c r="F28" s="56">
        <v>0</v>
      </c>
      <c r="G28" s="56">
        <v>0</v>
      </c>
      <c r="H28" s="56">
        <v>16.88363</v>
      </c>
      <c r="I28" s="56">
        <v>-5.2046000000000001</v>
      </c>
      <c r="J28" s="56">
        <v>11.927160000000001</v>
      </c>
      <c r="K28" s="56">
        <v>5.3719999999999997E-2</v>
      </c>
      <c r="L28" s="56">
        <v>0</v>
      </c>
      <c r="M28" s="56">
        <v>0</v>
      </c>
      <c r="N28" s="56">
        <v>4.9728000000000003</v>
      </c>
      <c r="O28" s="56">
        <v>0</v>
      </c>
      <c r="P28" s="57">
        <v>34.237119999999997</v>
      </c>
      <c r="Q28" s="185">
        <v>1.892219466817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187</v>
      </c>
      <c r="C30" s="56">
        <v>15.583333333333</v>
      </c>
      <c r="D30" s="56">
        <v>19.496230000000001</v>
      </c>
      <c r="E30" s="56">
        <v>20.20513</v>
      </c>
      <c r="F30" s="56">
        <v>13.133459999999999</v>
      </c>
      <c r="G30" s="56">
        <v>22.81362</v>
      </c>
      <c r="H30" s="56">
        <v>17.773199999999999</v>
      </c>
      <c r="I30" s="56">
        <v>19.307169999999999</v>
      </c>
      <c r="J30" s="56">
        <v>25.75066</v>
      </c>
      <c r="K30" s="56">
        <v>18.488389999999999</v>
      </c>
      <c r="L30" s="56">
        <v>13.922190000000001</v>
      </c>
      <c r="M30" s="56">
        <v>16.94257</v>
      </c>
      <c r="N30" s="56">
        <v>20.1752</v>
      </c>
      <c r="O30" s="56">
        <v>0</v>
      </c>
      <c r="P30" s="57">
        <v>208.00782000000001</v>
      </c>
      <c r="Q30" s="185">
        <v>1.2134632182789999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7.9930000000000003</v>
      </c>
      <c r="E31" s="62">
        <v>18.149999999999999</v>
      </c>
      <c r="F31" s="62">
        <v>0</v>
      </c>
      <c r="G31" s="62">
        <v>0</v>
      </c>
      <c r="H31" s="62">
        <v>89.118650000000002</v>
      </c>
      <c r="I31" s="62">
        <v>0</v>
      </c>
      <c r="J31" s="62">
        <v>3.161</v>
      </c>
      <c r="K31" s="62">
        <v>0</v>
      </c>
      <c r="L31" s="62">
        <v>12.1</v>
      </c>
      <c r="M31" s="62">
        <v>0</v>
      </c>
      <c r="N31" s="62">
        <v>0</v>
      </c>
      <c r="O31" s="62">
        <v>0</v>
      </c>
      <c r="P31" s="63">
        <v>130.52265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327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5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319</v>
      </c>
      <c r="G4" s="536" t="s">
        <v>64</v>
      </c>
      <c r="H4" s="259" t="s">
        <v>182</v>
      </c>
      <c r="I4" s="534" t="s">
        <v>65</v>
      </c>
      <c r="J4" s="536" t="s">
        <v>321</v>
      </c>
      <c r="K4" s="537" t="s">
        <v>322</v>
      </c>
    </row>
    <row r="5" spans="1:11" ht="42" thickBot="1" x14ac:dyDescent="0.35">
      <c r="A5" s="103"/>
      <c r="B5" s="28" t="s">
        <v>315</v>
      </c>
      <c r="C5" s="29" t="s">
        <v>316</v>
      </c>
      <c r="D5" s="30" t="s">
        <v>317</v>
      </c>
      <c r="E5" s="30" t="s">
        <v>318</v>
      </c>
      <c r="F5" s="535"/>
      <c r="G5" s="535"/>
      <c r="H5" s="29" t="s">
        <v>320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72688.122171680297</v>
      </c>
      <c r="C6" s="701">
        <v>78055.497000000003</v>
      </c>
      <c r="D6" s="702">
        <v>5367.3748283197201</v>
      </c>
      <c r="E6" s="703">
        <v>1.073841154069</v>
      </c>
      <c r="F6" s="701">
        <v>82881.385638983105</v>
      </c>
      <c r="G6" s="702">
        <v>75974.603502401107</v>
      </c>
      <c r="H6" s="704">
        <v>7282.4669400000103</v>
      </c>
      <c r="I6" s="701">
        <v>75241.1394800001</v>
      </c>
      <c r="J6" s="702">
        <v>-733.464022401036</v>
      </c>
      <c r="K6" s="705">
        <v>0.90781710392399995</v>
      </c>
    </row>
    <row r="7" spans="1:11" ht="14.4" customHeight="1" thickBot="1" x14ac:dyDescent="0.35">
      <c r="A7" s="720" t="s">
        <v>332</v>
      </c>
      <c r="B7" s="701">
        <v>15751.451004455101</v>
      </c>
      <c r="C7" s="701">
        <v>14229.032349999999</v>
      </c>
      <c r="D7" s="702">
        <v>-1522.4186544550901</v>
      </c>
      <c r="E7" s="703">
        <v>0.90334740246900003</v>
      </c>
      <c r="F7" s="701">
        <v>15599.3698335183</v>
      </c>
      <c r="G7" s="702">
        <v>14299.422347391799</v>
      </c>
      <c r="H7" s="704">
        <v>811.15115000000105</v>
      </c>
      <c r="I7" s="701">
        <v>11908.888150000001</v>
      </c>
      <c r="J7" s="702">
        <v>-2390.5341973917498</v>
      </c>
      <c r="K7" s="705">
        <v>0.76342110464000001</v>
      </c>
    </row>
    <row r="8" spans="1:11" ht="14.4" customHeight="1" thickBot="1" x14ac:dyDescent="0.35">
      <c r="A8" s="721" t="s">
        <v>333</v>
      </c>
      <c r="B8" s="701">
        <v>14682.9619861962</v>
      </c>
      <c r="C8" s="701">
        <v>13151.606449999999</v>
      </c>
      <c r="D8" s="702">
        <v>-1531.3555361962301</v>
      </c>
      <c r="E8" s="703">
        <v>0.895705271345</v>
      </c>
      <c r="F8" s="701">
        <v>14523.290521438499</v>
      </c>
      <c r="G8" s="702">
        <v>13313.016311318601</v>
      </c>
      <c r="H8" s="704">
        <v>726.89815000000101</v>
      </c>
      <c r="I8" s="701">
        <v>10938.13759</v>
      </c>
      <c r="J8" s="702">
        <v>-2374.8787213186101</v>
      </c>
      <c r="K8" s="705">
        <v>0.75314458344299995</v>
      </c>
    </row>
    <row r="9" spans="1:11" ht="14.4" customHeight="1" thickBot="1" x14ac:dyDescent="0.35">
      <c r="A9" s="722" t="s">
        <v>334</v>
      </c>
      <c r="B9" s="706">
        <v>0</v>
      </c>
      <c r="C9" s="706">
        <v>6.6899999999999998E-3</v>
      </c>
      <c r="D9" s="707">
        <v>6.6899999999999998E-3</v>
      </c>
      <c r="E9" s="708" t="s">
        <v>329</v>
      </c>
      <c r="F9" s="706">
        <v>0</v>
      </c>
      <c r="G9" s="707">
        <v>0</v>
      </c>
      <c r="H9" s="709">
        <v>-7.1000000000000002E-4</v>
      </c>
      <c r="I9" s="706">
        <v>8.2900000000000005E-3</v>
      </c>
      <c r="J9" s="707">
        <v>8.2900000000000005E-3</v>
      </c>
      <c r="K9" s="710" t="s">
        <v>329</v>
      </c>
    </row>
    <row r="10" spans="1:11" ht="14.4" customHeight="1" thickBot="1" x14ac:dyDescent="0.35">
      <c r="A10" s="723" t="s">
        <v>335</v>
      </c>
      <c r="B10" s="701">
        <v>0</v>
      </c>
      <c r="C10" s="701">
        <v>6.6899999999999998E-3</v>
      </c>
      <c r="D10" s="702">
        <v>6.6899999999999998E-3</v>
      </c>
      <c r="E10" s="711" t="s">
        <v>329</v>
      </c>
      <c r="F10" s="701">
        <v>0</v>
      </c>
      <c r="G10" s="702">
        <v>0</v>
      </c>
      <c r="H10" s="704">
        <v>-7.1000000000000002E-4</v>
      </c>
      <c r="I10" s="701">
        <v>8.2900000000000005E-3</v>
      </c>
      <c r="J10" s="702">
        <v>8.2900000000000005E-3</v>
      </c>
      <c r="K10" s="712" t="s">
        <v>329</v>
      </c>
    </row>
    <row r="11" spans="1:11" ht="14.4" customHeight="1" thickBot="1" x14ac:dyDescent="0.35">
      <c r="A11" s="722" t="s">
        <v>336</v>
      </c>
      <c r="B11" s="706">
        <v>7660</v>
      </c>
      <c r="C11" s="706">
        <v>6190.1186600000001</v>
      </c>
      <c r="D11" s="707">
        <v>-1469.8813399999999</v>
      </c>
      <c r="E11" s="713">
        <v>0.80810948563899998</v>
      </c>
      <c r="F11" s="706">
        <v>7679.6939088979398</v>
      </c>
      <c r="G11" s="707">
        <v>7039.7194164897801</v>
      </c>
      <c r="H11" s="709">
        <v>204.63709</v>
      </c>
      <c r="I11" s="706">
        <v>5154.9578900000097</v>
      </c>
      <c r="J11" s="707">
        <v>-1884.7615264897699</v>
      </c>
      <c r="K11" s="714">
        <v>0.67124522814900001</v>
      </c>
    </row>
    <row r="12" spans="1:11" ht="14.4" customHeight="1" thickBot="1" x14ac:dyDescent="0.35">
      <c r="A12" s="723" t="s">
        <v>337</v>
      </c>
      <c r="B12" s="701">
        <v>2110</v>
      </c>
      <c r="C12" s="701">
        <v>1888.8076599999999</v>
      </c>
      <c r="D12" s="702">
        <v>-221.192340000001</v>
      </c>
      <c r="E12" s="703">
        <v>0.89516950710900001</v>
      </c>
      <c r="F12" s="701">
        <v>1959.52073071975</v>
      </c>
      <c r="G12" s="702">
        <v>1796.22733649311</v>
      </c>
      <c r="H12" s="704">
        <v>147.04884999999999</v>
      </c>
      <c r="I12" s="701">
        <v>1869.78089</v>
      </c>
      <c r="J12" s="702">
        <v>73.553553506894005</v>
      </c>
      <c r="K12" s="705">
        <v>0.95420316850200004</v>
      </c>
    </row>
    <row r="13" spans="1:11" ht="14.4" customHeight="1" thickBot="1" x14ac:dyDescent="0.35">
      <c r="A13" s="723" t="s">
        <v>338</v>
      </c>
      <c r="B13" s="701">
        <v>70</v>
      </c>
      <c r="C13" s="701">
        <v>59.470399999999998</v>
      </c>
      <c r="D13" s="702">
        <v>-10.5296</v>
      </c>
      <c r="E13" s="703">
        <v>0.84957714285700003</v>
      </c>
      <c r="F13" s="701">
        <v>50.436551587037997</v>
      </c>
      <c r="G13" s="702">
        <v>46.233505621451997</v>
      </c>
      <c r="H13" s="704">
        <v>-1.4652000000000001</v>
      </c>
      <c r="I13" s="701">
        <v>14.286799999999999</v>
      </c>
      <c r="J13" s="702">
        <v>-31.946705621452001</v>
      </c>
      <c r="K13" s="705">
        <v>0.28326282329800001</v>
      </c>
    </row>
    <row r="14" spans="1:11" ht="14.4" customHeight="1" thickBot="1" x14ac:dyDescent="0.35">
      <c r="A14" s="723" t="s">
        <v>339</v>
      </c>
      <c r="B14" s="701">
        <v>160</v>
      </c>
      <c r="C14" s="701">
        <v>193.15519</v>
      </c>
      <c r="D14" s="702">
        <v>33.155189999999997</v>
      </c>
      <c r="E14" s="703">
        <v>1.2072199374999999</v>
      </c>
      <c r="F14" s="701">
        <v>204.81942577394099</v>
      </c>
      <c r="G14" s="702">
        <v>187.75114029277901</v>
      </c>
      <c r="H14" s="704">
        <v>27.41985</v>
      </c>
      <c r="I14" s="701">
        <v>299.36475000000002</v>
      </c>
      <c r="J14" s="702">
        <v>111.613609707221</v>
      </c>
      <c r="K14" s="705">
        <v>1.4616033067600001</v>
      </c>
    </row>
    <row r="15" spans="1:11" ht="14.4" customHeight="1" thickBot="1" x14ac:dyDescent="0.35">
      <c r="A15" s="723" t="s">
        <v>340</v>
      </c>
      <c r="B15" s="701">
        <v>80</v>
      </c>
      <c r="C15" s="701">
        <v>83.140550000000005</v>
      </c>
      <c r="D15" s="702">
        <v>3.1405499999990001</v>
      </c>
      <c r="E15" s="703">
        <v>1.039256875</v>
      </c>
      <c r="F15" s="701">
        <v>80</v>
      </c>
      <c r="G15" s="702">
        <v>73.333333333333002</v>
      </c>
      <c r="H15" s="704">
        <v>1.6164799999999999</v>
      </c>
      <c r="I15" s="701">
        <v>14.299480000000001</v>
      </c>
      <c r="J15" s="702">
        <v>-59.033853333332999</v>
      </c>
      <c r="K15" s="705">
        <v>0.1787435</v>
      </c>
    </row>
    <row r="16" spans="1:11" ht="14.4" customHeight="1" thickBot="1" x14ac:dyDescent="0.35">
      <c r="A16" s="723" t="s">
        <v>341</v>
      </c>
      <c r="B16" s="701">
        <v>30</v>
      </c>
      <c r="C16" s="701">
        <v>36.75047</v>
      </c>
      <c r="D16" s="702">
        <v>6.75047</v>
      </c>
      <c r="E16" s="703">
        <v>1.2250156666659999</v>
      </c>
      <c r="F16" s="701">
        <v>40</v>
      </c>
      <c r="G16" s="702">
        <v>36.666666666666003</v>
      </c>
      <c r="H16" s="704">
        <v>0</v>
      </c>
      <c r="I16" s="701">
        <v>23.771239999999999</v>
      </c>
      <c r="J16" s="702">
        <v>-12.895426666665999</v>
      </c>
      <c r="K16" s="705">
        <v>0.59428099999999995</v>
      </c>
    </row>
    <row r="17" spans="1:11" ht="14.4" customHeight="1" thickBot="1" x14ac:dyDescent="0.35">
      <c r="A17" s="723" t="s">
        <v>342</v>
      </c>
      <c r="B17" s="701">
        <v>100</v>
      </c>
      <c r="C17" s="701">
        <v>104.1799</v>
      </c>
      <c r="D17" s="702">
        <v>4.1798999999989999</v>
      </c>
      <c r="E17" s="703">
        <v>1.0417989999999999</v>
      </c>
      <c r="F17" s="701">
        <v>100.05029370883901</v>
      </c>
      <c r="G17" s="702">
        <v>91.712769233101994</v>
      </c>
      <c r="H17" s="704">
        <v>12.83156</v>
      </c>
      <c r="I17" s="701">
        <v>100.98173</v>
      </c>
      <c r="J17" s="702">
        <v>9.2689607668970009</v>
      </c>
      <c r="K17" s="705">
        <v>1.0093096807269999</v>
      </c>
    </row>
    <row r="18" spans="1:11" ht="14.4" customHeight="1" thickBot="1" x14ac:dyDescent="0.35">
      <c r="A18" s="723" t="s">
        <v>343</v>
      </c>
      <c r="B18" s="701">
        <v>10</v>
      </c>
      <c r="C18" s="701">
        <v>30.870329999999999</v>
      </c>
      <c r="D18" s="702">
        <v>20.870329999999999</v>
      </c>
      <c r="E18" s="703">
        <v>3.0870329999999999</v>
      </c>
      <c r="F18" s="701">
        <v>35.286382956320999</v>
      </c>
      <c r="G18" s="702">
        <v>32.345851043293997</v>
      </c>
      <c r="H18" s="704">
        <v>0.32155</v>
      </c>
      <c r="I18" s="701">
        <v>4.2309999999999999</v>
      </c>
      <c r="J18" s="702">
        <v>-28.114851043293999</v>
      </c>
      <c r="K18" s="705">
        <v>0.119904610377</v>
      </c>
    </row>
    <row r="19" spans="1:11" ht="14.4" customHeight="1" thickBot="1" x14ac:dyDescent="0.35">
      <c r="A19" s="723" t="s">
        <v>344</v>
      </c>
      <c r="B19" s="701">
        <v>4800</v>
      </c>
      <c r="C19" s="701">
        <v>3392.9629500000001</v>
      </c>
      <c r="D19" s="702">
        <v>-1407.0370499999999</v>
      </c>
      <c r="E19" s="703">
        <v>0.70686728124999998</v>
      </c>
      <c r="F19" s="701">
        <v>4800</v>
      </c>
      <c r="G19" s="702">
        <v>4400</v>
      </c>
      <c r="H19" s="704">
        <v>0</v>
      </c>
      <c r="I19" s="701">
        <v>2556.9626000000098</v>
      </c>
      <c r="J19" s="702">
        <v>-1843.0373999999999</v>
      </c>
      <c r="K19" s="705">
        <v>0.532700541666</v>
      </c>
    </row>
    <row r="20" spans="1:11" ht="14.4" customHeight="1" thickBot="1" x14ac:dyDescent="0.35">
      <c r="A20" s="723" t="s">
        <v>345</v>
      </c>
      <c r="B20" s="701">
        <v>300</v>
      </c>
      <c r="C20" s="701">
        <v>400.78120999999999</v>
      </c>
      <c r="D20" s="702">
        <v>100.78121</v>
      </c>
      <c r="E20" s="703">
        <v>1.3359373666659999</v>
      </c>
      <c r="F20" s="701">
        <v>409.58052415204997</v>
      </c>
      <c r="G20" s="702">
        <v>375.448813806045</v>
      </c>
      <c r="H20" s="704">
        <v>16.864000000000001</v>
      </c>
      <c r="I20" s="701">
        <v>271.27940000000001</v>
      </c>
      <c r="J20" s="702">
        <v>-104.169413806045</v>
      </c>
      <c r="K20" s="705">
        <v>0.66233471564900004</v>
      </c>
    </row>
    <row r="21" spans="1:11" ht="14.4" customHeight="1" thickBot="1" x14ac:dyDescent="0.35">
      <c r="A21" s="722" t="s">
        <v>346</v>
      </c>
      <c r="B21" s="706">
        <v>317.34691681326598</v>
      </c>
      <c r="C21" s="706">
        <v>353.863</v>
      </c>
      <c r="D21" s="707">
        <v>36.516083186734001</v>
      </c>
      <c r="E21" s="713">
        <v>1.115066765271</v>
      </c>
      <c r="F21" s="706">
        <v>335.68286202213301</v>
      </c>
      <c r="G21" s="707">
        <v>307.709290186955</v>
      </c>
      <c r="H21" s="709">
        <v>21.334</v>
      </c>
      <c r="I21" s="706">
        <v>212.34</v>
      </c>
      <c r="J21" s="707">
        <v>-95.369290186954004</v>
      </c>
      <c r="K21" s="714">
        <v>0.63256133697399997</v>
      </c>
    </row>
    <row r="22" spans="1:11" ht="14.4" customHeight="1" thickBot="1" x14ac:dyDescent="0.35">
      <c r="A22" s="723" t="s">
        <v>347</v>
      </c>
      <c r="B22" s="701">
        <v>298.860365013082</v>
      </c>
      <c r="C22" s="701">
        <v>331.91500000000002</v>
      </c>
      <c r="D22" s="702">
        <v>33.054634986917002</v>
      </c>
      <c r="E22" s="703">
        <v>1.1106022706800001</v>
      </c>
      <c r="F22" s="701">
        <v>316.12746922028703</v>
      </c>
      <c r="G22" s="702">
        <v>289.78351345192999</v>
      </c>
      <c r="H22" s="704">
        <v>20.350000000000001</v>
      </c>
      <c r="I22" s="701">
        <v>202.65</v>
      </c>
      <c r="J22" s="702">
        <v>-87.133513451929005</v>
      </c>
      <c r="K22" s="705">
        <v>0.64103888377600005</v>
      </c>
    </row>
    <row r="23" spans="1:11" ht="14.4" customHeight="1" thickBot="1" x14ac:dyDescent="0.35">
      <c r="A23" s="723" t="s">
        <v>348</v>
      </c>
      <c r="B23" s="701">
        <v>18.486551800183001</v>
      </c>
      <c r="C23" s="701">
        <v>21.948</v>
      </c>
      <c r="D23" s="702">
        <v>3.461448199816</v>
      </c>
      <c r="E23" s="703">
        <v>1.1872414194500001</v>
      </c>
      <c r="F23" s="701">
        <v>19.555392801846001</v>
      </c>
      <c r="G23" s="702">
        <v>17.925776735025</v>
      </c>
      <c r="H23" s="704">
        <v>0.98399999999999999</v>
      </c>
      <c r="I23" s="701">
        <v>9.69</v>
      </c>
      <c r="J23" s="702">
        <v>-8.2357767350250004</v>
      </c>
      <c r="K23" s="705">
        <v>0.495515487629</v>
      </c>
    </row>
    <row r="24" spans="1:11" ht="14.4" customHeight="1" thickBot="1" x14ac:dyDescent="0.35">
      <c r="A24" s="722" t="s">
        <v>349</v>
      </c>
      <c r="B24" s="706">
        <v>4816.9055999871998</v>
      </c>
      <c r="C24" s="706">
        <v>4542.0327100000004</v>
      </c>
      <c r="D24" s="707">
        <v>-274.87288998719902</v>
      </c>
      <c r="E24" s="713">
        <v>0.94293579471599998</v>
      </c>
      <c r="F24" s="706">
        <v>4670.3953377635198</v>
      </c>
      <c r="G24" s="707">
        <v>4281.1957262832302</v>
      </c>
      <c r="H24" s="709">
        <v>313.76518000000101</v>
      </c>
      <c r="I24" s="706">
        <v>3744.9259500000098</v>
      </c>
      <c r="J24" s="707">
        <v>-536.26977628322197</v>
      </c>
      <c r="K24" s="714">
        <v>0.80184345845799998</v>
      </c>
    </row>
    <row r="25" spans="1:11" ht="14.4" customHeight="1" thickBot="1" x14ac:dyDescent="0.35">
      <c r="A25" s="723" t="s">
        <v>350</v>
      </c>
      <c r="B25" s="701">
        <v>699.78487730518304</v>
      </c>
      <c r="C25" s="701">
        <v>568.02023999999994</v>
      </c>
      <c r="D25" s="702">
        <v>-131.76463730518299</v>
      </c>
      <c r="E25" s="703">
        <v>0.81170693797600002</v>
      </c>
      <c r="F25" s="701">
        <v>599.63126646199896</v>
      </c>
      <c r="G25" s="702">
        <v>549.66199425683203</v>
      </c>
      <c r="H25" s="704">
        <v>44.814630000000001</v>
      </c>
      <c r="I25" s="701">
        <v>545.20055000000104</v>
      </c>
      <c r="J25" s="702">
        <v>-4.4614442568310002</v>
      </c>
      <c r="K25" s="705">
        <v>0.90922635375000005</v>
      </c>
    </row>
    <row r="26" spans="1:11" ht="14.4" customHeight="1" thickBot="1" x14ac:dyDescent="0.35">
      <c r="A26" s="723" t="s">
        <v>351</v>
      </c>
      <c r="B26" s="701">
        <v>0.120722682017</v>
      </c>
      <c r="C26" s="701">
        <v>0</v>
      </c>
      <c r="D26" s="702">
        <v>-0.120722682017</v>
      </c>
      <c r="E26" s="703">
        <v>0</v>
      </c>
      <c r="F26" s="701">
        <v>0</v>
      </c>
      <c r="G26" s="702">
        <v>0</v>
      </c>
      <c r="H26" s="704">
        <v>0</v>
      </c>
      <c r="I26" s="701">
        <v>0</v>
      </c>
      <c r="J26" s="702">
        <v>0</v>
      </c>
      <c r="K26" s="705">
        <v>11</v>
      </c>
    </row>
    <row r="27" spans="1:11" ht="14.4" customHeight="1" thickBot="1" x14ac:dyDescent="0.35">
      <c r="A27" s="723" t="s">
        <v>352</v>
      </c>
      <c r="B27" s="701">
        <v>235</v>
      </c>
      <c r="C27" s="701">
        <v>204.82092</v>
      </c>
      <c r="D27" s="702">
        <v>-30.179079999999999</v>
      </c>
      <c r="E27" s="703">
        <v>0.87157838297800005</v>
      </c>
      <c r="F27" s="701">
        <v>210.230414924863</v>
      </c>
      <c r="G27" s="702">
        <v>192.71121368112401</v>
      </c>
      <c r="H27" s="704">
        <v>28.741980000000002</v>
      </c>
      <c r="I27" s="701">
        <v>207.56424000000001</v>
      </c>
      <c r="J27" s="702">
        <v>14.853026318874999</v>
      </c>
      <c r="K27" s="705">
        <v>0.98731784396699995</v>
      </c>
    </row>
    <row r="28" spans="1:11" ht="14.4" customHeight="1" thickBot="1" x14ac:dyDescent="0.35">
      <c r="A28" s="723" t="s">
        <v>353</v>
      </c>
      <c r="B28" s="701">
        <v>3255</v>
      </c>
      <c r="C28" s="701">
        <v>3140.6145000000001</v>
      </c>
      <c r="D28" s="702">
        <v>-114.38549999999999</v>
      </c>
      <c r="E28" s="703">
        <v>0.96485852534500005</v>
      </c>
      <c r="F28" s="701">
        <v>3200.4071040169902</v>
      </c>
      <c r="G28" s="702">
        <v>2933.7065120155798</v>
      </c>
      <c r="H28" s="704">
        <v>221.00527</v>
      </c>
      <c r="I28" s="701">
        <v>2438.7015200000001</v>
      </c>
      <c r="J28" s="702">
        <v>-495.00499201557301</v>
      </c>
      <c r="K28" s="705">
        <v>0.76199728370099995</v>
      </c>
    </row>
    <row r="29" spans="1:11" ht="14.4" customHeight="1" thickBot="1" x14ac:dyDescent="0.35">
      <c r="A29" s="723" t="s">
        <v>354</v>
      </c>
      <c r="B29" s="701">
        <v>45</v>
      </c>
      <c r="C29" s="701">
        <v>37.929160000000003</v>
      </c>
      <c r="D29" s="702">
        <v>-7.0708399999990004</v>
      </c>
      <c r="E29" s="703">
        <v>0.84287022222200003</v>
      </c>
      <c r="F29" s="701">
        <v>40</v>
      </c>
      <c r="G29" s="702">
        <v>36.666666666666003</v>
      </c>
      <c r="H29" s="704">
        <v>2.4175800000000001</v>
      </c>
      <c r="I29" s="701">
        <v>30.4907</v>
      </c>
      <c r="J29" s="702">
        <v>-6.1759666666659996</v>
      </c>
      <c r="K29" s="705">
        <v>0.76226749999999999</v>
      </c>
    </row>
    <row r="30" spans="1:11" ht="14.4" customHeight="1" thickBot="1" x14ac:dyDescent="0.35">
      <c r="A30" s="723" t="s">
        <v>355</v>
      </c>
      <c r="B30" s="701">
        <v>7</v>
      </c>
      <c r="C30" s="701">
        <v>4.1876100000000003</v>
      </c>
      <c r="D30" s="702">
        <v>-2.8123900000000002</v>
      </c>
      <c r="E30" s="703">
        <v>0.59823000000000004</v>
      </c>
      <c r="F30" s="701">
        <v>5</v>
      </c>
      <c r="G30" s="702">
        <v>4.583333333333</v>
      </c>
      <c r="H30" s="704">
        <v>0.59823000000000004</v>
      </c>
      <c r="I30" s="701">
        <v>5.3840700000000004</v>
      </c>
      <c r="J30" s="702">
        <v>0.80073666666599996</v>
      </c>
      <c r="K30" s="705">
        <v>1.0768139999999999</v>
      </c>
    </row>
    <row r="31" spans="1:11" ht="14.4" customHeight="1" thickBot="1" x14ac:dyDescent="0.35">
      <c r="A31" s="723" t="s">
        <v>356</v>
      </c>
      <c r="B31" s="701">
        <v>10</v>
      </c>
      <c r="C31" s="701">
        <v>7.8361599999999996</v>
      </c>
      <c r="D31" s="702">
        <v>-2.16384</v>
      </c>
      <c r="E31" s="703">
        <v>0.78361599999999998</v>
      </c>
      <c r="F31" s="701">
        <v>10.105265844494999</v>
      </c>
      <c r="G31" s="702">
        <v>9.2631603574529997</v>
      </c>
      <c r="H31" s="704">
        <v>0.38300000000000001</v>
      </c>
      <c r="I31" s="701">
        <v>7.0377400000000003</v>
      </c>
      <c r="J31" s="702">
        <v>-2.2254203574529998</v>
      </c>
      <c r="K31" s="705">
        <v>0.69644283567499998</v>
      </c>
    </row>
    <row r="32" spans="1:11" ht="14.4" customHeight="1" thickBot="1" x14ac:dyDescent="0.35">
      <c r="A32" s="723" t="s">
        <v>357</v>
      </c>
      <c r="B32" s="701">
        <v>200</v>
      </c>
      <c r="C32" s="701">
        <v>160.54584</v>
      </c>
      <c r="D32" s="702">
        <v>-39.454160000000002</v>
      </c>
      <c r="E32" s="703">
        <v>0.80272920000000003</v>
      </c>
      <c r="F32" s="701">
        <v>170</v>
      </c>
      <c r="G32" s="702">
        <v>155.833333333333</v>
      </c>
      <c r="H32" s="704">
        <v>9.5045000000000002</v>
      </c>
      <c r="I32" s="701">
        <v>130.76786000000001</v>
      </c>
      <c r="J32" s="702">
        <v>-25.065473333332999</v>
      </c>
      <c r="K32" s="705">
        <v>0.76922270588200004</v>
      </c>
    </row>
    <row r="33" spans="1:11" ht="14.4" customHeight="1" thickBot="1" x14ac:dyDescent="0.35">
      <c r="A33" s="723" t="s">
        <v>358</v>
      </c>
      <c r="B33" s="701">
        <v>85</v>
      </c>
      <c r="C33" s="701">
        <v>111.94717</v>
      </c>
      <c r="D33" s="702">
        <v>26.94717</v>
      </c>
      <c r="E33" s="703">
        <v>1.317025529411</v>
      </c>
      <c r="F33" s="701">
        <v>125</v>
      </c>
      <c r="G33" s="702">
        <v>114.583333333333</v>
      </c>
      <c r="H33" s="704">
        <v>0</v>
      </c>
      <c r="I33" s="701">
        <v>150.47067000000001</v>
      </c>
      <c r="J33" s="702">
        <v>35.887336666666002</v>
      </c>
      <c r="K33" s="705">
        <v>1.20376536</v>
      </c>
    </row>
    <row r="34" spans="1:11" ht="14.4" customHeight="1" thickBot="1" x14ac:dyDescent="0.35">
      <c r="A34" s="723" t="s">
        <v>359</v>
      </c>
      <c r="B34" s="701">
        <v>280</v>
      </c>
      <c r="C34" s="701">
        <v>306.13110999999998</v>
      </c>
      <c r="D34" s="702">
        <v>26.13111</v>
      </c>
      <c r="E34" s="703">
        <v>1.0933253928569999</v>
      </c>
      <c r="F34" s="701">
        <v>310.02128651517103</v>
      </c>
      <c r="G34" s="702">
        <v>284.186179305574</v>
      </c>
      <c r="H34" s="704">
        <v>6.2999900000000002</v>
      </c>
      <c r="I34" s="701">
        <v>229.30860000000001</v>
      </c>
      <c r="J34" s="702">
        <v>-54.877579305573001</v>
      </c>
      <c r="K34" s="705">
        <v>0.73965437205100004</v>
      </c>
    </row>
    <row r="35" spans="1:11" ht="14.4" customHeight="1" thickBot="1" x14ac:dyDescent="0.35">
      <c r="A35" s="722" t="s">
        <v>360</v>
      </c>
      <c r="B35" s="706">
        <v>324.68440046185202</v>
      </c>
      <c r="C35" s="706">
        <v>267.51366000000002</v>
      </c>
      <c r="D35" s="707">
        <v>-57.170740461851999</v>
      </c>
      <c r="E35" s="713">
        <v>0.82391904144200001</v>
      </c>
      <c r="F35" s="706">
        <v>267.44800009774599</v>
      </c>
      <c r="G35" s="707">
        <v>245.16066675626701</v>
      </c>
      <c r="H35" s="709">
        <v>19.317340000000002</v>
      </c>
      <c r="I35" s="706">
        <v>215.46841000000001</v>
      </c>
      <c r="J35" s="707">
        <v>-29.692256756266001</v>
      </c>
      <c r="K35" s="714">
        <v>0.80564599443999996</v>
      </c>
    </row>
    <row r="36" spans="1:11" ht="14.4" customHeight="1" thickBot="1" x14ac:dyDescent="0.35">
      <c r="A36" s="723" t="s">
        <v>361</v>
      </c>
      <c r="B36" s="701">
        <v>117.71156819231101</v>
      </c>
      <c r="C36" s="701">
        <v>92.188569999999999</v>
      </c>
      <c r="D36" s="702">
        <v>-25.522998192309998</v>
      </c>
      <c r="E36" s="703">
        <v>0.78317340781099998</v>
      </c>
      <c r="F36" s="701">
        <v>87</v>
      </c>
      <c r="G36" s="702">
        <v>79.75</v>
      </c>
      <c r="H36" s="704">
        <v>8.6852599999999995</v>
      </c>
      <c r="I36" s="701">
        <v>93.736419999999995</v>
      </c>
      <c r="J36" s="702">
        <v>13.986420000000001</v>
      </c>
      <c r="K36" s="705">
        <v>1.077430114942</v>
      </c>
    </row>
    <row r="37" spans="1:11" ht="14.4" customHeight="1" thickBot="1" x14ac:dyDescent="0.35">
      <c r="A37" s="723" t="s">
        <v>362</v>
      </c>
      <c r="B37" s="701">
        <v>7.5428376577599998</v>
      </c>
      <c r="C37" s="701">
        <v>19.752089999999999</v>
      </c>
      <c r="D37" s="702">
        <v>12.209252342238999</v>
      </c>
      <c r="E37" s="703">
        <v>2.618655060099</v>
      </c>
      <c r="F37" s="701">
        <v>20</v>
      </c>
      <c r="G37" s="702">
        <v>18.333333333333002</v>
      </c>
      <c r="H37" s="704">
        <v>1.1295500000000001</v>
      </c>
      <c r="I37" s="701">
        <v>11.48471</v>
      </c>
      <c r="J37" s="702">
        <v>-6.8486233333330002</v>
      </c>
      <c r="K37" s="705">
        <v>0.57423550000000001</v>
      </c>
    </row>
    <row r="38" spans="1:11" ht="14.4" customHeight="1" thickBot="1" x14ac:dyDescent="0.35">
      <c r="A38" s="723" t="s">
        <v>363</v>
      </c>
      <c r="B38" s="701">
        <v>199.42999461178101</v>
      </c>
      <c r="C38" s="701">
        <v>155.57300000000001</v>
      </c>
      <c r="D38" s="702">
        <v>-43.856994611780998</v>
      </c>
      <c r="E38" s="703">
        <v>0.78008827259299995</v>
      </c>
      <c r="F38" s="701">
        <v>160.44800009774599</v>
      </c>
      <c r="G38" s="702">
        <v>147.077333422934</v>
      </c>
      <c r="H38" s="704">
        <v>9.5025300000000001</v>
      </c>
      <c r="I38" s="701">
        <v>110.24728</v>
      </c>
      <c r="J38" s="702">
        <v>-36.830053422932998</v>
      </c>
      <c r="K38" s="705">
        <v>0.68712155921399998</v>
      </c>
    </row>
    <row r="39" spans="1:11" ht="14.4" customHeight="1" thickBot="1" x14ac:dyDescent="0.35">
      <c r="A39" s="722" t="s">
        <v>364</v>
      </c>
      <c r="B39" s="706">
        <v>814.75140618234298</v>
      </c>
      <c r="C39" s="706">
        <v>836.10892000000001</v>
      </c>
      <c r="D39" s="707">
        <v>21.357513817657001</v>
      </c>
      <c r="E39" s="713">
        <v>1.026213534159</v>
      </c>
      <c r="F39" s="706">
        <v>749.36719070230197</v>
      </c>
      <c r="G39" s="707">
        <v>686.91992481044394</v>
      </c>
      <c r="H39" s="709">
        <v>85.703010000000006</v>
      </c>
      <c r="I39" s="706">
        <v>699.16060000000095</v>
      </c>
      <c r="J39" s="707">
        <v>12.240675189557001</v>
      </c>
      <c r="K39" s="714">
        <v>0.93300134923800004</v>
      </c>
    </row>
    <row r="40" spans="1:11" ht="14.4" customHeight="1" thickBot="1" x14ac:dyDescent="0.35">
      <c r="A40" s="723" t="s">
        <v>365</v>
      </c>
      <c r="B40" s="701">
        <v>0</v>
      </c>
      <c r="C40" s="701">
        <v>90.400649999999999</v>
      </c>
      <c r="D40" s="702">
        <v>90.400649999999999</v>
      </c>
      <c r="E40" s="711" t="s">
        <v>329</v>
      </c>
      <c r="F40" s="701">
        <v>0</v>
      </c>
      <c r="G40" s="702">
        <v>0</v>
      </c>
      <c r="H40" s="704">
        <v>0</v>
      </c>
      <c r="I40" s="701">
        <v>12.8131</v>
      </c>
      <c r="J40" s="702">
        <v>12.8131</v>
      </c>
      <c r="K40" s="712" t="s">
        <v>329</v>
      </c>
    </row>
    <row r="41" spans="1:11" ht="14.4" customHeight="1" thickBot="1" x14ac:dyDescent="0.35">
      <c r="A41" s="723" t="s">
        <v>366</v>
      </c>
      <c r="B41" s="701">
        <v>24</v>
      </c>
      <c r="C41" s="701">
        <v>22.2944</v>
      </c>
      <c r="D41" s="702">
        <v>-1.7056</v>
      </c>
      <c r="E41" s="703">
        <v>0.92893333333299999</v>
      </c>
      <c r="F41" s="701">
        <v>24.679484539884001</v>
      </c>
      <c r="G41" s="702">
        <v>22.622860828227001</v>
      </c>
      <c r="H41" s="704">
        <v>2.19808</v>
      </c>
      <c r="I41" s="701">
        <v>21.526440000000001</v>
      </c>
      <c r="J41" s="702">
        <v>-1.096420828227</v>
      </c>
      <c r="K41" s="705">
        <v>0.87224025952399997</v>
      </c>
    </row>
    <row r="42" spans="1:11" ht="14.4" customHeight="1" thickBot="1" x14ac:dyDescent="0.35">
      <c r="A42" s="723" t="s">
        <v>367</v>
      </c>
      <c r="B42" s="701">
        <v>462.581623118582</v>
      </c>
      <c r="C42" s="701">
        <v>411.40179999999998</v>
      </c>
      <c r="D42" s="702">
        <v>-51.179823118580998</v>
      </c>
      <c r="E42" s="703">
        <v>0.88936044892199995</v>
      </c>
      <c r="F42" s="701">
        <v>420</v>
      </c>
      <c r="G42" s="702">
        <v>385</v>
      </c>
      <c r="H42" s="704">
        <v>55.660519999999998</v>
      </c>
      <c r="I42" s="701">
        <v>372.37647000000101</v>
      </c>
      <c r="J42" s="702">
        <v>-12.623529999999</v>
      </c>
      <c r="K42" s="705">
        <v>0.88661064285699998</v>
      </c>
    </row>
    <row r="43" spans="1:11" ht="14.4" customHeight="1" thickBot="1" x14ac:dyDescent="0.35">
      <c r="A43" s="723" t="s">
        <v>368</v>
      </c>
      <c r="B43" s="701">
        <v>75</v>
      </c>
      <c r="C43" s="701">
        <v>77.833879999999994</v>
      </c>
      <c r="D43" s="702">
        <v>2.8338800000000002</v>
      </c>
      <c r="E43" s="703">
        <v>1.037785066666</v>
      </c>
      <c r="F43" s="701">
        <v>78.209016489876007</v>
      </c>
      <c r="G43" s="702">
        <v>71.691598449053004</v>
      </c>
      <c r="H43" s="704">
        <v>6.5282999999999998</v>
      </c>
      <c r="I43" s="701">
        <v>64.734179999999995</v>
      </c>
      <c r="J43" s="702">
        <v>-6.9574184490529998</v>
      </c>
      <c r="K43" s="705">
        <v>0.82770737832200003</v>
      </c>
    </row>
    <row r="44" spans="1:11" ht="14.4" customHeight="1" thickBot="1" x14ac:dyDescent="0.35">
      <c r="A44" s="723" t="s">
        <v>369</v>
      </c>
      <c r="B44" s="701">
        <v>9.0044806784889992</v>
      </c>
      <c r="C44" s="701">
        <v>8.8454800000000002</v>
      </c>
      <c r="D44" s="702">
        <v>-0.15900067848900001</v>
      </c>
      <c r="E44" s="703">
        <v>0.98234204901199995</v>
      </c>
      <c r="F44" s="701">
        <v>8.385292737955</v>
      </c>
      <c r="G44" s="702">
        <v>7.6865183431249999</v>
      </c>
      <c r="H44" s="704">
        <v>0.23300000000000001</v>
      </c>
      <c r="I44" s="701">
        <v>2.9914000000000001</v>
      </c>
      <c r="J44" s="702">
        <v>-4.6951183431250003</v>
      </c>
      <c r="K44" s="705">
        <v>0.35674365743399999</v>
      </c>
    </row>
    <row r="45" spans="1:11" ht="14.4" customHeight="1" thickBot="1" x14ac:dyDescent="0.35">
      <c r="A45" s="723" t="s">
        <v>370</v>
      </c>
      <c r="B45" s="701">
        <v>0</v>
      </c>
      <c r="C45" s="701">
        <v>8.3709799999999994</v>
      </c>
      <c r="D45" s="702">
        <v>8.3709799999999994</v>
      </c>
      <c r="E45" s="711" t="s">
        <v>329</v>
      </c>
      <c r="F45" s="701">
        <v>7.1463924903300002</v>
      </c>
      <c r="G45" s="702">
        <v>6.5508597828020001</v>
      </c>
      <c r="H45" s="704">
        <v>0</v>
      </c>
      <c r="I45" s="701">
        <v>3.5955400000000002</v>
      </c>
      <c r="J45" s="702">
        <v>-2.9553197828019999</v>
      </c>
      <c r="K45" s="705">
        <v>0.50312657818100004</v>
      </c>
    </row>
    <row r="46" spans="1:11" ht="14.4" customHeight="1" thickBot="1" x14ac:dyDescent="0.35">
      <c r="A46" s="723" t="s">
        <v>371</v>
      </c>
      <c r="B46" s="701">
        <v>0</v>
      </c>
      <c r="C46" s="701">
        <v>15.3307</v>
      </c>
      <c r="D46" s="702">
        <v>15.3307</v>
      </c>
      <c r="E46" s="711" t="s">
        <v>372</v>
      </c>
      <c r="F46" s="701">
        <v>0</v>
      </c>
      <c r="G46" s="702">
        <v>0</v>
      </c>
      <c r="H46" s="704">
        <v>1.1737</v>
      </c>
      <c r="I46" s="701">
        <v>11.49574</v>
      </c>
      <c r="J46" s="702">
        <v>11.49574</v>
      </c>
      <c r="K46" s="712" t="s">
        <v>329</v>
      </c>
    </row>
    <row r="47" spans="1:11" ht="14.4" customHeight="1" thickBot="1" x14ac:dyDescent="0.35">
      <c r="A47" s="723" t="s">
        <v>373</v>
      </c>
      <c r="B47" s="701">
        <v>0</v>
      </c>
      <c r="C47" s="701">
        <v>5.2639999999000001E-2</v>
      </c>
      <c r="D47" s="702">
        <v>5.2639999999000001E-2</v>
      </c>
      <c r="E47" s="711" t="s">
        <v>372</v>
      </c>
      <c r="F47" s="701">
        <v>0</v>
      </c>
      <c r="G47" s="702">
        <v>0</v>
      </c>
      <c r="H47" s="704">
        <v>0</v>
      </c>
      <c r="I47" s="701">
        <v>0</v>
      </c>
      <c r="J47" s="702">
        <v>0</v>
      </c>
      <c r="K47" s="705">
        <v>11</v>
      </c>
    </row>
    <row r="48" spans="1:11" ht="14.4" customHeight="1" thickBot="1" x14ac:dyDescent="0.35">
      <c r="A48" s="723" t="s">
        <v>374</v>
      </c>
      <c r="B48" s="701">
        <v>5</v>
      </c>
      <c r="C48" s="701">
        <v>6.3225100000000003</v>
      </c>
      <c r="D48" s="702">
        <v>1.3225100000000001</v>
      </c>
      <c r="E48" s="703">
        <v>1.264502</v>
      </c>
      <c r="F48" s="701">
        <v>6.3076923076920002</v>
      </c>
      <c r="G48" s="702">
        <v>5.7820512820510004</v>
      </c>
      <c r="H48" s="704">
        <v>-2.7469899999999998</v>
      </c>
      <c r="I48" s="701">
        <v>7.3296999999999999</v>
      </c>
      <c r="J48" s="702">
        <v>1.5476487179480001</v>
      </c>
      <c r="K48" s="705">
        <v>1.162025609756</v>
      </c>
    </row>
    <row r="49" spans="1:11" ht="14.4" customHeight="1" thickBot="1" x14ac:dyDescent="0.35">
      <c r="A49" s="723" t="s">
        <v>375</v>
      </c>
      <c r="B49" s="701">
        <v>64.165302385271005</v>
      </c>
      <c r="C49" s="701">
        <v>47.377560000000003</v>
      </c>
      <c r="D49" s="702">
        <v>-16.787742385270999</v>
      </c>
      <c r="E49" s="703">
        <v>0.73836728323199996</v>
      </c>
      <c r="F49" s="701">
        <v>44.990311694614</v>
      </c>
      <c r="G49" s="702">
        <v>41.241119053395998</v>
      </c>
      <c r="H49" s="704">
        <v>7.3609499999999999</v>
      </c>
      <c r="I49" s="701">
        <v>43.09693</v>
      </c>
      <c r="J49" s="702">
        <v>1.8558109466029999</v>
      </c>
      <c r="K49" s="705">
        <v>0.95791579068199995</v>
      </c>
    </row>
    <row r="50" spans="1:11" ht="14.4" customHeight="1" thickBot="1" x14ac:dyDescent="0.35">
      <c r="A50" s="723" t="s">
        <v>376</v>
      </c>
      <c r="B50" s="701">
        <v>0</v>
      </c>
      <c r="C50" s="701">
        <v>1.1555</v>
      </c>
      <c r="D50" s="702">
        <v>1.1555</v>
      </c>
      <c r="E50" s="711" t="s">
        <v>329</v>
      </c>
      <c r="F50" s="701">
        <v>0</v>
      </c>
      <c r="G50" s="702">
        <v>0</v>
      </c>
      <c r="H50" s="704">
        <v>0.38600000000000001</v>
      </c>
      <c r="I50" s="701">
        <v>1.8714999999999999</v>
      </c>
      <c r="J50" s="702">
        <v>1.8714999999999999</v>
      </c>
      <c r="K50" s="712" t="s">
        <v>372</v>
      </c>
    </row>
    <row r="51" spans="1:11" ht="14.4" customHeight="1" thickBot="1" x14ac:dyDescent="0.35">
      <c r="A51" s="723" t="s">
        <v>377</v>
      </c>
      <c r="B51" s="701">
        <v>0</v>
      </c>
      <c r="C51" s="701">
        <v>8.9219999999990005</v>
      </c>
      <c r="D51" s="702">
        <v>8.9219999999990005</v>
      </c>
      <c r="E51" s="711" t="s">
        <v>329</v>
      </c>
      <c r="F51" s="701">
        <v>0</v>
      </c>
      <c r="G51" s="702">
        <v>0</v>
      </c>
      <c r="H51" s="704">
        <v>1.452</v>
      </c>
      <c r="I51" s="701">
        <v>4.2169999999999996</v>
      </c>
      <c r="J51" s="702">
        <v>4.2169999999999996</v>
      </c>
      <c r="K51" s="712" t="s">
        <v>329</v>
      </c>
    </row>
    <row r="52" spans="1:11" ht="14.4" customHeight="1" thickBot="1" x14ac:dyDescent="0.35">
      <c r="A52" s="723" t="s">
        <v>378</v>
      </c>
      <c r="B52" s="701">
        <v>0</v>
      </c>
      <c r="C52" s="701">
        <v>0</v>
      </c>
      <c r="D52" s="702">
        <v>0</v>
      </c>
      <c r="E52" s="711" t="s">
        <v>329</v>
      </c>
      <c r="F52" s="701">
        <v>0</v>
      </c>
      <c r="G52" s="702">
        <v>0</v>
      </c>
      <c r="H52" s="704">
        <v>0</v>
      </c>
      <c r="I52" s="701">
        <v>1.21</v>
      </c>
      <c r="J52" s="702">
        <v>1.21</v>
      </c>
      <c r="K52" s="712" t="s">
        <v>372</v>
      </c>
    </row>
    <row r="53" spans="1:11" ht="14.4" customHeight="1" thickBot="1" x14ac:dyDescent="0.35">
      <c r="A53" s="723" t="s">
        <v>379</v>
      </c>
      <c r="B53" s="701">
        <v>0</v>
      </c>
      <c r="C53" s="701">
        <v>5.3650000000000002</v>
      </c>
      <c r="D53" s="702">
        <v>5.3650000000000002</v>
      </c>
      <c r="E53" s="711" t="s">
        <v>329</v>
      </c>
      <c r="F53" s="701">
        <v>0</v>
      </c>
      <c r="G53" s="702">
        <v>0</v>
      </c>
      <c r="H53" s="704">
        <v>0</v>
      </c>
      <c r="I53" s="701">
        <v>10.92665</v>
      </c>
      <c r="J53" s="702">
        <v>10.92665</v>
      </c>
      <c r="K53" s="712" t="s">
        <v>329</v>
      </c>
    </row>
    <row r="54" spans="1:11" ht="14.4" customHeight="1" thickBot="1" x14ac:dyDescent="0.35">
      <c r="A54" s="723" t="s">
        <v>380</v>
      </c>
      <c r="B54" s="701">
        <v>175</v>
      </c>
      <c r="C54" s="701">
        <v>132.43582000000001</v>
      </c>
      <c r="D54" s="702">
        <v>-42.56418</v>
      </c>
      <c r="E54" s="703">
        <v>0.75677611428500002</v>
      </c>
      <c r="F54" s="701">
        <v>159.649000441949</v>
      </c>
      <c r="G54" s="702">
        <v>146.34491707178699</v>
      </c>
      <c r="H54" s="704">
        <v>13.45745</v>
      </c>
      <c r="I54" s="701">
        <v>140.97595000000001</v>
      </c>
      <c r="J54" s="702">
        <v>-5.3689670717859999</v>
      </c>
      <c r="K54" s="705">
        <v>0.88303684714399999</v>
      </c>
    </row>
    <row r="55" spans="1:11" ht="14.4" customHeight="1" thickBot="1" x14ac:dyDescent="0.35">
      <c r="A55" s="722" t="s">
        <v>381</v>
      </c>
      <c r="B55" s="706">
        <v>245.273662751572</v>
      </c>
      <c r="C55" s="706">
        <v>352.47181999999998</v>
      </c>
      <c r="D55" s="707">
        <v>107.198157248428</v>
      </c>
      <c r="E55" s="713">
        <v>1.4370553122</v>
      </c>
      <c r="F55" s="706">
        <v>334.24407514233798</v>
      </c>
      <c r="G55" s="707">
        <v>306.39040221380998</v>
      </c>
      <c r="H55" s="709">
        <v>2.5253000000000001</v>
      </c>
      <c r="I55" s="706">
        <v>313.77490999999998</v>
      </c>
      <c r="J55" s="707">
        <v>7.3845077861900004</v>
      </c>
      <c r="K55" s="714">
        <v>0.93875982653199996</v>
      </c>
    </row>
    <row r="56" spans="1:11" ht="14.4" customHeight="1" thickBot="1" x14ac:dyDescent="0.35">
      <c r="A56" s="723" t="s">
        <v>382</v>
      </c>
      <c r="B56" s="701">
        <v>0</v>
      </c>
      <c r="C56" s="701">
        <v>0</v>
      </c>
      <c r="D56" s="702">
        <v>0</v>
      </c>
      <c r="E56" s="711" t="s">
        <v>329</v>
      </c>
      <c r="F56" s="701">
        <v>0</v>
      </c>
      <c r="G56" s="702">
        <v>0</v>
      </c>
      <c r="H56" s="704">
        <v>0</v>
      </c>
      <c r="I56" s="701">
        <v>0.87114999999999998</v>
      </c>
      <c r="J56" s="702">
        <v>0.87114999999999998</v>
      </c>
      <c r="K56" s="712" t="s">
        <v>372</v>
      </c>
    </row>
    <row r="57" spans="1:11" ht="14.4" customHeight="1" thickBot="1" x14ac:dyDescent="0.35">
      <c r="A57" s="723" t="s">
        <v>383</v>
      </c>
      <c r="B57" s="701">
        <v>4.391665946312</v>
      </c>
      <c r="C57" s="701">
        <v>2.99112</v>
      </c>
      <c r="D57" s="702">
        <v>-1.400545946312</v>
      </c>
      <c r="E57" s="703">
        <v>0.68109005479100004</v>
      </c>
      <c r="F57" s="701">
        <v>3.2315422334720001</v>
      </c>
      <c r="G57" s="702">
        <v>2.9622470473489999</v>
      </c>
      <c r="H57" s="704">
        <v>0</v>
      </c>
      <c r="I57" s="701">
        <v>3.6057999999999999</v>
      </c>
      <c r="J57" s="702">
        <v>0.64355295265000001</v>
      </c>
      <c r="K57" s="705">
        <v>1.1158139796690001</v>
      </c>
    </row>
    <row r="58" spans="1:11" ht="14.4" customHeight="1" thickBot="1" x14ac:dyDescent="0.35">
      <c r="A58" s="723" t="s">
        <v>384</v>
      </c>
      <c r="B58" s="701">
        <v>224.09225595374599</v>
      </c>
      <c r="C58" s="701">
        <v>299.65890000000002</v>
      </c>
      <c r="D58" s="702">
        <v>75.566644046253998</v>
      </c>
      <c r="E58" s="703">
        <v>1.3372122063059999</v>
      </c>
      <c r="F58" s="701">
        <v>301</v>
      </c>
      <c r="G58" s="702">
        <v>275.91666666666703</v>
      </c>
      <c r="H58" s="704">
        <v>1.7629999999999999</v>
      </c>
      <c r="I58" s="701">
        <v>259.08062999999999</v>
      </c>
      <c r="J58" s="702">
        <v>-16.836036666666001</v>
      </c>
      <c r="K58" s="705">
        <v>0.86073299003299997</v>
      </c>
    </row>
    <row r="59" spans="1:11" ht="14.4" customHeight="1" thickBot="1" x14ac:dyDescent="0.35">
      <c r="A59" s="723" t="s">
        <v>385</v>
      </c>
      <c r="B59" s="701">
        <v>0</v>
      </c>
      <c r="C59" s="701">
        <v>2.1457099999999998</v>
      </c>
      <c r="D59" s="702">
        <v>2.1457099999999998</v>
      </c>
      <c r="E59" s="711" t="s">
        <v>329</v>
      </c>
      <c r="F59" s="701">
        <v>0</v>
      </c>
      <c r="G59" s="702">
        <v>0</v>
      </c>
      <c r="H59" s="704">
        <v>0.76229999999999998</v>
      </c>
      <c r="I59" s="701">
        <v>0.76229999999999998</v>
      </c>
      <c r="J59" s="702">
        <v>0.76229999999999998</v>
      </c>
      <c r="K59" s="712" t="s">
        <v>329</v>
      </c>
    </row>
    <row r="60" spans="1:11" ht="14.4" customHeight="1" thickBot="1" x14ac:dyDescent="0.35">
      <c r="A60" s="723" t="s">
        <v>386</v>
      </c>
      <c r="B60" s="701">
        <v>16.789740851512001</v>
      </c>
      <c r="C60" s="701">
        <v>47.676090000000002</v>
      </c>
      <c r="D60" s="702">
        <v>30.886349148487</v>
      </c>
      <c r="E60" s="703">
        <v>2.8395965382449999</v>
      </c>
      <c r="F60" s="701">
        <v>30.012532908865001</v>
      </c>
      <c r="G60" s="702">
        <v>27.511488499793</v>
      </c>
      <c r="H60" s="704">
        <v>0</v>
      </c>
      <c r="I60" s="701">
        <v>49.455030000000001</v>
      </c>
      <c r="J60" s="702">
        <v>21.943541500205999</v>
      </c>
      <c r="K60" s="705">
        <v>1.6478126038259999</v>
      </c>
    </row>
    <row r="61" spans="1:11" ht="14.4" customHeight="1" thickBot="1" x14ac:dyDescent="0.35">
      <c r="A61" s="722" t="s">
        <v>387</v>
      </c>
      <c r="B61" s="706">
        <v>504</v>
      </c>
      <c r="C61" s="706">
        <v>541.47679000000005</v>
      </c>
      <c r="D61" s="707">
        <v>37.476789999998999</v>
      </c>
      <c r="E61" s="713">
        <v>1.074358710317</v>
      </c>
      <c r="F61" s="706">
        <v>486.45914681251799</v>
      </c>
      <c r="G61" s="707">
        <v>445.92088457814202</v>
      </c>
      <c r="H61" s="709">
        <v>79.61694</v>
      </c>
      <c r="I61" s="706">
        <v>522.15679000000102</v>
      </c>
      <c r="J61" s="707">
        <v>76.235905421859002</v>
      </c>
      <c r="K61" s="714">
        <v>1.073382612746</v>
      </c>
    </row>
    <row r="62" spans="1:11" ht="14.4" customHeight="1" thickBot="1" x14ac:dyDescent="0.35">
      <c r="A62" s="723" t="s">
        <v>388</v>
      </c>
      <c r="B62" s="701">
        <v>18</v>
      </c>
      <c r="C62" s="701">
        <v>24.10727</v>
      </c>
      <c r="D62" s="702">
        <v>6.1072699999989997</v>
      </c>
      <c r="E62" s="703">
        <v>1.3392927777770001</v>
      </c>
      <c r="F62" s="701">
        <v>0</v>
      </c>
      <c r="G62" s="702">
        <v>0</v>
      </c>
      <c r="H62" s="704">
        <v>26.498999999999999</v>
      </c>
      <c r="I62" s="701">
        <v>54.596229999999998</v>
      </c>
      <c r="J62" s="702">
        <v>54.596229999999998</v>
      </c>
      <c r="K62" s="712" t="s">
        <v>329</v>
      </c>
    </row>
    <row r="63" spans="1:11" ht="14.4" customHeight="1" thickBot="1" x14ac:dyDescent="0.35">
      <c r="A63" s="723" t="s">
        <v>389</v>
      </c>
      <c r="B63" s="701">
        <v>36</v>
      </c>
      <c r="C63" s="701">
        <v>23.674849999999999</v>
      </c>
      <c r="D63" s="702">
        <v>-12.325150000000001</v>
      </c>
      <c r="E63" s="703">
        <v>0.65763472222200003</v>
      </c>
      <c r="F63" s="701">
        <v>26.431311971899</v>
      </c>
      <c r="G63" s="702">
        <v>24.228702640906999</v>
      </c>
      <c r="H63" s="704">
        <v>2.5651999999999999</v>
      </c>
      <c r="I63" s="701">
        <v>44.231520000000003</v>
      </c>
      <c r="J63" s="702">
        <v>20.002817359091999</v>
      </c>
      <c r="K63" s="705">
        <v>1.673451550457</v>
      </c>
    </row>
    <row r="64" spans="1:11" ht="14.4" customHeight="1" thickBot="1" x14ac:dyDescent="0.35">
      <c r="A64" s="723" t="s">
        <v>390</v>
      </c>
      <c r="B64" s="701">
        <v>0</v>
      </c>
      <c r="C64" s="701">
        <v>20.234999999999999</v>
      </c>
      <c r="D64" s="702">
        <v>20.234999999999999</v>
      </c>
      <c r="E64" s="711" t="s">
        <v>329</v>
      </c>
      <c r="F64" s="701">
        <v>0</v>
      </c>
      <c r="G64" s="702">
        <v>0</v>
      </c>
      <c r="H64" s="704">
        <v>0</v>
      </c>
      <c r="I64" s="701">
        <v>0</v>
      </c>
      <c r="J64" s="702">
        <v>0</v>
      </c>
      <c r="K64" s="712" t="s">
        <v>329</v>
      </c>
    </row>
    <row r="65" spans="1:11" ht="14.4" customHeight="1" thickBot="1" x14ac:dyDescent="0.35">
      <c r="A65" s="723" t="s">
        <v>391</v>
      </c>
      <c r="B65" s="701">
        <v>0</v>
      </c>
      <c r="C65" s="701">
        <v>21.848949999999999</v>
      </c>
      <c r="D65" s="702">
        <v>21.848949999999999</v>
      </c>
      <c r="E65" s="711" t="s">
        <v>329</v>
      </c>
      <c r="F65" s="701">
        <v>0</v>
      </c>
      <c r="G65" s="702">
        <v>0</v>
      </c>
      <c r="H65" s="704">
        <v>2.2570000000000001</v>
      </c>
      <c r="I65" s="701">
        <v>9.2468500000000002</v>
      </c>
      <c r="J65" s="702">
        <v>9.2468500000000002</v>
      </c>
      <c r="K65" s="712" t="s">
        <v>329</v>
      </c>
    </row>
    <row r="66" spans="1:11" ht="14.4" customHeight="1" thickBot="1" x14ac:dyDescent="0.35">
      <c r="A66" s="723" t="s">
        <v>392</v>
      </c>
      <c r="B66" s="701">
        <v>80</v>
      </c>
      <c r="C66" s="701">
        <v>86.161169999999998</v>
      </c>
      <c r="D66" s="702">
        <v>6.1611700000000003</v>
      </c>
      <c r="E66" s="703">
        <v>1.0770146249999999</v>
      </c>
      <c r="F66" s="701">
        <v>85.058590832302002</v>
      </c>
      <c r="G66" s="702">
        <v>77.970374929610003</v>
      </c>
      <c r="H66" s="704">
        <v>20.637319999999999</v>
      </c>
      <c r="I66" s="701">
        <v>105.74829</v>
      </c>
      <c r="J66" s="702">
        <v>27.777915070389</v>
      </c>
      <c r="K66" s="705">
        <v>1.2432405588340001</v>
      </c>
    </row>
    <row r="67" spans="1:11" ht="14.4" customHeight="1" thickBot="1" x14ac:dyDescent="0.35">
      <c r="A67" s="723" t="s">
        <v>393</v>
      </c>
      <c r="B67" s="701">
        <v>225</v>
      </c>
      <c r="C67" s="701">
        <v>223.04249999999999</v>
      </c>
      <c r="D67" s="702">
        <v>-1.9574999999989999</v>
      </c>
      <c r="E67" s="703">
        <v>0.99129999999999996</v>
      </c>
      <c r="F67" s="701">
        <v>230</v>
      </c>
      <c r="G67" s="702">
        <v>210.833333333333</v>
      </c>
      <c r="H67" s="704">
        <v>16.717120000000001</v>
      </c>
      <c r="I67" s="701">
        <v>195.99969999999999</v>
      </c>
      <c r="J67" s="702">
        <v>-14.833633333332999</v>
      </c>
      <c r="K67" s="705">
        <v>0.852172608695</v>
      </c>
    </row>
    <row r="68" spans="1:11" ht="14.4" customHeight="1" thickBot="1" x14ac:dyDescent="0.35">
      <c r="A68" s="723" t="s">
        <v>394</v>
      </c>
      <c r="B68" s="701">
        <v>145</v>
      </c>
      <c r="C68" s="701">
        <v>142.40705</v>
      </c>
      <c r="D68" s="702">
        <v>-2.592949999999</v>
      </c>
      <c r="E68" s="703">
        <v>0.98211758620599998</v>
      </c>
      <c r="F68" s="701">
        <v>144.96924400831699</v>
      </c>
      <c r="G68" s="702">
        <v>132.88847367429</v>
      </c>
      <c r="H68" s="704">
        <v>10.9413</v>
      </c>
      <c r="I68" s="701">
        <v>112.3342</v>
      </c>
      <c r="J68" s="702">
        <v>-20.554273674289998</v>
      </c>
      <c r="K68" s="705">
        <v>0.77488298134099998</v>
      </c>
    </row>
    <row r="69" spans="1:11" ht="14.4" customHeight="1" thickBot="1" x14ac:dyDescent="0.35">
      <c r="A69" s="722" t="s">
        <v>395</v>
      </c>
      <c r="B69" s="706">
        <v>0</v>
      </c>
      <c r="C69" s="706">
        <v>68.014200000000002</v>
      </c>
      <c r="D69" s="707">
        <v>68.014200000000002</v>
      </c>
      <c r="E69" s="708" t="s">
        <v>329</v>
      </c>
      <c r="F69" s="706">
        <v>0</v>
      </c>
      <c r="G69" s="707">
        <v>0</v>
      </c>
      <c r="H69" s="709">
        <v>0</v>
      </c>
      <c r="I69" s="706">
        <v>75.344750000000005</v>
      </c>
      <c r="J69" s="707">
        <v>75.344750000000005</v>
      </c>
      <c r="K69" s="710" t="s">
        <v>329</v>
      </c>
    </row>
    <row r="70" spans="1:11" ht="14.4" customHeight="1" thickBot="1" x14ac:dyDescent="0.35">
      <c r="A70" s="723" t="s">
        <v>396</v>
      </c>
      <c r="B70" s="701">
        <v>0</v>
      </c>
      <c r="C70" s="701">
        <v>68.014200000000002</v>
      </c>
      <c r="D70" s="702">
        <v>68.014200000000002</v>
      </c>
      <c r="E70" s="711" t="s">
        <v>329</v>
      </c>
      <c r="F70" s="701">
        <v>0</v>
      </c>
      <c r="G70" s="702">
        <v>0</v>
      </c>
      <c r="H70" s="704">
        <v>0</v>
      </c>
      <c r="I70" s="701">
        <v>75.344750000000005</v>
      </c>
      <c r="J70" s="702">
        <v>75.344750000000005</v>
      </c>
      <c r="K70" s="712" t="s">
        <v>329</v>
      </c>
    </row>
    <row r="71" spans="1:11" ht="14.4" customHeight="1" thickBot="1" x14ac:dyDescent="0.35">
      <c r="A71" s="721" t="s">
        <v>42</v>
      </c>
      <c r="B71" s="701">
        <v>918.48901825886298</v>
      </c>
      <c r="C71" s="701">
        <v>899.11300000000006</v>
      </c>
      <c r="D71" s="702">
        <v>-19.376018258862</v>
      </c>
      <c r="E71" s="703">
        <v>0.97890446388100005</v>
      </c>
      <c r="F71" s="701">
        <v>896.50922463783195</v>
      </c>
      <c r="G71" s="702">
        <v>821.800122584679</v>
      </c>
      <c r="H71" s="704">
        <v>84.253</v>
      </c>
      <c r="I71" s="701">
        <v>769.48000000000104</v>
      </c>
      <c r="J71" s="702">
        <v>-52.320122584678003</v>
      </c>
      <c r="K71" s="705">
        <v>0.85830684041200001</v>
      </c>
    </row>
    <row r="72" spans="1:11" ht="14.4" customHeight="1" thickBot="1" x14ac:dyDescent="0.35">
      <c r="A72" s="722" t="s">
        <v>397</v>
      </c>
      <c r="B72" s="706">
        <v>918.48901825886298</v>
      </c>
      <c r="C72" s="706">
        <v>899.11300000000006</v>
      </c>
      <c r="D72" s="707">
        <v>-19.376018258862</v>
      </c>
      <c r="E72" s="713">
        <v>0.97890446388100005</v>
      </c>
      <c r="F72" s="706">
        <v>896.50922463783195</v>
      </c>
      <c r="G72" s="707">
        <v>821.800122584679</v>
      </c>
      <c r="H72" s="709">
        <v>84.253</v>
      </c>
      <c r="I72" s="706">
        <v>769.48000000000104</v>
      </c>
      <c r="J72" s="707">
        <v>-52.320122584678003</v>
      </c>
      <c r="K72" s="714">
        <v>0.85830684041200001</v>
      </c>
    </row>
    <row r="73" spans="1:11" ht="14.4" customHeight="1" thickBot="1" x14ac:dyDescent="0.35">
      <c r="A73" s="723" t="s">
        <v>398</v>
      </c>
      <c r="B73" s="701">
        <v>255.12099999999899</v>
      </c>
      <c r="C73" s="701">
        <v>257.12</v>
      </c>
      <c r="D73" s="702">
        <v>1.999000000001</v>
      </c>
      <c r="E73" s="703">
        <v>1.0078354976649999</v>
      </c>
      <c r="F73" s="701">
        <v>259.008419427619</v>
      </c>
      <c r="G73" s="702">
        <v>237.424384475317</v>
      </c>
      <c r="H73" s="704">
        <v>19.965</v>
      </c>
      <c r="I73" s="701">
        <v>239.715</v>
      </c>
      <c r="J73" s="702">
        <v>2.290615524683</v>
      </c>
      <c r="K73" s="705">
        <v>0.92551045456199998</v>
      </c>
    </row>
    <row r="74" spans="1:11" ht="14.4" customHeight="1" thickBot="1" x14ac:dyDescent="0.35">
      <c r="A74" s="723" t="s">
        <v>399</v>
      </c>
      <c r="B74" s="701">
        <v>77.368018258866002</v>
      </c>
      <c r="C74" s="701">
        <v>70.572999999999993</v>
      </c>
      <c r="D74" s="702">
        <v>-6.7950182588660004</v>
      </c>
      <c r="E74" s="703">
        <v>0.91217277614400005</v>
      </c>
      <c r="F74" s="701">
        <v>75.716583720136995</v>
      </c>
      <c r="G74" s="702">
        <v>69.406868410125995</v>
      </c>
      <c r="H74" s="704">
        <v>7.51</v>
      </c>
      <c r="I74" s="701">
        <v>75.531999999999996</v>
      </c>
      <c r="J74" s="702">
        <v>6.1251315898729999</v>
      </c>
      <c r="K74" s="705">
        <v>0.99756217579899997</v>
      </c>
    </row>
    <row r="75" spans="1:11" ht="14.4" customHeight="1" thickBot="1" x14ac:dyDescent="0.35">
      <c r="A75" s="723" t="s">
        <v>400</v>
      </c>
      <c r="B75" s="701">
        <v>585.99999999999795</v>
      </c>
      <c r="C75" s="701">
        <v>571.41999999999996</v>
      </c>
      <c r="D75" s="702">
        <v>-14.579999999997</v>
      </c>
      <c r="E75" s="703">
        <v>0.97511945392400001</v>
      </c>
      <c r="F75" s="701">
        <v>561.78422149007497</v>
      </c>
      <c r="G75" s="702">
        <v>514.96886969923605</v>
      </c>
      <c r="H75" s="704">
        <v>56.777999999999999</v>
      </c>
      <c r="I75" s="701">
        <v>454.23300000000103</v>
      </c>
      <c r="J75" s="702">
        <v>-60.735869699235003</v>
      </c>
      <c r="K75" s="705">
        <v>0.80855421463199995</v>
      </c>
    </row>
    <row r="76" spans="1:11" ht="14.4" customHeight="1" thickBot="1" x14ac:dyDescent="0.35">
      <c r="A76" s="721" t="s">
        <v>43</v>
      </c>
      <c r="B76" s="701">
        <v>150</v>
      </c>
      <c r="C76" s="701">
        <v>178.31290000000001</v>
      </c>
      <c r="D76" s="702">
        <v>28.312899999999999</v>
      </c>
      <c r="E76" s="703">
        <v>1.188752666666</v>
      </c>
      <c r="F76" s="701">
        <v>179.57008744196301</v>
      </c>
      <c r="G76" s="702">
        <v>164.605913488466</v>
      </c>
      <c r="H76" s="704">
        <v>0</v>
      </c>
      <c r="I76" s="701">
        <v>201.27055999999999</v>
      </c>
      <c r="J76" s="702">
        <v>36.664646511534002</v>
      </c>
      <c r="K76" s="705">
        <v>1.1208468117770001</v>
      </c>
    </row>
    <row r="77" spans="1:11" ht="14.4" customHeight="1" thickBot="1" x14ac:dyDescent="0.35">
      <c r="A77" s="722" t="s">
        <v>401</v>
      </c>
      <c r="B77" s="706">
        <v>150</v>
      </c>
      <c r="C77" s="706">
        <v>178.31290000000001</v>
      </c>
      <c r="D77" s="707">
        <v>28.312899999999999</v>
      </c>
      <c r="E77" s="713">
        <v>1.188752666666</v>
      </c>
      <c r="F77" s="706">
        <v>179.57008744196301</v>
      </c>
      <c r="G77" s="707">
        <v>164.605913488466</v>
      </c>
      <c r="H77" s="709">
        <v>0</v>
      </c>
      <c r="I77" s="706">
        <v>201.27055999999999</v>
      </c>
      <c r="J77" s="707">
        <v>36.664646511534002</v>
      </c>
      <c r="K77" s="714">
        <v>1.1208468117770001</v>
      </c>
    </row>
    <row r="78" spans="1:11" ht="14.4" customHeight="1" thickBot="1" x14ac:dyDescent="0.35">
      <c r="A78" s="723" t="s">
        <v>402</v>
      </c>
      <c r="B78" s="701">
        <v>150</v>
      </c>
      <c r="C78" s="701">
        <v>178.31290000000001</v>
      </c>
      <c r="D78" s="702">
        <v>28.312899999999999</v>
      </c>
      <c r="E78" s="703">
        <v>1.188752666666</v>
      </c>
      <c r="F78" s="701">
        <v>179.57008744196301</v>
      </c>
      <c r="G78" s="702">
        <v>164.605913488466</v>
      </c>
      <c r="H78" s="704">
        <v>0</v>
      </c>
      <c r="I78" s="701">
        <v>201.27055999999999</v>
      </c>
      <c r="J78" s="702">
        <v>36.664646511534002</v>
      </c>
      <c r="K78" s="705">
        <v>1.1208468117770001</v>
      </c>
    </row>
    <row r="79" spans="1:11" ht="14.4" customHeight="1" thickBot="1" x14ac:dyDescent="0.35">
      <c r="A79" s="724" t="s">
        <v>403</v>
      </c>
      <c r="B79" s="706">
        <v>3976.6711672251799</v>
      </c>
      <c r="C79" s="706">
        <v>5123.2811400000001</v>
      </c>
      <c r="D79" s="707">
        <v>1146.6099727748201</v>
      </c>
      <c r="E79" s="713">
        <v>1.2883341177979999</v>
      </c>
      <c r="F79" s="706">
        <v>6752.86720932144</v>
      </c>
      <c r="G79" s="707">
        <v>6190.1282752113202</v>
      </c>
      <c r="H79" s="709">
        <v>177.73533</v>
      </c>
      <c r="I79" s="706">
        <v>2761.4267399999999</v>
      </c>
      <c r="J79" s="707">
        <v>-3428.7015352113099</v>
      </c>
      <c r="K79" s="714">
        <v>0.40892655732700001</v>
      </c>
    </row>
    <row r="80" spans="1:11" ht="14.4" customHeight="1" thickBot="1" x14ac:dyDescent="0.35">
      <c r="A80" s="721" t="s">
        <v>45</v>
      </c>
      <c r="B80" s="701">
        <v>1779.4619554352601</v>
      </c>
      <c r="C80" s="701">
        <v>2751.0132800000001</v>
      </c>
      <c r="D80" s="702">
        <v>971.55132456473802</v>
      </c>
      <c r="E80" s="703">
        <v>1.5459803855859999</v>
      </c>
      <c r="F80" s="701">
        <v>4560.3252410921205</v>
      </c>
      <c r="G80" s="702">
        <v>4180.2981376677799</v>
      </c>
      <c r="H80" s="704">
        <v>19.02289</v>
      </c>
      <c r="I80" s="701">
        <v>619.345830000001</v>
      </c>
      <c r="J80" s="702">
        <v>-3560.9523076677701</v>
      </c>
      <c r="K80" s="705">
        <v>0.13581176719999999</v>
      </c>
    </row>
    <row r="81" spans="1:11" ht="14.4" customHeight="1" thickBot="1" x14ac:dyDescent="0.35">
      <c r="A81" s="725" t="s">
        <v>404</v>
      </c>
      <c r="B81" s="701">
        <v>1779.4619554352601</v>
      </c>
      <c r="C81" s="701">
        <v>2751.0132800000001</v>
      </c>
      <c r="D81" s="702">
        <v>971.55132456473802</v>
      </c>
      <c r="E81" s="703">
        <v>1.5459803855859999</v>
      </c>
      <c r="F81" s="701">
        <v>4560.3252410921205</v>
      </c>
      <c r="G81" s="702">
        <v>4180.2981376677799</v>
      </c>
      <c r="H81" s="704">
        <v>19.02289</v>
      </c>
      <c r="I81" s="701">
        <v>619.345830000001</v>
      </c>
      <c r="J81" s="702">
        <v>-3560.9523076677701</v>
      </c>
      <c r="K81" s="705">
        <v>0.13581176719999999</v>
      </c>
    </row>
    <row r="82" spans="1:11" ht="14.4" customHeight="1" thickBot="1" x14ac:dyDescent="0.35">
      <c r="A82" s="723" t="s">
        <v>405</v>
      </c>
      <c r="B82" s="701">
        <v>643.31689410824401</v>
      </c>
      <c r="C82" s="701">
        <v>1314.39572</v>
      </c>
      <c r="D82" s="702">
        <v>671.07882589175495</v>
      </c>
      <c r="E82" s="703">
        <v>2.043154364571</v>
      </c>
      <c r="F82" s="701">
        <v>1923.0343804219201</v>
      </c>
      <c r="G82" s="702">
        <v>1762.78151538676</v>
      </c>
      <c r="H82" s="704">
        <v>11.003740000000001</v>
      </c>
      <c r="I82" s="701">
        <v>482.93797000000001</v>
      </c>
      <c r="J82" s="702">
        <v>-1279.8435453867601</v>
      </c>
      <c r="K82" s="705">
        <v>0.25113330001599998</v>
      </c>
    </row>
    <row r="83" spans="1:11" ht="14.4" customHeight="1" thickBot="1" x14ac:dyDescent="0.35">
      <c r="A83" s="723" t="s">
        <v>406</v>
      </c>
      <c r="B83" s="701">
        <v>34.939282857016998</v>
      </c>
      <c r="C83" s="701">
        <v>46.455889999999997</v>
      </c>
      <c r="D83" s="702">
        <v>11.516607142982</v>
      </c>
      <c r="E83" s="703">
        <v>1.3296177311390001</v>
      </c>
      <c r="F83" s="701">
        <v>39.475067058911002</v>
      </c>
      <c r="G83" s="702">
        <v>36.185478137334997</v>
      </c>
      <c r="H83" s="704">
        <v>0.94030000000000002</v>
      </c>
      <c r="I83" s="701">
        <v>8.8181200000000004</v>
      </c>
      <c r="J83" s="702">
        <v>-27.367358137335</v>
      </c>
      <c r="K83" s="705">
        <v>0.22338454768999999</v>
      </c>
    </row>
    <row r="84" spans="1:11" ht="14.4" customHeight="1" thickBot="1" x14ac:dyDescent="0.35">
      <c r="A84" s="723" t="s">
        <v>407</v>
      </c>
      <c r="B84" s="701">
        <v>1023.20577847</v>
      </c>
      <c r="C84" s="701">
        <v>1319.11121</v>
      </c>
      <c r="D84" s="702">
        <v>295.90543152999999</v>
      </c>
      <c r="E84" s="703">
        <v>1.2891944492059999</v>
      </c>
      <c r="F84" s="701">
        <v>2520.3447272959102</v>
      </c>
      <c r="G84" s="702">
        <v>2310.3160000212501</v>
      </c>
      <c r="H84" s="704">
        <v>0</v>
      </c>
      <c r="I84" s="701">
        <v>70.205150000000003</v>
      </c>
      <c r="J84" s="702">
        <v>-2240.1108500212499</v>
      </c>
      <c r="K84" s="705">
        <v>2.7855375987999999E-2</v>
      </c>
    </row>
    <row r="85" spans="1:11" ht="14.4" customHeight="1" thickBot="1" x14ac:dyDescent="0.35">
      <c r="A85" s="723" t="s">
        <v>408</v>
      </c>
      <c r="B85" s="701">
        <v>77.999999999999005</v>
      </c>
      <c r="C85" s="701">
        <v>71.050460000000001</v>
      </c>
      <c r="D85" s="702">
        <v>-6.9495399999989997</v>
      </c>
      <c r="E85" s="703">
        <v>0.910903333333</v>
      </c>
      <c r="F85" s="701">
        <v>77.471066315379005</v>
      </c>
      <c r="G85" s="702">
        <v>71.015144122430002</v>
      </c>
      <c r="H85" s="704">
        <v>7.0788500000000001</v>
      </c>
      <c r="I85" s="701">
        <v>57.384590000000003</v>
      </c>
      <c r="J85" s="702">
        <v>-13.63055412243</v>
      </c>
      <c r="K85" s="705">
        <v>0.74072286247300001</v>
      </c>
    </row>
    <row r="86" spans="1:11" ht="14.4" customHeight="1" thickBot="1" x14ac:dyDescent="0.35">
      <c r="A86" s="726" t="s">
        <v>46</v>
      </c>
      <c r="B86" s="706">
        <v>0</v>
      </c>
      <c r="C86" s="706">
        <v>156.239</v>
      </c>
      <c r="D86" s="707">
        <v>156.239</v>
      </c>
      <c r="E86" s="708" t="s">
        <v>329</v>
      </c>
      <c r="F86" s="706">
        <v>0</v>
      </c>
      <c r="G86" s="707">
        <v>0</v>
      </c>
      <c r="H86" s="709">
        <v>7.2050000000000001</v>
      </c>
      <c r="I86" s="706">
        <v>121.82899999999999</v>
      </c>
      <c r="J86" s="707">
        <v>121.82899999999999</v>
      </c>
      <c r="K86" s="710" t="s">
        <v>329</v>
      </c>
    </row>
    <row r="87" spans="1:11" ht="14.4" customHeight="1" thickBot="1" x14ac:dyDescent="0.35">
      <c r="A87" s="722" t="s">
        <v>409</v>
      </c>
      <c r="B87" s="706">
        <v>0</v>
      </c>
      <c r="C87" s="706">
        <v>156.239</v>
      </c>
      <c r="D87" s="707">
        <v>156.239</v>
      </c>
      <c r="E87" s="708" t="s">
        <v>329</v>
      </c>
      <c r="F87" s="706">
        <v>0</v>
      </c>
      <c r="G87" s="707">
        <v>0</v>
      </c>
      <c r="H87" s="709">
        <v>7.2050000000000001</v>
      </c>
      <c r="I87" s="706">
        <v>118.947</v>
      </c>
      <c r="J87" s="707">
        <v>118.947</v>
      </c>
      <c r="K87" s="710" t="s">
        <v>329</v>
      </c>
    </row>
    <row r="88" spans="1:11" ht="14.4" customHeight="1" thickBot="1" x14ac:dyDescent="0.35">
      <c r="A88" s="723" t="s">
        <v>410</v>
      </c>
      <c r="B88" s="701">
        <v>0</v>
      </c>
      <c r="C88" s="701">
        <v>150.53700000000001</v>
      </c>
      <c r="D88" s="702">
        <v>150.53700000000001</v>
      </c>
      <c r="E88" s="711" t="s">
        <v>329</v>
      </c>
      <c r="F88" s="701">
        <v>0</v>
      </c>
      <c r="G88" s="702">
        <v>0</v>
      </c>
      <c r="H88" s="704">
        <v>7.2050000000000001</v>
      </c>
      <c r="I88" s="701">
        <v>111.047</v>
      </c>
      <c r="J88" s="702">
        <v>111.047</v>
      </c>
      <c r="K88" s="712" t="s">
        <v>329</v>
      </c>
    </row>
    <row r="89" spans="1:11" ht="14.4" customHeight="1" thickBot="1" x14ac:dyDescent="0.35">
      <c r="A89" s="723" t="s">
        <v>411</v>
      </c>
      <c r="B89" s="701">
        <v>0</v>
      </c>
      <c r="C89" s="701">
        <v>5.702</v>
      </c>
      <c r="D89" s="702">
        <v>5.702</v>
      </c>
      <c r="E89" s="711" t="s">
        <v>329</v>
      </c>
      <c r="F89" s="701">
        <v>0</v>
      </c>
      <c r="G89" s="702">
        <v>0</v>
      </c>
      <c r="H89" s="704">
        <v>0</v>
      </c>
      <c r="I89" s="701">
        <v>7.9</v>
      </c>
      <c r="J89" s="702">
        <v>7.9</v>
      </c>
      <c r="K89" s="712" t="s">
        <v>329</v>
      </c>
    </row>
    <row r="90" spans="1:11" ht="14.4" customHeight="1" thickBot="1" x14ac:dyDescent="0.35">
      <c r="A90" s="722" t="s">
        <v>412</v>
      </c>
      <c r="B90" s="706">
        <v>0</v>
      </c>
      <c r="C90" s="706">
        <v>0</v>
      </c>
      <c r="D90" s="707">
        <v>0</v>
      </c>
      <c r="E90" s="708" t="s">
        <v>329</v>
      </c>
      <c r="F90" s="706">
        <v>0</v>
      </c>
      <c r="G90" s="707">
        <v>0</v>
      </c>
      <c r="H90" s="709">
        <v>0</v>
      </c>
      <c r="I90" s="706">
        <v>2.8820000000000001</v>
      </c>
      <c r="J90" s="707">
        <v>2.8820000000000001</v>
      </c>
      <c r="K90" s="710" t="s">
        <v>372</v>
      </c>
    </row>
    <row r="91" spans="1:11" ht="14.4" customHeight="1" thickBot="1" x14ac:dyDescent="0.35">
      <c r="A91" s="723" t="s">
        <v>413</v>
      </c>
      <c r="B91" s="701">
        <v>0</v>
      </c>
      <c r="C91" s="701">
        <v>0</v>
      </c>
      <c r="D91" s="702">
        <v>0</v>
      </c>
      <c r="E91" s="711" t="s">
        <v>329</v>
      </c>
      <c r="F91" s="701">
        <v>0</v>
      </c>
      <c r="G91" s="702">
        <v>0</v>
      </c>
      <c r="H91" s="704">
        <v>0</v>
      </c>
      <c r="I91" s="701">
        <v>2.8820000000000001</v>
      </c>
      <c r="J91" s="702">
        <v>2.8820000000000001</v>
      </c>
      <c r="K91" s="712" t="s">
        <v>372</v>
      </c>
    </row>
    <row r="92" spans="1:11" ht="14.4" customHeight="1" thickBot="1" x14ac:dyDescent="0.35">
      <c r="A92" s="721" t="s">
        <v>47</v>
      </c>
      <c r="B92" s="701">
        <v>2197.2092117899201</v>
      </c>
      <c r="C92" s="701">
        <v>2216.0288599999999</v>
      </c>
      <c r="D92" s="702">
        <v>18.819648210078999</v>
      </c>
      <c r="E92" s="703">
        <v>1.008565250914</v>
      </c>
      <c r="F92" s="701">
        <v>2192.54196822932</v>
      </c>
      <c r="G92" s="702">
        <v>2009.8301375435401</v>
      </c>
      <c r="H92" s="704">
        <v>151.50744</v>
      </c>
      <c r="I92" s="701">
        <v>2020.25191</v>
      </c>
      <c r="J92" s="702">
        <v>10.421772456457999</v>
      </c>
      <c r="K92" s="705">
        <v>0.921419949663</v>
      </c>
    </row>
    <row r="93" spans="1:11" ht="14.4" customHeight="1" thickBot="1" x14ac:dyDescent="0.35">
      <c r="A93" s="722" t="s">
        <v>414</v>
      </c>
      <c r="B93" s="706">
        <v>0.45462523583600001</v>
      </c>
      <c r="C93" s="706">
        <v>0</v>
      </c>
      <c r="D93" s="707">
        <v>-0.45462523583600001</v>
      </c>
      <c r="E93" s="713">
        <v>0</v>
      </c>
      <c r="F93" s="706">
        <v>0</v>
      </c>
      <c r="G93" s="707">
        <v>0</v>
      </c>
      <c r="H93" s="709">
        <v>0</v>
      </c>
      <c r="I93" s="706">
        <v>0</v>
      </c>
      <c r="J93" s="707">
        <v>0</v>
      </c>
      <c r="K93" s="714">
        <v>11</v>
      </c>
    </row>
    <row r="94" spans="1:11" ht="14.4" customHeight="1" thickBot="1" x14ac:dyDescent="0.35">
      <c r="A94" s="723" t="s">
        <v>415</v>
      </c>
      <c r="B94" s="701">
        <v>0.45462523583600001</v>
      </c>
      <c r="C94" s="701">
        <v>0</v>
      </c>
      <c r="D94" s="702">
        <v>-0.45462523583600001</v>
      </c>
      <c r="E94" s="703">
        <v>0</v>
      </c>
      <c r="F94" s="701">
        <v>0</v>
      </c>
      <c r="G94" s="702">
        <v>0</v>
      </c>
      <c r="H94" s="704">
        <v>0</v>
      </c>
      <c r="I94" s="701">
        <v>0</v>
      </c>
      <c r="J94" s="702">
        <v>0</v>
      </c>
      <c r="K94" s="705">
        <v>11</v>
      </c>
    </row>
    <row r="95" spans="1:11" ht="14.4" customHeight="1" thickBot="1" x14ac:dyDescent="0.35">
      <c r="A95" s="722" t="s">
        <v>416</v>
      </c>
      <c r="B95" s="706">
        <v>48.967963329017003</v>
      </c>
      <c r="C95" s="706">
        <v>29.131049999999998</v>
      </c>
      <c r="D95" s="707">
        <v>-19.836913329017001</v>
      </c>
      <c r="E95" s="713">
        <v>0.59490017594199995</v>
      </c>
      <c r="F95" s="706">
        <v>28.693539342729999</v>
      </c>
      <c r="G95" s="707">
        <v>26.302411064169</v>
      </c>
      <c r="H95" s="709">
        <v>2.3489800000000001</v>
      </c>
      <c r="I95" s="706">
        <v>24.584959999999999</v>
      </c>
      <c r="J95" s="707">
        <v>-1.717451064169</v>
      </c>
      <c r="K95" s="714">
        <v>0.856811692219</v>
      </c>
    </row>
    <row r="96" spans="1:11" ht="14.4" customHeight="1" thickBot="1" x14ac:dyDescent="0.35">
      <c r="A96" s="723" t="s">
        <v>417</v>
      </c>
      <c r="B96" s="701">
        <v>15.672915836472001</v>
      </c>
      <c r="C96" s="701">
        <v>13.4076</v>
      </c>
      <c r="D96" s="702">
        <v>-2.2653158364719999</v>
      </c>
      <c r="E96" s="703">
        <v>0.85546302550700004</v>
      </c>
      <c r="F96" s="701">
        <v>12.831181433816999</v>
      </c>
      <c r="G96" s="702">
        <v>11.761916314332</v>
      </c>
      <c r="H96" s="704">
        <v>1.2824</v>
      </c>
      <c r="I96" s="701">
        <v>12.0989</v>
      </c>
      <c r="J96" s="702">
        <v>0.33698368566699999</v>
      </c>
      <c r="K96" s="705">
        <v>0.94292953945000002</v>
      </c>
    </row>
    <row r="97" spans="1:11" ht="14.4" customHeight="1" thickBot="1" x14ac:dyDescent="0.35">
      <c r="A97" s="723" t="s">
        <v>418</v>
      </c>
      <c r="B97" s="701">
        <v>33.295047492545002</v>
      </c>
      <c r="C97" s="701">
        <v>15.72345</v>
      </c>
      <c r="D97" s="702">
        <v>-17.571597492544999</v>
      </c>
      <c r="E97" s="703">
        <v>0.47224590995100002</v>
      </c>
      <c r="F97" s="701">
        <v>15.862357908912999</v>
      </c>
      <c r="G97" s="702">
        <v>14.540494749837</v>
      </c>
      <c r="H97" s="704">
        <v>1.0665800000000001</v>
      </c>
      <c r="I97" s="701">
        <v>12.48606</v>
      </c>
      <c r="J97" s="702">
        <v>-2.0544347498370001</v>
      </c>
      <c r="K97" s="705">
        <v>0.78715031344599995</v>
      </c>
    </row>
    <row r="98" spans="1:11" ht="14.4" customHeight="1" thickBot="1" x14ac:dyDescent="0.35">
      <c r="A98" s="722" t="s">
        <v>419</v>
      </c>
      <c r="B98" s="706">
        <v>106</v>
      </c>
      <c r="C98" s="706">
        <v>94.742980000000003</v>
      </c>
      <c r="D98" s="707">
        <v>-11.257020000000001</v>
      </c>
      <c r="E98" s="713">
        <v>0.89380169811300003</v>
      </c>
      <c r="F98" s="706">
        <v>122.989914172076</v>
      </c>
      <c r="G98" s="707">
        <v>112.74075465773601</v>
      </c>
      <c r="H98" s="709">
        <v>0</v>
      </c>
      <c r="I98" s="706">
        <v>85.503209999999996</v>
      </c>
      <c r="J98" s="707">
        <v>-27.237544657735999</v>
      </c>
      <c r="K98" s="714">
        <v>0.695205054622</v>
      </c>
    </row>
    <row r="99" spans="1:11" ht="14.4" customHeight="1" thickBot="1" x14ac:dyDescent="0.35">
      <c r="A99" s="723" t="s">
        <v>420</v>
      </c>
      <c r="B99" s="701">
        <v>22</v>
      </c>
      <c r="C99" s="701">
        <v>21.6</v>
      </c>
      <c r="D99" s="702">
        <v>-0.4</v>
      </c>
      <c r="E99" s="703">
        <v>0.98181818181799996</v>
      </c>
      <c r="F99" s="701">
        <v>22.332957746478002</v>
      </c>
      <c r="G99" s="702">
        <v>20.471877934272001</v>
      </c>
      <c r="H99" s="704">
        <v>0</v>
      </c>
      <c r="I99" s="701">
        <v>25.38</v>
      </c>
      <c r="J99" s="702">
        <v>4.9081220657270004</v>
      </c>
      <c r="K99" s="705">
        <v>1.1364370222739999</v>
      </c>
    </row>
    <row r="100" spans="1:11" ht="14.4" customHeight="1" thickBot="1" x14ac:dyDescent="0.35">
      <c r="A100" s="723" t="s">
        <v>421</v>
      </c>
      <c r="B100" s="701">
        <v>84</v>
      </c>
      <c r="C100" s="701">
        <v>73.142979999999994</v>
      </c>
      <c r="D100" s="702">
        <v>-10.85702</v>
      </c>
      <c r="E100" s="703">
        <v>0.870749761904</v>
      </c>
      <c r="F100" s="701">
        <v>100.656956425597</v>
      </c>
      <c r="G100" s="702">
        <v>92.268876723462995</v>
      </c>
      <c r="H100" s="704">
        <v>0</v>
      </c>
      <c r="I100" s="701">
        <v>60.12321</v>
      </c>
      <c r="J100" s="702">
        <v>-32.145666723463002</v>
      </c>
      <c r="K100" s="705">
        <v>0.59730804640799995</v>
      </c>
    </row>
    <row r="101" spans="1:11" ht="14.4" customHeight="1" thickBot="1" x14ac:dyDescent="0.35">
      <c r="A101" s="722" t="s">
        <v>422</v>
      </c>
      <c r="B101" s="706">
        <v>1002.54025007302</v>
      </c>
      <c r="C101" s="706">
        <v>987.77130999999997</v>
      </c>
      <c r="D101" s="707">
        <v>-14.768940073021</v>
      </c>
      <c r="E101" s="713">
        <v>0.98526848166699998</v>
      </c>
      <c r="F101" s="706">
        <v>1103.2607600762699</v>
      </c>
      <c r="G101" s="707">
        <v>1011.32236340324</v>
      </c>
      <c r="H101" s="709">
        <v>93.858999999999995</v>
      </c>
      <c r="I101" s="706">
        <v>1013.72199</v>
      </c>
      <c r="J101" s="707">
        <v>2.3996265967579999</v>
      </c>
      <c r="K101" s="714">
        <v>0.91884169788600001</v>
      </c>
    </row>
    <row r="102" spans="1:11" ht="14.4" customHeight="1" thickBot="1" x14ac:dyDescent="0.35">
      <c r="A102" s="723" t="s">
        <v>423</v>
      </c>
      <c r="B102" s="701">
        <v>810.00000000000102</v>
      </c>
      <c r="C102" s="701">
        <v>819.55259999999998</v>
      </c>
      <c r="D102" s="702">
        <v>9.5525999999989999</v>
      </c>
      <c r="E102" s="703">
        <v>1.011793333333</v>
      </c>
      <c r="F102" s="701">
        <v>932.660760076266</v>
      </c>
      <c r="G102" s="702">
        <v>854.93903006991002</v>
      </c>
      <c r="H102" s="704">
        <v>79.020160000000004</v>
      </c>
      <c r="I102" s="701">
        <v>858.10052000000098</v>
      </c>
      <c r="J102" s="702">
        <v>3.1614899300910002</v>
      </c>
      <c r="K102" s="705">
        <v>0.92005642000999999</v>
      </c>
    </row>
    <row r="103" spans="1:11" ht="14.4" customHeight="1" thickBot="1" x14ac:dyDescent="0.35">
      <c r="A103" s="723" t="s">
        <v>424</v>
      </c>
      <c r="B103" s="701">
        <v>0</v>
      </c>
      <c r="C103" s="701">
        <v>0</v>
      </c>
      <c r="D103" s="702">
        <v>0</v>
      </c>
      <c r="E103" s="703">
        <v>1</v>
      </c>
      <c r="F103" s="701">
        <v>0</v>
      </c>
      <c r="G103" s="702">
        <v>0</v>
      </c>
      <c r="H103" s="704">
        <v>0</v>
      </c>
      <c r="I103" s="701">
        <v>6.4734999999999996</v>
      </c>
      <c r="J103" s="702">
        <v>6.4734999999999996</v>
      </c>
      <c r="K103" s="712" t="s">
        <v>372</v>
      </c>
    </row>
    <row r="104" spans="1:11" ht="14.4" customHeight="1" thickBot="1" x14ac:dyDescent="0.35">
      <c r="A104" s="723" t="s">
        <v>425</v>
      </c>
      <c r="B104" s="701">
        <v>192.54025007302101</v>
      </c>
      <c r="C104" s="701">
        <v>168.21870999999999</v>
      </c>
      <c r="D104" s="702">
        <v>-24.321540073021001</v>
      </c>
      <c r="E104" s="703">
        <v>0.87368074953700003</v>
      </c>
      <c r="F104" s="701">
        <v>170.6</v>
      </c>
      <c r="G104" s="702">
        <v>156.38333333333301</v>
      </c>
      <c r="H104" s="704">
        <v>14.838839999999999</v>
      </c>
      <c r="I104" s="701">
        <v>149.14796999999999</v>
      </c>
      <c r="J104" s="702">
        <v>-7.2353633333329999</v>
      </c>
      <c r="K104" s="705">
        <v>0.87425539273099995</v>
      </c>
    </row>
    <row r="105" spans="1:11" ht="14.4" customHeight="1" thickBot="1" x14ac:dyDescent="0.35">
      <c r="A105" s="722" t="s">
        <v>426</v>
      </c>
      <c r="B105" s="706">
        <v>1032.58506183654</v>
      </c>
      <c r="C105" s="706">
        <v>1061.1018300000001</v>
      </c>
      <c r="D105" s="707">
        <v>28.516768163457002</v>
      </c>
      <c r="E105" s="713">
        <v>1.027616870723</v>
      </c>
      <c r="F105" s="706">
        <v>936.10099094814996</v>
      </c>
      <c r="G105" s="707">
        <v>858.09257503580397</v>
      </c>
      <c r="H105" s="709">
        <v>49.15016</v>
      </c>
      <c r="I105" s="706">
        <v>813.07743000000096</v>
      </c>
      <c r="J105" s="707">
        <v>-45.015145035802</v>
      </c>
      <c r="K105" s="714">
        <v>0.86857875150399999</v>
      </c>
    </row>
    <row r="106" spans="1:11" ht="14.4" customHeight="1" thickBot="1" x14ac:dyDescent="0.35">
      <c r="A106" s="723" t="s">
        <v>427</v>
      </c>
      <c r="B106" s="701">
        <v>35.302999999999003</v>
      </c>
      <c r="C106" s="701">
        <v>8.6329999999999991</v>
      </c>
      <c r="D106" s="702">
        <v>-26.669999999999</v>
      </c>
      <c r="E106" s="703">
        <v>0.24454012406799999</v>
      </c>
      <c r="F106" s="701">
        <v>0.38922121843899998</v>
      </c>
      <c r="G106" s="702">
        <v>0.35678611690299999</v>
      </c>
      <c r="H106" s="704">
        <v>0</v>
      </c>
      <c r="I106" s="701">
        <v>0</v>
      </c>
      <c r="J106" s="702">
        <v>-0.35678611690299999</v>
      </c>
      <c r="K106" s="705">
        <v>0</v>
      </c>
    </row>
    <row r="107" spans="1:11" ht="14.4" customHeight="1" thickBot="1" x14ac:dyDescent="0.35">
      <c r="A107" s="723" t="s">
        <v>428</v>
      </c>
      <c r="B107" s="701">
        <v>863.64175711514804</v>
      </c>
      <c r="C107" s="701">
        <v>877.45745999999997</v>
      </c>
      <c r="D107" s="702">
        <v>13.815702884851</v>
      </c>
      <c r="E107" s="703">
        <v>1.0159970297530001</v>
      </c>
      <c r="F107" s="701">
        <v>748.15295563405596</v>
      </c>
      <c r="G107" s="702">
        <v>685.80687599788496</v>
      </c>
      <c r="H107" s="704">
        <v>49.15016</v>
      </c>
      <c r="I107" s="701">
        <v>688.88895000000105</v>
      </c>
      <c r="J107" s="702">
        <v>3.0820740021159998</v>
      </c>
      <c r="K107" s="705">
        <v>0.920786244059</v>
      </c>
    </row>
    <row r="108" spans="1:11" ht="14.4" customHeight="1" thickBot="1" x14ac:dyDescent="0.35">
      <c r="A108" s="723" t="s">
        <v>429</v>
      </c>
      <c r="B108" s="701">
        <v>2</v>
      </c>
      <c r="C108" s="701">
        <v>2.5068000000000001</v>
      </c>
      <c r="D108" s="702">
        <v>0.50680000000000003</v>
      </c>
      <c r="E108" s="703">
        <v>1.2534000000000001</v>
      </c>
      <c r="F108" s="701">
        <v>5.4811352343279998</v>
      </c>
      <c r="G108" s="702">
        <v>5.0243739647999996</v>
      </c>
      <c r="H108" s="704">
        <v>0</v>
      </c>
      <c r="I108" s="701">
        <v>1.6568000000000001</v>
      </c>
      <c r="J108" s="702">
        <v>-3.3675739648</v>
      </c>
      <c r="K108" s="705">
        <v>0.30227314765399999</v>
      </c>
    </row>
    <row r="109" spans="1:11" ht="14.4" customHeight="1" thickBot="1" x14ac:dyDescent="0.35">
      <c r="A109" s="723" t="s">
        <v>430</v>
      </c>
      <c r="B109" s="701">
        <v>3.6698650705540001</v>
      </c>
      <c r="C109" s="701">
        <v>41.992139999999999</v>
      </c>
      <c r="D109" s="702">
        <v>38.322274929445001</v>
      </c>
      <c r="E109" s="703">
        <v>11.442420686507001</v>
      </c>
      <c r="F109" s="701">
        <v>48.473951774021003</v>
      </c>
      <c r="G109" s="702">
        <v>44.434455792853001</v>
      </c>
      <c r="H109" s="704">
        <v>0</v>
      </c>
      <c r="I109" s="701">
        <v>4.2136100000000001</v>
      </c>
      <c r="J109" s="702">
        <v>-40.220845792852998</v>
      </c>
      <c r="K109" s="705">
        <v>8.6925242234E-2</v>
      </c>
    </row>
    <row r="110" spans="1:11" ht="14.4" customHeight="1" thickBot="1" x14ac:dyDescent="0.35">
      <c r="A110" s="723" t="s">
        <v>431</v>
      </c>
      <c r="B110" s="701">
        <v>127.97043965084001</v>
      </c>
      <c r="C110" s="701">
        <v>130.51242999999999</v>
      </c>
      <c r="D110" s="702">
        <v>2.5419903491590001</v>
      </c>
      <c r="E110" s="703">
        <v>1.0198638869729999</v>
      </c>
      <c r="F110" s="701">
        <v>133.60372708730401</v>
      </c>
      <c r="G110" s="702">
        <v>122.47008316336201</v>
      </c>
      <c r="H110" s="704">
        <v>0</v>
      </c>
      <c r="I110" s="701">
        <v>118.31807000000001</v>
      </c>
      <c r="J110" s="702">
        <v>-4.1520131633619997</v>
      </c>
      <c r="K110" s="705">
        <v>0.88558959079499999</v>
      </c>
    </row>
    <row r="111" spans="1:11" ht="14.4" customHeight="1" thickBot="1" x14ac:dyDescent="0.35">
      <c r="A111" s="722" t="s">
        <v>432</v>
      </c>
      <c r="B111" s="706">
        <v>6.661311315501</v>
      </c>
      <c r="C111" s="706">
        <v>23.316690000000001</v>
      </c>
      <c r="D111" s="707">
        <v>16.655378684498</v>
      </c>
      <c r="E111" s="713">
        <v>3.500315312653</v>
      </c>
      <c r="F111" s="706">
        <v>1.496763690099</v>
      </c>
      <c r="G111" s="707">
        <v>1.3720333825910001</v>
      </c>
      <c r="H111" s="709">
        <v>6.1493000000000002</v>
      </c>
      <c r="I111" s="706">
        <v>65.214320000000001</v>
      </c>
      <c r="J111" s="707">
        <v>63.842286617408</v>
      </c>
      <c r="K111" s="714">
        <v>43.570217818190997</v>
      </c>
    </row>
    <row r="112" spans="1:11" ht="14.4" customHeight="1" thickBot="1" x14ac:dyDescent="0.35">
      <c r="A112" s="723" t="s">
        <v>433</v>
      </c>
      <c r="B112" s="701">
        <v>6.661311315501</v>
      </c>
      <c r="C112" s="701">
        <v>1.63724</v>
      </c>
      <c r="D112" s="702">
        <v>-5.0240713155009997</v>
      </c>
      <c r="E112" s="703">
        <v>0.24578343849299999</v>
      </c>
      <c r="F112" s="701">
        <v>1.496763690099</v>
      </c>
      <c r="G112" s="702">
        <v>1.3720333825910001</v>
      </c>
      <c r="H112" s="704">
        <v>0</v>
      </c>
      <c r="I112" s="701">
        <v>0.20796999999999999</v>
      </c>
      <c r="J112" s="702">
        <v>-1.1640633825910001</v>
      </c>
      <c r="K112" s="705">
        <v>0.13894644917900001</v>
      </c>
    </row>
    <row r="113" spans="1:11" ht="14.4" customHeight="1" thickBot="1" x14ac:dyDescent="0.35">
      <c r="A113" s="723" t="s">
        <v>434</v>
      </c>
      <c r="B113" s="701">
        <v>0</v>
      </c>
      <c r="C113" s="701">
        <v>21.679449999999999</v>
      </c>
      <c r="D113" s="702">
        <v>21.679449999999999</v>
      </c>
      <c r="E113" s="711" t="s">
        <v>372</v>
      </c>
      <c r="F113" s="701">
        <v>0</v>
      </c>
      <c r="G113" s="702">
        <v>0</v>
      </c>
      <c r="H113" s="704">
        <v>6.1493000000000002</v>
      </c>
      <c r="I113" s="701">
        <v>65.006349999999998</v>
      </c>
      <c r="J113" s="702">
        <v>65.006349999999998</v>
      </c>
      <c r="K113" s="712" t="s">
        <v>329</v>
      </c>
    </row>
    <row r="114" spans="1:11" ht="14.4" customHeight="1" thickBot="1" x14ac:dyDescent="0.35">
      <c r="A114" s="722" t="s">
        <v>435</v>
      </c>
      <c r="B114" s="706">
        <v>0</v>
      </c>
      <c r="C114" s="706">
        <v>19.965</v>
      </c>
      <c r="D114" s="707">
        <v>19.965</v>
      </c>
      <c r="E114" s="708" t="s">
        <v>329</v>
      </c>
      <c r="F114" s="706">
        <v>0</v>
      </c>
      <c r="G114" s="707">
        <v>0</v>
      </c>
      <c r="H114" s="709">
        <v>0</v>
      </c>
      <c r="I114" s="706">
        <v>18.149999999999999</v>
      </c>
      <c r="J114" s="707">
        <v>18.149999999999999</v>
      </c>
      <c r="K114" s="710" t="s">
        <v>329</v>
      </c>
    </row>
    <row r="115" spans="1:11" ht="14.4" customHeight="1" thickBot="1" x14ac:dyDescent="0.35">
      <c r="A115" s="723" t="s">
        <v>436</v>
      </c>
      <c r="B115" s="701">
        <v>0</v>
      </c>
      <c r="C115" s="701">
        <v>19.965</v>
      </c>
      <c r="D115" s="702">
        <v>19.965</v>
      </c>
      <c r="E115" s="711" t="s">
        <v>329</v>
      </c>
      <c r="F115" s="701">
        <v>0</v>
      </c>
      <c r="G115" s="702">
        <v>0</v>
      </c>
      <c r="H115" s="704">
        <v>0</v>
      </c>
      <c r="I115" s="701">
        <v>18.149999999999999</v>
      </c>
      <c r="J115" s="702">
        <v>18.149999999999999</v>
      </c>
      <c r="K115" s="712" t="s">
        <v>329</v>
      </c>
    </row>
    <row r="116" spans="1:11" ht="14.4" customHeight="1" thickBot="1" x14ac:dyDescent="0.35">
      <c r="A116" s="720" t="s">
        <v>48</v>
      </c>
      <c r="B116" s="701">
        <v>49825</v>
      </c>
      <c r="C116" s="701">
        <v>55106.195950000001</v>
      </c>
      <c r="D116" s="702">
        <v>5281.1959499999903</v>
      </c>
      <c r="E116" s="703">
        <v>1.105994901154</v>
      </c>
      <c r="F116" s="701">
        <v>57433.070490604798</v>
      </c>
      <c r="G116" s="702">
        <v>52646.981283054403</v>
      </c>
      <c r="H116" s="704">
        <v>6027.2642800000103</v>
      </c>
      <c r="I116" s="701">
        <v>56188.185620000098</v>
      </c>
      <c r="J116" s="702">
        <v>3541.2043369456401</v>
      </c>
      <c r="K116" s="705">
        <v>0.97832459835399999</v>
      </c>
    </row>
    <row r="117" spans="1:11" ht="14.4" customHeight="1" thickBot="1" x14ac:dyDescent="0.35">
      <c r="A117" s="726" t="s">
        <v>437</v>
      </c>
      <c r="B117" s="706">
        <v>36699</v>
      </c>
      <c r="C117" s="706">
        <v>40619.226000000002</v>
      </c>
      <c r="D117" s="707">
        <v>3920.2259999999701</v>
      </c>
      <c r="E117" s="713">
        <v>1.1068210577940001</v>
      </c>
      <c r="F117" s="706">
        <v>42345.8304906048</v>
      </c>
      <c r="G117" s="707">
        <v>38817.011283054402</v>
      </c>
      <c r="H117" s="709">
        <v>4443.7380000000103</v>
      </c>
      <c r="I117" s="706">
        <v>41346.583000000101</v>
      </c>
      <c r="J117" s="707">
        <v>2529.5717169456202</v>
      </c>
      <c r="K117" s="714">
        <v>0.97640269469200003</v>
      </c>
    </row>
    <row r="118" spans="1:11" ht="14.4" customHeight="1" thickBot="1" x14ac:dyDescent="0.35">
      <c r="A118" s="722" t="s">
        <v>438</v>
      </c>
      <c r="B118" s="706">
        <v>36457</v>
      </c>
      <c r="C118" s="706">
        <v>40194.932000000001</v>
      </c>
      <c r="D118" s="707">
        <v>3737.9319999999698</v>
      </c>
      <c r="E118" s="713">
        <v>1.1025298845210001</v>
      </c>
      <c r="F118" s="706">
        <v>41908.999999999898</v>
      </c>
      <c r="G118" s="707">
        <v>38416.583333333198</v>
      </c>
      <c r="H118" s="709">
        <v>4410.0130000000099</v>
      </c>
      <c r="I118" s="706">
        <v>41033.286000000102</v>
      </c>
      <c r="J118" s="707">
        <v>2616.7026666668398</v>
      </c>
      <c r="K118" s="714">
        <v>0.97910439285100004</v>
      </c>
    </row>
    <row r="119" spans="1:11" ht="14.4" customHeight="1" thickBot="1" x14ac:dyDescent="0.35">
      <c r="A119" s="723" t="s">
        <v>439</v>
      </c>
      <c r="B119" s="701">
        <v>36457</v>
      </c>
      <c r="C119" s="701">
        <v>40194.932000000001</v>
      </c>
      <c r="D119" s="702">
        <v>3737.9319999999698</v>
      </c>
      <c r="E119" s="703">
        <v>1.1025298845210001</v>
      </c>
      <c r="F119" s="701">
        <v>41908.999999999898</v>
      </c>
      <c r="G119" s="702">
        <v>38416.583333333198</v>
      </c>
      <c r="H119" s="704">
        <v>4410.0130000000099</v>
      </c>
      <c r="I119" s="701">
        <v>41033.286000000102</v>
      </c>
      <c r="J119" s="702">
        <v>2616.7026666668398</v>
      </c>
      <c r="K119" s="705">
        <v>0.97910439285100004</v>
      </c>
    </row>
    <row r="120" spans="1:11" ht="14.4" customHeight="1" thickBot="1" x14ac:dyDescent="0.35">
      <c r="A120" s="722" t="s">
        <v>440</v>
      </c>
      <c r="B120" s="706">
        <v>140</v>
      </c>
      <c r="C120" s="706">
        <v>294.82</v>
      </c>
      <c r="D120" s="707">
        <v>154.82</v>
      </c>
      <c r="E120" s="713">
        <v>2.1058571428569999</v>
      </c>
      <c r="F120" s="706">
        <v>336.952490604974</v>
      </c>
      <c r="G120" s="707">
        <v>308.87311638789299</v>
      </c>
      <c r="H120" s="709">
        <v>25.515000000000001</v>
      </c>
      <c r="I120" s="706">
        <v>209.39</v>
      </c>
      <c r="J120" s="707">
        <v>-99.483116387891997</v>
      </c>
      <c r="K120" s="714">
        <v>0.62142291817999995</v>
      </c>
    </row>
    <row r="121" spans="1:11" ht="14.4" customHeight="1" thickBot="1" x14ac:dyDescent="0.35">
      <c r="A121" s="723" t="s">
        <v>441</v>
      </c>
      <c r="B121" s="701">
        <v>140</v>
      </c>
      <c r="C121" s="701">
        <v>294.82</v>
      </c>
      <c r="D121" s="702">
        <v>154.82</v>
      </c>
      <c r="E121" s="703">
        <v>2.1058571428569999</v>
      </c>
      <c r="F121" s="701">
        <v>336.952490604974</v>
      </c>
      <c r="G121" s="702">
        <v>308.87311638789299</v>
      </c>
      <c r="H121" s="704">
        <v>25.515000000000001</v>
      </c>
      <c r="I121" s="701">
        <v>209.39</v>
      </c>
      <c r="J121" s="702">
        <v>-99.483116387891997</v>
      </c>
      <c r="K121" s="705">
        <v>0.62142291817999995</v>
      </c>
    </row>
    <row r="122" spans="1:11" ht="14.4" customHeight="1" thickBot="1" x14ac:dyDescent="0.35">
      <c r="A122" s="722" t="s">
        <v>442</v>
      </c>
      <c r="B122" s="706">
        <v>102</v>
      </c>
      <c r="C122" s="706">
        <v>78.974000000000004</v>
      </c>
      <c r="D122" s="707">
        <v>-23.026</v>
      </c>
      <c r="E122" s="713">
        <v>0.77425490196000002</v>
      </c>
      <c r="F122" s="706">
        <v>99.878</v>
      </c>
      <c r="G122" s="707">
        <v>91.554833333332994</v>
      </c>
      <c r="H122" s="709">
        <v>7.46</v>
      </c>
      <c r="I122" s="706">
        <v>42.406999999999996</v>
      </c>
      <c r="J122" s="707">
        <v>-49.147833333332997</v>
      </c>
      <c r="K122" s="714">
        <v>0.424587997356</v>
      </c>
    </row>
    <row r="123" spans="1:11" ht="14.4" customHeight="1" thickBot="1" x14ac:dyDescent="0.35">
      <c r="A123" s="723" t="s">
        <v>443</v>
      </c>
      <c r="B123" s="701">
        <v>102</v>
      </c>
      <c r="C123" s="701">
        <v>78.974000000000004</v>
      </c>
      <c r="D123" s="702">
        <v>-23.026</v>
      </c>
      <c r="E123" s="703">
        <v>0.77425490196000002</v>
      </c>
      <c r="F123" s="701">
        <v>99.878</v>
      </c>
      <c r="G123" s="702">
        <v>91.554833333332994</v>
      </c>
      <c r="H123" s="704">
        <v>7.46</v>
      </c>
      <c r="I123" s="701">
        <v>42.406999999999996</v>
      </c>
      <c r="J123" s="702">
        <v>-49.147833333332997</v>
      </c>
      <c r="K123" s="705">
        <v>0.424587997356</v>
      </c>
    </row>
    <row r="124" spans="1:11" ht="14.4" customHeight="1" thickBot="1" x14ac:dyDescent="0.35">
      <c r="A124" s="725" t="s">
        <v>444</v>
      </c>
      <c r="B124" s="701">
        <v>0</v>
      </c>
      <c r="C124" s="701">
        <v>50.5</v>
      </c>
      <c r="D124" s="702">
        <v>50.5</v>
      </c>
      <c r="E124" s="711" t="s">
        <v>372</v>
      </c>
      <c r="F124" s="701">
        <v>0</v>
      </c>
      <c r="G124" s="702">
        <v>0</v>
      </c>
      <c r="H124" s="704">
        <v>0.75</v>
      </c>
      <c r="I124" s="701">
        <v>61.5</v>
      </c>
      <c r="J124" s="702">
        <v>61.5</v>
      </c>
      <c r="K124" s="712" t="s">
        <v>329</v>
      </c>
    </row>
    <row r="125" spans="1:11" ht="14.4" customHeight="1" thickBot="1" x14ac:dyDescent="0.35">
      <c r="A125" s="723" t="s">
        <v>445</v>
      </c>
      <c r="B125" s="701">
        <v>0</v>
      </c>
      <c r="C125" s="701">
        <v>50.5</v>
      </c>
      <c r="D125" s="702">
        <v>50.5</v>
      </c>
      <c r="E125" s="711" t="s">
        <v>372</v>
      </c>
      <c r="F125" s="701">
        <v>0</v>
      </c>
      <c r="G125" s="702">
        <v>0</v>
      </c>
      <c r="H125" s="704">
        <v>0.75</v>
      </c>
      <c r="I125" s="701">
        <v>61.5</v>
      </c>
      <c r="J125" s="702">
        <v>61.5</v>
      </c>
      <c r="K125" s="712" t="s">
        <v>329</v>
      </c>
    </row>
    <row r="126" spans="1:11" ht="14.4" customHeight="1" thickBot="1" x14ac:dyDescent="0.35">
      <c r="A126" s="721" t="s">
        <v>446</v>
      </c>
      <c r="B126" s="701">
        <v>12396</v>
      </c>
      <c r="C126" s="701">
        <v>13681.49692</v>
      </c>
      <c r="D126" s="702">
        <v>1285.4969200000201</v>
      </c>
      <c r="E126" s="703">
        <v>1.1037025588889999</v>
      </c>
      <c r="F126" s="701">
        <v>14249.06</v>
      </c>
      <c r="G126" s="702">
        <v>13061.6383333333</v>
      </c>
      <c r="H126" s="704">
        <v>1495.16461</v>
      </c>
      <c r="I126" s="701">
        <v>14020.06335</v>
      </c>
      <c r="J126" s="702">
        <v>958.42501666669</v>
      </c>
      <c r="K126" s="705">
        <v>0.98392899952599999</v>
      </c>
    </row>
    <row r="127" spans="1:11" ht="14.4" customHeight="1" thickBot="1" x14ac:dyDescent="0.35">
      <c r="A127" s="722" t="s">
        <v>447</v>
      </c>
      <c r="B127" s="706">
        <v>3280.99999999999</v>
      </c>
      <c r="C127" s="706">
        <v>3644.77088</v>
      </c>
      <c r="D127" s="707">
        <v>363.77088000001402</v>
      </c>
      <c r="E127" s="713">
        <v>1.110871953672</v>
      </c>
      <c r="F127" s="706">
        <v>3771.8100000000099</v>
      </c>
      <c r="G127" s="707">
        <v>3457.4925000000098</v>
      </c>
      <c r="H127" s="709">
        <v>398.31979000000098</v>
      </c>
      <c r="I127" s="706">
        <v>3713.7314800000099</v>
      </c>
      <c r="J127" s="707">
        <v>256.23897999999701</v>
      </c>
      <c r="K127" s="714">
        <v>0.98460194972699999</v>
      </c>
    </row>
    <row r="128" spans="1:11" ht="14.4" customHeight="1" thickBot="1" x14ac:dyDescent="0.35">
      <c r="A128" s="723" t="s">
        <v>448</v>
      </c>
      <c r="B128" s="701">
        <v>3280.99999999999</v>
      </c>
      <c r="C128" s="701">
        <v>3644.77088</v>
      </c>
      <c r="D128" s="702">
        <v>363.77088000001402</v>
      </c>
      <c r="E128" s="703">
        <v>1.110871953672</v>
      </c>
      <c r="F128" s="701">
        <v>3771.8100000000099</v>
      </c>
      <c r="G128" s="702">
        <v>3457.4925000000098</v>
      </c>
      <c r="H128" s="704">
        <v>398.31979000000098</v>
      </c>
      <c r="I128" s="701">
        <v>3713.7314800000099</v>
      </c>
      <c r="J128" s="702">
        <v>256.23897999999701</v>
      </c>
      <c r="K128" s="705">
        <v>0.98460194972699999</v>
      </c>
    </row>
    <row r="129" spans="1:11" ht="14.4" customHeight="1" thickBot="1" x14ac:dyDescent="0.35">
      <c r="A129" s="722" t="s">
        <v>449</v>
      </c>
      <c r="B129" s="706">
        <v>9115</v>
      </c>
      <c r="C129" s="706">
        <v>10036.72604</v>
      </c>
      <c r="D129" s="707">
        <v>921.72604000000297</v>
      </c>
      <c r="E129" s="713">
        <v>1.101121891387</v>
      </c>
      <c r="F129" s="706">
        <v>10477.25</v>
      </c>
      <c r="G129" s="707">
        <v>9604.1458333333194</v>
      </c>
      <c r="H129" s="709">
        <v>1096.84482</v>
      </c>
      <c r="I129" s="706">
        <v>10306.33187</v>
      </c>
      <c r="J129" s="707">
        <v>702.18603666669196</v>
      </c>
      <c r="K129" s="714">
        <v>0.98368673745400004</v>
      </c>
    </row>
    <row r="130" spans="1:11" ht="14.4" customHeight="1" thickBot="1" x14ac:dyDescent="0.35">
      <c r="A130" s="723" t="s">
        <v>450</v>
      </c>
      <c r="B130" s="701">
        <v>9115</v>
      </c>
      <c r="C130" s="701">
        <v>10036.72604</v>
      </c>
      <c r="D130" s="702">
        <v>921.72604000000297</v>
      </c>
      <c r="E130" s="703">
        <v>1.101121891387</v>
      </c>
      <c r="F130" s="701">
        <v>10477.25</v>
      </c>
      <c r="G130" s="702">
        <v>9604.1458333333194</v>
      </c>
      <c r="H130" s="704">
        <v>1096.84482</v>
      </c>
      <c r="I130" s="701">
        <v>10306.33187</v>
      </c>
      <c r="J130" s="702">
        <v>702.18603666669196</v>
      </c>
      <c r="K130" s="705">
        <v>0.98368673745400004</v>
      </c>
    </row>
    <row r="131" spans="1:11" ht="14.4" customHeight="1" thickBot="1" x14ac:dyDescent="0.35">
      <c r="A131" s="721" t="s">
        <v>451</v>
      </c>
      <c r="B131" s="701">
        <v>730.00000000000102</v>
      </c>
      <c r="C131" s="701">
        <v>805.47302999999999</v>
      </c>
      <c r="D131" s="702">
        <v>75.473029999999</v>
      </c>
      <c r="E131" s="703">
        <v>1.103387712328</v>
      </c>
      <c r="F131" s="701">
        <v>838.18000000000302</v>
      </c>
      <c r="G131" s="702">
        <v>768.33166666667</v>
      </c>
      <c r="H131" s="704">
        <v>88.361670000000004</v>
      </c>
      <c r="I131" s="701">
        <v>821.53927000000101</v>
      </c>
      <c r="J131" s="702">
        <v>53.207603333331001</v>
      </c>
      <c r="K131" s="705">
        <v>0.98014659142399996</v>
      </c>
    </row>
    <row r="132" spans="1:11" ht="14.4" customHeight="1" thickBot="1" x14ac:dyDescent="0.35">
      <c r="A132" s="722" t="s">
        <v>452</v>
      </c>
      <c r="B132" s="706">
        <v>730.00000000000102</v>
      </c>
      <c r="C132" s="706">
        <v>805.47302999999999</v>
      </c>
      <c r="D132" s="707">
        <v>75.473029999999</v>
      </c>
      <c r="E132" s="713">
        <v>1.103387712328</v>
      </c>
      <c r="F132" s="706">
        <v>838.18000000000302</v>
      </c>
      <c r="G132" s="707">
        <v>768.33166666667</v>
      </c>
      <c r="H132" s="709">
        <v>88.361670000000004</v>
      </c>
      <c r="I132" s="706">
        <v>821.53927000000101</v>
      </c>
      <c r="J132" s="707">
        <v>53.207603333331001</v>
      </c>
      <c r="K132" s="714">
        <v>0.98014659142399996</v>
      </c>
    </row>
    <row r="133" spans="1:11" ht="14.4" customHeight="1" thickBot="1" x14ac:dyDescent="0.35">
      <c r="A133" s="723" t="s">
        <v>453</v>
      </c>
      <c r="B133" s="701">
        <v>730.00000000000102</v>
      </c>
      <c r="C133" s="701">
        <v>805.47302999999999</v>
      </c>
      <c r="D133" s="702">
        <v>75.473029999999</v>
      </c>
      <c r="E133" s="703">
        <v>1.103387712328</v>
      </c>
      <c r="F133" s="701">
        <v>838.18000000000302</v>
      </c>
      <c r="G133" s="702">
        <v>768.33166666667</v>
      </c>
      <c r="H133" s="704">
        <v>88.361670000000004</v>
      </c>
      <c r="I133" s="701">
        <v>821.53927000000101</v>
      </c>
      <c r="J133" s="702">
        <v>53.207603333331001</v>
      </c>
      <c r="K133" s="705">
        <v>0.98014659142399996</v>
      </c>
    </row>
    <row r="134" spans="1:11" ht="14.4" customHeight="1" thickBot="1" x14ac:dyDescent="0.35">
      <c r="A134" s="720" t="s">
        <v>454</v>
      </c>
      <c r="B134" s="701">
        <v>0</v>
      </c>
      <c r="C134" s="701">
        <v>148.56654</v>
      </c>
      <c r="D134" s="702">
        <v>148.56654</v>
      </c>
      <c r="E134" s="711" t="s">
        <v>329</v>
      </c>
      <c r="F134" s="701">
        <v>14.223179147892001</v>
      </c>
      <c r="G134" s="702">
        <v>13.037914218900999</v>
      </c>
      <c r="H134" s="704">
        <v>9.1989999999999998</v>
      </c>
      <c r="I134" s="701">
        <v>59.124189999999999</v>
      </c>
      <c r="J134" s="702">
        <v>46.086275781098003</v>
      </c>
      <c r="K134" s="705">
        <v>4.1568899178740004</v>
      </c>
    </row>
    <row r="135" spans="1:11" ht="14.4" customHeight="1" thickBot="1" x14ac:dyDescent="0.35">
      <c r="A135" s="721" t="s">
        <v>455</v>
      </c>
      <c r="B135" s="701">
        <v>0</v>
      </c>
      <c r="C135" s="701">
        <v>148.56654</v>
      </c>
      <c r="D135" s="702">
        <v>148.56654</v>
      </c>
      <c r="E135" s="711" t="s">
        <v>329</v>
      </c>
      <c r="F135" s="701">
        <v>14.223179147892001</v>
      </c>
      <c r="G135" s="702">
        <v>13.037914218900999</v>
      </c>
      <c r="H135" s="704">
        <v>9.1989999999999998</v>
      </c>
      <c r="I135" s="701">
        <v>59.124189999999999</v>
      </c>
      <c r="J135" s="702">
        <v>46.086275781098003</v>
      </c>
      <c r="K135" s="705">
        <v>4.1568899178740004</v>
      </c>
    </row>
    <row r="136" spans="1:11" ht="14.4" customHeight="1" thickBot="1" x14ac:dyDescent="0.35">
      <c r="A136" s="722" t="s">
        <v>456</v>
      </c>
      <c r="B136" s="706">
        <v>0</v>
      </c>
      <c r="C136" s="706">
        <v>37.455549999999</v>
      </c>
      <c r="D136" s="707">
        <v>37.455549999999</v>
      </c>
      <c r="E136" s="708" t="s">
        <v>372</v>
      </c>
      <c r="F136" s="706">
        <v>0</v>
      </c>
      <c r="G136" s="707">
        <v>0</v>
      </c>
      <c r="H136" s="709">
        <v>0</v>
      </c>
      <c r="I136" s="706">
        <v>0</v>
      </c>
      <c r="J136" s="707">
        <v>0</v>
      </c>
      <c r="K136" s="714">
        <v>11</v>
      </c>
    </row>
    <row r="137" spans="1:11" ht="14.4" customHeight="1" thickBot="1" x14ac:dyDescent="0.35">
      <c r="A137" s="723" t="s">
        <v>457</v>
      </c>
      <c r="B137" s="701">
        <v>0</v>
      </c>
      <c r="C137" s="701">
        <v>37.455549999999</v>
      </c>
      <c r="D137" s="702">
        <v>37.455549999999</v>
      </c>
      <c r="E137" s="711" t="s">
        <v>372</v>
      </c>
      <c r="F137" s="701">
        <v>0</v>
      </c>
      <c r="G137" s="702">
        <v>0</v>
      </c>
      <c r="H137" s="704">
        <v>0</v>
      </c>
      <c r="I137" s="701">
        <v>0</v>
      </c>
      <c r="J137" s="702">
        <v>0</v>
      </c>
      <c r="K137" s="705">
        <v>11</v>
      </c>
    </row>
    <row r="138" spans="1:11" ht="14.4" customHeight="1" thickBot="1" x14ac:dyDescent="0.35">
      <c r="A138" s="722" t="s">
        <v>458</v>
      </c>
      <c r="B138" s="706">
        <v>0</v>
      </c>
      <c r="C138" s="706">
        <v>81.549989999999994</v>
      </c>
      <c r="D138" s="707">
        <v>81.549989999999994</v>
      </c>
      <c r="E138" s="708" t="s">
        <v>329</v>
      </c>
      <c r="F138" s="706">
        <v>0</v>
      </c>
      <c r="G138" s="707">
        <v>0</v>
      </c>
      <c r="H138" s="709">
        <v>7.6989999999999998</v>
      </c>
      <c r="I138" s="706">
        <v>50.164189999999998</v>
      </c>
      <c r="J138" s="707">
        <v>50.164189999999998</v>
      </c>
      <c r="K138" s="710" t="s">
        <v>329</v>
      </c>
    </row>
    <row r="139" spans="1:11" ht="14.4" customHeight="1" thickBot="1" x14ac:dyDescent="0.35">
      <c r="A139" s="723" t="s">
        <v>459</v>
      </c>
      <c r="B139" s="701">
        <v>0</v>
      </c>
      <c r="C139" s="701">
        <v>1.84399</v>
      </c>
      <c r="D139" s="702">
        <v>1.84399</v>
      </c>
      <c r="E139" s="711" t="s">
        <v>329</v>
      </c>
      <c r="F139" s="701">
        <v>0</v>
      </c>
      <c r="G139" s="702">
        <v>0</v>
      </c>
      <c r="H139" s="704">
        <v>0</v>
      </c>
      <c r="I139" s="701">
        <v>1.7101999999999999</v>
      </c>
      <c r="J139" s="702">
        <v>1.7101999999999999</v>
      </c>
      <c r="K139" s="712" t="s">
        <v>329</v>
      </c>
    </row>
    <row r="140" spans="1:11" ht="14.4" customHeight="1" thickBot="1" x14ac:dyDescent="0.35">
      <c r="A140" s="723" t="s">
        <v>460</v>
      </c>
      <c r="B140" s="701">
        <v>0</v>
      </c>
      <c r="C140" s="701">
        <v>13.4</v>
      </c>
      <c r="D140" s="702">
        <v>13.4</v>
      </c>
      <c r="E140" s="711" t="s">
        <v>329</v>
      </c>
      <c r="F140" s="701">
        <v>0</v>
      </c>
      <c r="G140" s="702">
        <v>0</v>
      </c>
      <c r="H140" s="704">
        <v>0</v>
      </c>
      <c r="I140" s="701">
        <v>7.6499899999999998</v>
      </c>
      <c r="J140" s="702">
        <v>7.6499899999999998</v>
      </c>
      <c r="K140" s="712" t="s">
        <v>329</v>
      </c>
    </row>
    <row r="141" spans="1:11" ht="14.4" customHeight="1" thickBot="1" x14ac:dyDescent="0.35">
      <c r="A141" s="723" t="s">
        <v>461</v>
      </c>
      <c r="B141" s="701">
        <v>0</v>
      </c>
      <c r="C141" s="701">
        <v>66.305999999999997</v>
      </c>
      <c r="D141" s="702">
        <v>66.305999999999997</v>
      </c>
      <c r="E141" s="711" t="s">
        <v>329</v>
      </c>
      <c r="F141" s="701">
        <v>0</v>
      </c>
      <c r="G141" s="702">
        <v>0</v>
      </c>
      <c r="H141" s="704">
        <v>7.6989999999999998</v>
      </c>
      <c r="I141" s="701">
        <v>40.804000000000002</v>
      </c>
      <c r="J141" s="702">
        <v>40.804000000000002</v>
      </c>
      <c r="K141" s="712" t="s">
        <v>329</v>
      </c>
    </row>
    <row r="142" spans="1:11" ht="14.4" customHeight="1" thickBot="1" x14ac:dyDescent="0.35">
      <c r="A142" s="725" t="s">
        <v>462</v>
      </c>
      <c r="B142" s="701">
        <v>0</v>
      </c>
      <c r="C142" s="701">
        <v>8.7609999999999992</v>
      </c>
      <c r="D142" s="702">
        <v>8.7609999999999992</v>
      </c>
      <c r="E142" s="711" t="s">
        <v>329</v>
      </c>
      <c r="F142" s="701">
        <v>0</v>
      </c>
      <c r="G142" s="702">
        <v>0</v>
      </c>
      <c r="H142" s="704">
        <v>0</v>
      </c>
      <c r="I142" s="701">
        <v>0</v>
      </c>
      <c r="J142" s="702">
        <v>0</v>
      </c>
      <c r="K142" s="712" t="s">
        <v>329</v>
      </c>
    </row>
    <row r="143" spans="1:11" ht="14.4" customHeight="1" thickBot="1" x14ac:dyDescent="0.35">
      <c r="A143" s="723" t="s">
        <v>463</v>
      </c>
      <c r="B143" s="701">
        <v>0</v>
      </c>
      <c r="C143" s="701">
        <v>8.7609999999999992</v>
      </c>
      <c r="D143" s="702">
        <v>8.7609999999999992</v>
      </c>
      <c r="E143" s="711" t="s">
        <v>329</v>
      </c>
      <c r="F143" s="701">
        <v>0</v>
      </c>
      <c r="G143" s="702">
        <v>0</v>
      </c>
      <c r="H143" s="704">
        <v>0</v>
      </c>
      <c r="I143" s="701">
        <v>0</v>
      </c>
      <c r="J143" s="702">
        <v>0</v>
      </c>
      <c r="K143" s="712" t="s">
        <v>329</v>
      </c>
    </row>
    <row r="144" spans="1:11" ht="14.4" customHeight="1" thickBot="1" x14ac:dyDescent="0.35">
      <c r="A144" s="725" t="s">
        <v>464</v>
      </c>
      <c r="B144" s="701">
        <v>0</v>
      </c>
      <c r="C144" s="701">
        <v>16.8</v>
      </c>
      <c r="D144" s="702">
        <v>16.8</v>
      </c>
      <c r="E144" s="711" t="s">
        <v>329</v>
      </c>
      <c r="F144" s="701">
        <v>14.223179147892001</v>
      </c>
      <c r="G144" s="702">
        <v>13.037914218900999</v>
      </c>
      <c r="H144" s="704">
        <v>0</v>
      </c>
      <c r="I144" s="701">
        <v>5.8</v>
      </c>
      <c r="J144" s="702">
        <v>-7.2379142189010004</v>
      </c>
      <c r="K144" s="705">
        <v>0.40778506265600001</v>
      </c>
    </row>
    <row r="145" spans="1:11" ht="14.4" customHeight="1" thickBot="1" x14ac:dyDescent="0.35">
      <c r="A145" s="723" t="s">
        <v>465</v>
      </c>
      <c r="B145" s="701">
        <v>0</v>
      </c>
      <c r="C145" s="701">
        <v>16.8</v>
      </c>
      <c r="D145" s="702">
        <v>16.8</v>
      </c>
      <c r="E145" s="711" t="s">
        <v>329</v>
      </c>
      <c r="F145" s="701">
        <v>14.223179147892001</v>
      </c>
      <c r="G145" s="702">
        <v>13.037914218900999</v>
      </c>
      <c r="H145" s="704">
        <v>0</v>
      </c>
      <c r="I145" s="701">
        <v>5.8</v>
      </c>
      <c r="J145" s="702">
        <v>-7.2379142189010004</v>
      </c>
      <c r="K145" s="705">
        <v>0.40778506265600001</v>
      </c>
    </row>
    <row r="146" spans="1:11" ht="14.4" customHeight="1" thickBot="1" x14ac:dyDescent="0.35">
      <c r="A146" s="725" t="s">
        <v>466</v>
      </c>
      <c r="B146" s="701">
        <v>0</v>
      </c>
      <c r="C146" s="701">
        <v>3.9999999999989999</v>
      </c>
      <c r="D146" s="702">
        <v>3.9999999999989999</v>
      </c>
      <c r="E146" s="711" t="s">
        <v>372</v>
      </c>
      <c r="F146" s="701">
        <v>0</v>
      </c>
      <c r="G146" s="702">
        <v>0</v>
      </c>
      <c r="H146" s="704">
        <v>1.5</v>
      </c>
      <c r="I146" s="701">
        <v>3.16</v>
      </c>
      <c r="J146" s="702">
        <v>3.16</v>
      </c>
      <c r="K146" s="712" t="s">
        <v>329</v>
      </c>
    </row>
    <row r="147" spans="1:11" ht="14.4" customHeight="1" thickBot="1" x14ac:dyDescent="0.35">
      <c r="A147" s="723" t="s">
        <v>467</v>
      </c>
      <c r="B147" s="701">
        <v>0</v>
      </c>
      <c r="C147" s="701">
        <v>3.9999999999989999</v>
      </c>
      <c r="D147" s="702">
        <v>3.9999999999989999</v>
      </c>
      <c r="E147" s="711" t="s">
        <v>372</v>
      </c>
      <c r="F147" s="701">
        <v>0</v>
      </c>
      <c r="G147" s="702">
        <v>0</v>
      </c>
      <c r="H147" s="704">
        <v>1.5</v>
      </c>
      <c r="I147" s="701">
        <v>3.16</v>
      </c>
      <c r="J147" s="702">
        <v>3.16</v>
      </c>
      <c r="K147" s="712" t="s">
        <v>329</v>
      </c>
    </row>
    <row r="148" spans="1:11" ht="14.4" customHeight="1" thickBot="1" x14ac:dyDescent="0.35">
      <c r="A148" s="720" t="s">
        <v>468</v>
      </c>
      <c r="B148" s="701">
        <v>3135</v>
      </c>
      <c r="C148" s="701">
        <v>3448.4123399999999</v>
      </c>
      <c r="D148" s="702">
        <v>313.41233999999599</v>
      </c>
      <c r="E148" s="703">
        <v>1.099972038277</v>
      </c>
      <c r="F148" s="701">
        <v>3081.8549263905802</v>
      </c>
      <c r="G148" s="702">
        <v>2825.0336825247</v>
      </c>
      <c r="H148" s="704">
        <v>257.11718000000002</v>
      </c>
      <c r="I148" s="701">
        <v>4323.5147800000004</v>
      </c>
      <c r="J148" s="702">
        <v>1498.48109747531</v>
      </c>
      <c r="K148" s="705">
        <v>1.4028936738640001</v>
      </c>
    </row>
    <row r="149" spans="1:11" ht="14.4" customHeight="1" thickBot="1" x14ac:dyDescent="0.35">
      <c r="A149" s="721" t="s">
        <v>469</v>
      </c>
      <c r="B149" s="701">
        <v>2878</v>
      </c>
      <c r="C149" s="701">
        <v>2895.7660000000001</v>
      </c>
      <c r="D149" s="702">
        <v>17.765999999996001</v>
      </c>
      <c r="E149" s="703">
        <v>1.006173036831</v>
      </c>
      <c r="F149" s="701">
        <v>3068.8549263905802</v>
      </c>
      <c r="G149" s="702">
        <v>2813.1170158580298</v>
      </c>
      <c r="H149" s="704">
        <v>208.93</v>
      </c>
      <c r="I149" s="701">
        <v>2420.8649999999998</v>
      </c>
      <c r="J149" s="702">
        <v>-392.25201585802603</v>
      </c>
      <c r="K149" s="705">
        <v>0.78884960614499999</v>
      </c>
    </row>
    <row r="150" spans="1:11" ht="14.4" customHeight="1" thickBot="1" x14ac:dyDescent="0.35">
      <c r="A150" s="722" t="s">
        <v>470</v>
      </c>
      <c r="B150" s="706">
        <v>2878</v>
      </c>
      <c r="C150" s="706">
        <v>2894.07</v>
      </c>
      <c r="D150" s="707">
        <v>16.069999999996</v>
      </c>
      <c r="E150" s="713">
        <v>1.0055837387069999</v>
      </c>
      <c r="F150" s="706">
        <v>3068.8549263905802</v>
      </c>
      <c r="G150" s="707">
        <v>2813.1170158580298</v>
      </c>
      <c r="H150" s="709">
        <v>208.93</v>
      </c>
      <c r="I150" s="706">
        <v>2407.8629999999998</v>
      </c>
      <c r="J150" s="707">
        <v>-405.25401585802501</v>
      </c>
      <c r="K150" s="714">
        <v>0.78461284673099996</v>
      </c>
    </row>
    <row r="151" spans="1:11" ht="14.4" customHeight="1" thickBot="1" x14ac:dyDescent="0.35">
      <c r="A151" s="723" t="s">
        <v>471</v>
      </c>
      <c r="B151" s="701">
        <v>116</v>
      </c>
      <c r="C151" s="701">
        <v>120.952</v>
      </c>
      <c r="D151" s="702">
        <v>4.9519999999989999</v>
      </c>
      <c r="E151" s="703">
        <v>1.042689655172</v>
      </c>
      <c r="F151" s="701">
        <v>128.16383515326501</v>
      </c>
      <c r="G151" s="702">
        <v>117.483515557159</v>
      </c>
      <c r="H151" s="704">
        <v>11.340999999999999</v>
      </c>
      <c r="I151" s="701">
        <v>124.601</v>
      </c>
      <c r="J151" s="702">
        <v>7.1174844428409996</v>
      </c>
      <c r="K151" s="705">
        <v>0.97220093211900005</v>
      </c>
    </row>
    <row r="152" spans="1:11" ht="14.4" customHeight="1" thickBot="1" x14ac:dyDescent="0.35">
      <c r="A152" s="723" t="s">
        <v>472</v>
      </c>
      <c r="B152" s="701">
        <v>2143</v>
      </c>
      <c r="C152" s="701">
        <v>2149.0149999999999</v>
      </c>
      <c r="D152" s="702">
        <v>6.0149999999960002</v>
      </c>
      <c r="E152" s="703">
        <v>1.002806812879</v>
      </c>
      <c r="F152" s="701">
        <v>2276.9811244060102</v>
      </c>
      <c r="G152" s="702">
        <v>2087.2326973721802</v>
      </c>
      <c r="H152" s="704">
        <v>155.381</v>
      </c>
      <c r="I152" s="701">
        <v>1818.9380000000001</v>
      </c>
      <c r="J152" s="702">
        <v>-268.29469737217698</v>
      </c>
      <c r="K152" s="705">
        <v>0.79883753997899998</v>
      </c>
    </row>
    <row r="153" spans="1:11" ht="14.4" customHeight="1" thickBot="1" x14ac:dyDescent="0.35">
      <c r="A153" s="723" t="s">
        <v>473</v>
      </c>
      <c r="B153" s="701">
        <v>61</v>
      </c>
      <c r="C153" s="701">
        <v>64.647999999999996</v>
      </c>
      <c r="D153" s="702">
        <v>3.647999999999</v>
      </c>
      <c r="E153" s="703">
        <v>1.0598032786880001</v>
      </c>
      <c r="F153" s="701">
        <v>69</v>
      </c>
      <c r="G153" s="702">
        <v>63.25</v>
      </c>
      <c r="H153" s="704">
        <v>6.7889999999999997</v>
      </c>
      <c r="I153" s="701">
        <v>74.679000000000002</v>
      </c>
      <c r="J153" s="702">
        <v>11.429</v>
      </c>
      <c r="K153" s="705">
        <v>1.0823043478259999</v>
      </c>
    </row>
    <row r="154" spans="1:11" ht="14.4" customHeight="1" thickBot="1" x14ac:dyDescent="0.35">
      <c r="A154" s="723" t="s">
        <v>474</v>
      </c>
      <c r="B154" s="701">
        <v>3</v>
      </c>
      <c r="C154" s="701">
        <v>3.4060000000000001</v>
      </c>
      <c r="D154" s="702">
        <v>0.40599999999899999</v>
      </c>
      <c r="E154" s="703">
        <v>1.135333333333</v>
      </c>
      <c r="F154" s="701">
        <v>3.2200438940280001</v>
      </c>
      <c r="G154" s="702">
        <v>2.9517069028590002</v>
      </c>
      <c r="H154" s="704">
        <v>0.33700000000000002</v>
      </c>
      <c r="I154" s="701">
        <v>3.7069999999999999</v>
      </c>
      <c r="J154" s="702">
        <v>0.75529309714000004</v>
      </c>
      <c r="K154" s="705">
        <v>1.151226542866</v>
      </c>
    </row>
    <row r="155" spans="1:11" ht="14.4" customHeight="1" thickBot="1" x14ac:dyDescent="0.35">
      <c r="A155" s="723" t="s">
        <v>475</v>
      </c>
      <c r="B155" s="701">
        <v>555.00000000000102</v>
      </c>
      <c r="C155" s="701">
        <v>556.04899999999998</v>
      </c>
      <c r="D155" s="702">
        <v>1.0489999999990001</v>
      </c>
      <c r="E155" s="703">
        <v>1.0018900900900001</v>
      </c>
      <c r="F155" s="701">
        <v>591.48992293726997</v>
      </c>
      <c r="G155" s="702">
        <v>542.19909602583095</v>
      </c>
      <c r="H155" s="704">
        <v>35.082000000000001</v>
      </c>
      <c r="I155" s="701">
        <v>385.93800000000101</v>
      </c>
      <c r="J155" s="702">
        <v>-156.26109602583</v>
      </c>
      <c r="K155" s="705">
        <v>0.65248448880300003</v>
      </c>
    </row>
    <row r="156" spans="1:11" ht="14.4" customHeight="1" thickBot="1" x14ac:dyDescent="0.35">
      <c r="A156" s="722" t="s">
        <v>476</v>
      </c>
      <c r="B156" s="706">
        <v>0</v>
      </c>
      <c r="C156" s="706">
        <v>1.696</v>
      </c>
      <c r="D156" s="707">
        <v>1.696</v>
      </c>
      <c r="E156" s="708" t="s">
        <v>372</v>
      </c>
      <c r="F156" s="706">
        <v>0</v>
      </c>
      <c r="G156" s="707">
        <v>0</v>
      </c>
      <c r="H156" s="709">
        <v>0</v>
      </c>
      <c r="I156" s="706">
        <v>13.002000000000001</v>
      </c>
      <c r="J156" s="707">
        <v>13.002000000000001</v>
      </c>
      <c r="K156" s="710" t="s">
        <v>329</v>
      </c>
    </row>
    <row r="157" spans="1:11" ht="14.4" customHeight="1" thickBot="1" x14ac:dyDescent="0.35">
      <c r="A157" s="723" t="s">
        <v>477</v>
      </c>
      <c r="B157" s="701">
        <v>0</v>
      </c>
      <c r="C157" s="701">
        <v>1.696</v>
      </c>
      <c r="D157" s="702">
        <v>1.696</v>
      </c>
      <c r="E157" s="711" t="s">
        <v>372</v>
      </c>
      <c r="F157" s="701">
        <v>0</v>
      </c>
      <c r="G157" s="702">
        <v>0</v>
      </c>
      <c r="H157" s="704">
        <v>0</v>
      </c>
      <c r="I157" s="701">
        <v>13.002000000000001</v>
      </c>
      <c r="J157" s="702">
        <v>13.002000000000001</v>
      </c>
      <c r="K157" s="712" t="s">
        <v>329</v>
      </c>
    </row>
    <row r="158" spans="1:11" ht="14.4" customHeight="1" thickBot="1" x14ac:dyDescent="0.35">
      <c r="A158" s="721" t="s">
        <v>478</v>
      </c>
      <c r="B158" s="701">
        <v>257</v>
      </c>
      <c r="C158" s="701">
        <v>552.64634000000001</v>
      </c>
      <c r="D158" s="702">
        <v>295.64634000000001</v>
      </c>
      <c r="E158" s="703">
        <v>2.150374863813</v>
      </c>
      <c r="F158" s="701">
        <v>13</v>
      </c>
      <c r="G158" s="702">
        <v>11.916666666666</v>
      </c>
      <c r="H158" s="704">
        <v>48.187179999999998</v>
      </c>
      <c r="I158" s="701">
        <v>1902.64978</v>
      </c>
      <c r="J158" s="702">
        <v>1890.73311333333</v>
      </c>
      <c r="K158" s="705">
        <v>146.35767538461499</v>
      </c>
    </row>
    <row r="159" spans="1:11" ht="14.4" customHeight="1" thickBot="1" x14ac:dyDescent="0.35">
      <c r="A159" s="722" t="s">
        <v>479</v>
      </c>
      <c r="B159" s="706">
        <v>257</v>
      </c>
      <c r="C159" s="706">
        <v>356.25463999999999</v>
      </c>
      <c r="D159" s="707">
        <v>99.254639999999</v>
      </c>
      <c r="E159" s="713">
        <v>1.386204824902</v>
      </c>
      <c r="F159" s="706">
        <v>13</v>
      </c>
      <c r="G159" s="707">
        <v>11.916666666666</v>
      </c>
      <c r="H159" s="709">
        <v>28.071179999999998</v>
      </c>
      <c r="I159" s="706">
        <v>1729.7223799999999</v>
      </c>
      <c r="J159" s="707">
        <v>1717.80571333333</v>
      </c>
      <c r="K159" s="714">
        <v>133.05556769230799</v>
      </c>
    </row>
    <row r="160" spans="1:11" ht="14.4" customHeight="1" thickBot="1" x14ac:dyDescent="0.35">
      <c r="A160" s="723" t="s">
        <v>480</v>
      </c>
      <c r="B160" s="701">
        <v>257</v>
      </c>
      <c r="C160" s="701">
        <v>305.13164</v>
      </c>
      <c r="D160" s="702">
        <v>48.131639999999003</v>
      </c>
      <c r="E160" s="703">
        <v>1.187282645914</v>
      </c>
      <c r="F160" s="701">
        <v>13</v>
      </c>
      <c r="G160" s="702">
        <v>11.916666666666</v>
      </c>
      <c r="H160" s="704">
        <v>28.071179999999998</v>
      </c>
      <c r="I160" s="701">
        <v>1701.15238</v>
      </c>
      <c r="J160" s="702">
        <v>1689.2357133333301</v>
      </c>
      <c r="K160" s="705">
        <v>130.857875384615</v>
      </c>
    </row>
    <row r="161" spans="1:11" ht="14.4" customHeight="1" thickBot="1" x14ac:dyDescent="0.35">
      <c r="A161" s="723" t="s">
        <v>481</v>
      </c>
      <c r="B161" s="701">
        <v>0</v>
      </c>
      <c r="C161" s="701">
        <v>51.122999999999998</v>
      </c>
      <c r="D161" s="702">
        <v>51.122999999999998</v>
      </c>
      <c r="E161" s="711" t="s">
        <v>329</v>
      </c>
      <c r="F161" s="701">
        <v>0</v>
      </c>
      <c r="G161" s="702">
        <v>0</v>
      </c>
      <c r="H161" s="704">
        <v>0</v>
      </c>
      <c r="I161" s="701">
        <v>28.57</v>
      </c>
      <c r="J161" s="702">
        <v>28.57</v>
      </c>
      <c r="K161" s="712" t="s">
        <v>329</v>
      </c>
    </row>
    <row r="162" spans="1:11" ht="14.4" customHeight="1" thickBot="1" x14ac:dyDescent="0.35">
      <c r="A162" s="722" t="s">
        <v>482</v>
      </c>
      <c r="B162" s="706">
        <v>0</v>
      </c>
      <c r="C162" s="706">
        <v>55.443989999999999</v>
      </c>
      <c r="D162" s="707">
        <v>55.443989999999999</v>
      </c>
      <c r="E162" s="708" t="s">
        <v>329</v>
      </c>
      <c r="F162" s="706">
        <v>0</v>
      </c>
      <c r="G162" s="707">
        <v>0</v>
      </c>
      <c r="H162" s="709">
        <v>0</v>
      </c>
      <c r="I162" s="706">
        <v>8.4579000000000004</v>
      </c>
      <c r="J162" s="707">
        <v>8.4579000000000004</v>
      </c>
      <c r="K162" s="710" t="s">
        <v>329</v>
      </c>
    </row>
    <row r="163" spans="1:11" ht="14.4" customHeight="1" thickBot="1" x14ac:dyDescent="0.35">
      <c r="A163" s="723" t="s">
        <v>483</v>
      </c>
      <c r="B163" s="701">
        <v>0</v>
      </c>
      <c r="C163" s="701">
        <v>26.50563</v>
      </c>
      <c r="D163" s="702">
        <v>26.50563</v>
      </c>
      <c r="E163" s="711" t="s">
        <v>329</v>
      </c>
      <c r="F163" s="701">
        <v>0</v>
      </c>
      <c r="G163" s="702">
        <v>0</v>
      </c>
      <c r="H163" s="704">
        <v>0</v>
      </c>
      <c r="I163" s="701">
        <v>0</v>
      </c>
      <c r="J163" s="702">
        <v>0</v>
      </c>
      <c r="K163" s="712" t="s">
        <v>329</v>
      </c>
    </row>
    <row r="164" spans="1:11" ht="14.4" customHeight="1" thickBot="1" x14ac:dyDescent="0.35">
      <c r="A164" s="723" t="s">
        <v>484</v>
      </c>
      <c r="B164" s="701">
        <v>0</v>
      </c>
      <c r="C164" s="701">
        <v>28.938359999999999</v>
      </c>
      <c r="D164" s="702">
        <v>28.938359999999999</v>
      </c>
      <c r="E164" s="711" t="s">
        <v>372</v>
      </c>
      <c r="F164" s="701">
        <v>0</v>
      </c>
      <c r="G164" s="702">
        <v>0</v>
      </c>
      <c r="H164" s="704">
        <v>0</v>
      </c>
      <c r="I164" s="701">
        <v>0</v>
      </c>
      <c r="J164" s="702">
        <v>0</v>
      </c>
      <c r="K164" s="712" t="s">
        <v>329</v>
      </c>
    </row>
    <row r="165" spans="1:11" ht="14.4" customHeight="1" thickBot="1" x14ac:dyDescent="0.35">
      <c r="A165" s="723" t="s">
        <v>485</v>
      </c>
      <c r="B165" s="701">
        <v>0</v>
      </c>
      <c r="C165" s="701">
        <v>0</v>
      </c>
      <c r="D165" s="702">
        <v>0</v>
      </c>
      <c r="E165" s="703">
        <v>1</v>
      </c>
      <c r="F165" s="701">
        <v>0</v>
      </c>
      <c r="G165" s="702">
        <v>0</v>
      </c>
      <c r="H165" s="704">
        <v>0</v>
      </c>
      <c r="I165" s="701">
        <v>8.4579000000000004</v>
      </c>
      <c r="J165" s="702">
        <v>8.4579000000000004</v>
      </c>
      <c r="K165" s="712" t="s">
        <v>372</v>
      </c>
    </row>
    <row r="166" spans="1:11" ht="14.4" customHeight="1" thickBot="1" x14ac:dyDescent="0.35">
      <c r="A166" s="722" t="s">
        <v>486</v>
      </c>
      <c r="B166" s="706">
        <v>0</v>
      </c>
      <c r="C166" s="706">
        <v>4.5617000000000001</v>
      </c>
      <c r="D166" s="707">
        <v>4.5617000000000001</v>
      </c>
      <c r="E166" s="708" t="s">
        <v>329</v>
      </c>
      <c r="F166" s="706">
        <v>0</v>
      </c>
      <c r="G166" s="707">
        <v>0</v>
      </c>
      <c r="H166" s="709">
        <v>4.4770000000000003</v>
      </c>
      <c r="I166" s="706">
        <v>4.4770000000000003</v>
      </c>
      <c r="J166" s="707">
        <v>4.4770000000000003</v>
      </c>
      <c r="K166" s="710" t="s">
        <v>329</v>
      </c>
    </row>
    <row r="167" spans="1:11" ht="14.4" customHeight="1" thickBot="1" x14ac:dyDescent="0.35">
      <c r="A167" s="723" t="s">
        <v>487</v>
      </c>
      <c r="B167" s="701">
        <v>0</v>
      </c>
      <c r="C167" s="701">
        <v>4.5617000000000001</v>
      </c>
      <c r="D167" s="702">
        <v>4.5617000000000001</v>
      </c>
      <c r="E167" s="711" t="s">
        <v>329</v>
      </c>
      <c r="F167" s="701">
        <v>0</v>
      </c>
      <c r="G167" s="702">
        <v>0</v>
      </c>
      <c r="H167" s="704">
        <v>4.4770000000000003</v>
      </c>
      <c r="I167" s="701">
        <v>4.4770000000000003</v>
      </c>
      <c r="J167" s="702">
        <v>4.4770000000000003</v>
      </c>
      <c r="K167" s="712" t="s">
        <v>329</v>
      </c>
    </row>
    <row r="168" spans="1:11" ht="14.4" customHeight="1" thickBot="1" x14ac:dyDescent="0.35">
      <c r="A168" s="722" t="s">
        <v>488</v>
      </c>
      <c r="B168" s="706">
        <v>0</v>
      </c>
      <c r="C168" s="706">
        <v>114.28612</v>
      </c>
      <c r="D168" s="707">
        <v>114.28612</v>
      </c>
      <c r="E168" s="708" t="s">
        <v>329</v>
      </c>
      <c r="F168" s="706">
        <v>0</v>
      </c>
      <c r="G168" s="707">
        <v>0</v>
      </c>
      <c r="H168" s="709">
        <v>15.638999999999999</v>
      </c>
      <c r="I168" s="706">
        <v>159.99250000000001</v>
      </c>
      <c r="J168" s="707">
        <v>159.99250000000001</v>
      </c>
      <c r="K168" s="710" t="s">
        <v>329</v>
      </c>
    </row>
    <row r="169" spans="1:11" ht="14.4" customHeight="1" thickBot="1" x14ac:dyDescent="0.35">
      <c r="A169" s="723" t="s">
        <v>489</v>
      </c>
      <c r="B169" s="701">
        <v>0</v>
      </c>
      <c r="C169" s="701">
        <v>114.28612</v>
      </c>
      <c r="D169" s="702">
        <v>114.28612</v>
      </c>
      <c r="E169" s="711" t="s">
        <v>329</v>
      </c>
      <c r="F169" s="701">
        <v>0</v>
      </c>
      <c r="G169" s="702">
        <v>0</v>
      </c>
      <c r="H169" s="704">
        <v>15.638999999999999</v>
      </c>
      <c r="I169" s="701">
        <v>159.99250000000001</v>
      </c>
      <c r="J169" s="702">
        <v>159.99250000000001</v>
      </c>
      <c r="K169" s="712" t="s">
        <v>329</v>
      </c>
    </row>
    <row r="170" spans="1:11" ht="14.4" customHeight="1" thickBot="1" x14ac:dyDescent="0.35">
      <c r="A170" s="722" t="s">
        <v>490</v>
      </c>
      <c r="B170" s="706">
        <v>0</v>
      </c>
      <c r="C170" s="706">
        <v>22.099889999999998</v>
      </c>
      <c r="D170" s="707">
        <v>22.099889999999998</v>
      </c>
      <c r="E170" s="708" t="s">
        <v>329</v>
      </c>
      <c r="F170" s="706">
        <v>0</v>
      </c>
      <c r="G170" s="707">
        <v>0</v>
      </c>
      <c r="H170" s="709">
        <v>0</v>
      </c>
      <c r="I170" s="706">
        <v>0</v>
      </c>
      <c r="J170" s="707">
        <v>0</v>
      </c>
      <c r="K170" s="714">
        <v>11</v>
      </c>
    </row>
    <row r="171" spans="1:11" ht="14.4" customHeight="1" thickBot="1" x14ac:dyDescent="0.35">
      <c r="A171" s="723" t="s">
        <v>491</v>
      </c>
      <c r="B171" s="701">
        <v>0</v>
      </c>
      <c r="C171" s="701">
        <v>22.099889999999998</v>
      </c>
      <c r="D171" s="702">
        <v>22.099889999999998</v>
      </c>
      <c r="E171" s="711" t="s">
        <v>329</v>
      </c>
      <c r="F171" s="701">
        <v>0</v>
      </c>
      <c r="G171" s="702">
        <v>0</v>
      </c>
      <c r="H171" s="704">
        <v>0</v>
      </c>
      <c r="I171" s="701">
        <v>0</v>
      </c>
      <c r="J171" s="702">
        <v>0</v>
      </c>
      <c r="K171" s="705">
        <v>11</v>
      </c>
    </row>
    <row r="172" spans="1:11" ht="14.4" customHeight="1" thickBot="1" x14ac:dyDescent="0.35">
      <c r="A172" s="720" t="s">
        <v>492</v>
      </c>
      <c r="B172" s="701">
        <v>0</v>
      </c>
      <c r="C172" s="701">
        <v>8.6800000000000002E-3</v>
      </c>
      <c r="D172" s="702">
        <v>8.6800000000000002E-3</v>
      </c>
      <c r="E172" s="711" t="s">
        <v>372</v>
      </c>
      <c r="F172" s="701">
        <v>0</v>
      </c>
      <c r="G172" s="702">
        <v>0</v>
      </c>
      <c r="H172" s="704">
        <v>0</v>
      </c>
      <c r="I172" s="701">
        <v>0</v>
      </c>
      <c r="J172" s="702">
        <v>0</v>
      </c>
      <c r="K172" s="712" t="s">
        <v>329</v>
      </c>
    </row>
    <row r="173" spans="1:11" ht="14.4" customHeight="1" thickBot="1" x14ac:dyDescent="0.35">
      <c r="A173" s="721" t="s">
        <v>493</v>
      </c>
      <c r="B173" s="701">
        <v>0</v>
      </c>
      <c r="C173" s="701">
        <v>8.6800000000000002E-3</v>
      </c>
      <c r="D173" s="702">
        <v>8.6800000000000002E-3</v>
      </c>
      <c r="E173" s="711" t="s">
        <v>372</v>
      </c>
      <c r="F173" s="701">
        <v>0</v>
      </c>
      <c r="G173" s="702">
        <v>0</v>
      </c>
      <c r="H173" s="704">
        <v>0</v>
      </c>
      <c r="I173" s="701">
        <v>0</v>
      </c>
      <c r="J173" s="702">
        <v>0</v>
      </c>
      <c r="K173" s="712" t="s">
        <v>329</v>
      </c>
    </row>
    <row r="174" spans="1:11" ht="14.4" customHeight="1" thickBot="1" x14ac:dyDescent="0.35">
      <c r="A174" s="722" t="s">
        <v>494</v>
      </c>
      <c r="B174" s="706">
        <v>0</v>
      </c>
      <c r="C174" s="706">
        <v>8.6800000000000002E-3</v>
      </c>
      <c r="D174" s="707">
        <v>8.6800000000000002E-3</v>
      </c>
      <c r="E174" s="708" t="s">
        <v>372</v>
      </c>
      <c r="F174" s="706">
        <v>0</v>
      </c>
      <c r="G174" s="707">
        <v>0</v>
      </c>
      <c r="H174" s="709">
        <v>0</v>
      </c>
      <c r="I174" s="706">
        <v>0</v>
      </c>
      <c r="J174" s="707">
        <v>0</v>
      </c>
      <c r="K174" s="710" t="s">
        <v>329</v>
      </c>
    </row>
    <row r="175" spans="1:11" ht="14.4" customHeight="1" thickBot="1" x14ac:dyDescent="0.35">
      <c r="A175" s="723" t="s">
        <v>495</v>
      </c>
      <c r="B175" s="701">
        <v>0</v>
      </c>
      <c r="C175" s="701">
        <v>8.6800000000000002E-3</v>
      </c>
      <c r="D175" s="702">
        <v>8.6800000000000002E-3</v>
      </c>
      <c r="E175" s="711" t="s">
        <v>372</v>
      </c>
      <c r="F175" s="701">
        <v>0</v>
      </c>
      <c r="G175" s="702">
        <v>0</v>
      </c>
      <c r="H175" s="704">
        <v>0</v>
      </c>
      <c r="I175" s="701">
        <v>0</v>
      </c>
      <c r="J175" s="702">
        <v>0</v>
      </c>
      <c r="K175" s="712" t="s">
        <v>329</v>
      </c>
    </row>
    <row r="176" spans="1:11" ht="14.4" customHeight="1" thickBot="1" x14ac:dyDescent="0.35">
      <c r="A176" s="719" t="s">
        <v>496</v>
      </c>
      <c r="B176" s="701">
        <v>89131.749069767699</v>
      </c>
      <c r="C176" s="701">
        <v>87099.989279999994</v>
      </c>
      <c r="D176" s="702">
        <v>-2031.7597897676501</v>
      </c>
      <c r="E176" s="703">
        <v>0.97720498238800002</v>
      </c>
      <c r="F176" s="701">
        <v>86129.418736928099</v>
      </c>
      <c r="G176" s="702">
        <v>78951.967175517406</v>
      </c>
      <c r="H176" s="704">
        <v>5699.9975800000002</v>
      </c>
      <c r="I176" s="701">
        <v>87191.498189999998</v>
      </c>
      <c r="J176" s="702">
        <v>8239.5310144825598</v>
      </c>
      <c r="K176" s="705">
        <v>1.012331204234</v>
      </c>
    </row>
    <row r="177" spans="1:11" ht="14.4" customHeight="1" thickBot="1" x14ac:dyDescent="0.35">
      <c r="A177" s="720" t="s">
        <v>497</v>
      </c>
      <c r="B177" s="701">
        <v>88994.622556867602</v>
      </c>
      <c r="C177" s="701">
        <v>86017.723920000004</v>
      </c>
      <c r="D177" s="702">
        <v>-2976.8986368676001</v>
      </c>
      <c r="E177" s="703">
        <v>0.966549679617</v>
      </c>
      <c r="F177" s="701">
        <v>85977.643192075804</v>
      </c>
      <c r="G177" s="702">
        <v>78812.8395927362</v>
      </c>
      <c r="H177" s="704">
        <v>5697.1855800000003</v>
      </c>
      <c r="I177" s="701">
        <v>86736.002200000003</v>
      </c>
      <c r="J177" s="702">
        <v>7923.1626072637901</v>
      </c>
      <c r="K177" s="705">
        <v>1.0088204209810001</v>
      </c>
    </row>
    <row r="178" spans="1:11" ht="14.4" customHeight="1" thickBot="1" x14ac:dyDescent="0.35">
      <c r="A178" s="721" t="s">
        <v>498</v>
      </c>
      <c r="B178" s="701">
        <v>88840.374641518603</v>
      </c>
      <c r="C178" s="701">
        <v>85831.255860000005</v>
      </c>
      <c r="D178" s="702">
        <v>-3009.1187815186299</v>
      </c>
      <c r="E178" s="703">
        <v>0.96612892737400002</v>
      </c>
      <c r="F178" s="701">
        <v>85790.643192075804</v>
      </c>
      <c r="G178" s="702">
        <v>78641.422926069499</v>
      </c>
      <c r="H178" s="704">
        <v>5677.0103799999997</v>
      </c>
      <c r="I178" s="701">
        <v>86527.994380000004</v>
      </c>
      <c r="J178" s="702">
        <v>7886.5714539304599</v>
      </c>
      <c r="K178" s="705">
        <v>1.0085947739809999</v>
      </c>
    </row>
    <row r="179" spans="1:11" ht="14.4" customHeight="1" thickBot="1" x14ac:dyDescent="0.35">
      <c r="A179" s="722" t="s">
        <v>499</v>
      </c>
      <c r="B179" s="706">
        <v>41</v>
      </c>
      <c r="C179" s="706">
        <v>18.94265</v>
      </c>
      <c r="D179" s="707">
        <v>-22.05735</v>
      </c>
      <c r="E179" s="713">
        <v>0.46201585365800002</v>
      </c>
      <c r="F179" s="706">
        <v>19.738506082151002</v>
      </c>
      <c r="G179" s="707">
        <v>18.093630575304999</v>
      </c>
      <c r="H179" s="709">
        <v>4.9728000000000003</v>
      </c>
      <c r="I179" s="706">
        <v>34.237119999999997</v>
      </c>
      <c r="J179" s="707">
        <v>16.143489424694</v>
      </c>
      <c r="K179" s="714">
        <v>1.734534511249</v>
      </c>
    </row>
    <row r="180" spans="1:11" ht="14.4" customHeight="1" thickBot="1" x14ac:dyDescent="0.35">
      <c r="A180" s="723" t="s">
        <v>500</v>
      </c>
      <c r="B180" s="701">
        <v>0</v>
      </c>
      <c r="C180" s="701">
        <v>0.65615999999999997</v>
      </c>
      <c r="D180" s="702">
        <v>0.65615999999999997</v>
      </c>
      <c r="E180" s="711" t="s">
        <v>372</v>
      </c>
      <c r="F180" s="701">
        <v>0.653134324584</v>
      </c>
      <c r="G180" s="702">
        <v>0.59870646420200002</v>
      </c>
      <c r="H180" s="704">
        <v>0</v>
      </c>
      <c r="I180" s="701">
        <v>5.62E-2</v>
      </c>
      <c r="J180" s="702">
        <v>-0.54250646420199999</v>
      </c>
      <c r="K180" s="705">
        <v>8.6046618413000001E-2</v>
      </c>
    </row>
    <row r="181" spans="1:11" ht="14.4" customHeight="1" thickBot="1" x14ac:dyDescent="0.35">
      <c r="A181" s="723" t="s">
        <v>501</v>
      </c>
      <c r="B181" s="701">
        <v>40</v>
      </c>
      <c r="C181" s="701">
        <v>13.97668</v>
      </c>
      <c r="D181" s="702">
        <v>-26.023319999999998</v>
      </c>
      <c r="E181" s="703">
        <v>0.34941699999999998</v>
      </c>
      <c r="F181" s="701">
        <v>14.592558553056</v>
      </c>
      <c r="G181" s="702">
        <v>13.376512006967999</v>
      </c>
      <c r="H181" s="704">
        <v>4.9728000000000003</v>
      </c>
      <c r="I181" s="701">
        <v>28.39716</v>
      </c>
      <c r="J181" s="702">
        <v>15.020647993031</v>
      </c>
      <c r="K181" s="705">
        <v>1.9460028134709999</v>
      </c>
    </row>
    <row r="182" spans="1:11" ht="14.4" customHeight="1" thickBot="1" x14ac:dyDescent="0.35">
      <c r="A182" s="723" t="s">
        <v>502</v>
      </c>
      <c r="B182" s="701">
        <v>1</v>
      </c>
      <c r="C182" s="701">
        <v>4.3098099999999997</v>
      </c>
      <c r="D182" s="702">
        <v>3.3098100000000001</v>
      </c>
      <c r="E182" s="703">
        <v>4.3098099999999997</v>
      </c>
      <c r="F182" s="701">
        <v>4.4928132045110001</v>
      </c>
      <c r="G182" s="702">
        <v>4.1184121041350004</v>
      </c>
      <c r="H182" s="704">
        <v>0</v>
      </c>
      <c r="I182" s="701">
        <v>5.78376</v>
      </c>
      <c r="J182" s="702">
        <v>1.665347895864</v>
      </c>
      <c r="K182" s="705">
        <v>1.287335960059</v>
      </c>
    </row>
    <row r="183" spans="1:11" ht="14.4" customHeight="1" thickBot="1" x14ac:dyDescent="0.35">
      <c r="A183" s="722" t="s">
        <v>503</v>
      </c>
      <c r="B183" s="706">
        <v>7.3746415186350003</v>
      </c>
      <c r="C183" s="706">
        <v>498.60102999999998</v>
      </c>
      <c r="D183" s="707">
        <v>491.22638848136398</v>
      </c>
      <c r="E183" s="713">
        <v>67.610205694748004</v>
      </c>
      <c r="F183" s="706">
        <v>4.2164149582289996</v>
      </c>
      <c r="G183" s="707">
        <v>3.8650470450430001</v>
      </c>
      <c r="H183" s="709">
        <v>0</v>
      </c>
      <c r="I183" s="706">
        <v>361.06882999999999</v>
      </c>
      <c r="J183" s="707">
        <v>357.20378295495601</v>
      </c>
      <c r="K183" s="714">
        <v>85.634083356825002</v>
      </c>
    </row>
    <row r="184" spans="1:11" ht="14.4" customHeight="1" thickBot="1" x14ac:dyDescent="0.35">
      <c r="A184" s="723" t="s">
        <v>504</v>
      </c>
      <c r="B184" s="701">
        <v>7.3746415186350003</v>
      </c>
      <c r="C184" s="701">
        <v>494.07123000000001</v>
      </c>
      <c r="D184" s="702">
        <v>486.69658848136402</v>
      </c>
      <c r="E184" s="703">
        <v>66.995965668497007</v>
      </c>
      <c r="F184" s="701">
        <v>0</v>
      </c>
      <c r="G184" s="702">
        <v>0</v>
      </c>
      <c r="H184" s="704">
        <v>0</v>
      </c>
      <c r="I184" s="701">
        <v>361.06882999999999</v>
      </c>
      <c r="J184" s="702">
        <v>361.06882999999999</v>
      </c>
      <c r="K184" s="712" t="s">
        <v>329</v>
      </c>
    </row>
    <row r="185" spans="1:11" ht="14.4" customHeight="1" thickBot="1" x14ac:dyDescent="0.35">
      <c r="A185" s="723" t="s">
        <v>505</v>
      </c>
      <c r="B185" s="701">
        <v>0</v>
      </c>
      <c r="C185" s="701">
        <v>4.5297999999999998</v>
      </c>
      <c r="D185" s="702">
        <v>4.5297999999999998</v>
      </c>
      <c r="E185" s="711" t="s">
        <v>329</v>
      </c>
      <c r="F185" s="701">
        <v>4.2164149582289996</v>
      </c>
      <c r="G185" s="702">
        <v>3.8650470450430001</v>
      </c>
      <c r="H185" s="704">
        <v>0</v>
      </c>
      <c r="I185" s="701">
        <v>0</v>
      </c>
      <c r="J185" s="702">
        <v>-3.8650470450430001</v>
      </c>
      <c r="K185" s="705">
        <v>0</v>
      </c>
    </row>
    <row r="186" spans="1:11" ht="14.4" customHeight="1" thickBot="1" x14ac:dyDescent="0.35">
      <c r="A186" s="722" t="s">
        <v>506</v>
      </c>
      <c r="B186" s="706">
        <v>0</v>
      </c>
      <c r="C186" s="706">
        <v>4.5513599999999999</v>
      </c>
      <c r="D186" s="707">
        <v>4.5513599999999999</v>
      </c>
      <c r="E186" s="708" t="s">
        <v>329</v>
      </c>
      <c r="F186" s="706">
        <v>4.552015469104</v>
      </c>
      <c r="G186" s="707">
        <v>4.1726808466790004</v>
      </c>
      <c r="H186" s="709">
        <v>0</v>
      </c>
      <c r="I186" s="706">
        <v>17.511500000000002</v>
      </c>
      <c r="J186" s="707">
        <v>13.338819153319999</v>
      </c>
      <c r="K186" s="714">
        <v>3.8469772607000001</v>
      </c>
    </row>
    <row r="187" spans="1:11" ht="14.4" customHeight="1" thickBot="1" x14ac:dyDescent="0.35">
      <c r="A187" s="723" t="s">
        <v>507</v>
      </c>
      <c r="B187" s="701">
        <v>0</v>
      </c>
      <c r="C187" s="701">
        <v>0</v>
      </c>
      <c r="D187" s="702">
        <v>0</v>
      </c>
      <c r="E187" s="703">
        <v>1</v>
      </c>
      <c r="F187" s="701">
        <v>0</v>
      </c>
      <c r="G187" s="702">
        <v>0</v>
      </c>
      <c r="H187" s="704">
        <v>0</v>
      </c>
      <c r="I187" s="701">
        <v>17.511500000000002</v>
      </c>
      <c r="J187" s="702">
        <v>17.511500000000002</v>
      </c>
      <c r="K187" s="712" t="s">
        <v>372</v>
      </c>
    </row>
    <row r="188" spans="1:11" ht="14.4" customHeight="1" thickBot="1" x14ac:dyDescent="0.35">
      <c r="A188" s="723" t="s">
        <v>508</v>
      </c>
      <c r="B188" s="701">
        <v>0</v>
      </c>
      <c r="C188" s="701">
        <v>4.5513599999999999</v>
      </c>
      <c r="D188" s="702">
        <v>4.5513599999999999</v>
      </c>
      <c r="E188" s="711" t="s">
        <v>329</v>
      </c>
      <c r="F188" s="701">
        <v>4.552015469104</v>
      </c>
      <c r="G188" s="702">
        <v>4.1726808466790004</v>
      </c>
      <c r="H188" s="704">
        <v>0</v>
      </c>
      <c r="I188" s="701">
        <v>0</v>
      </c>
      <c r="J188" s="702">
        <v>-4.1726808466790004</v>
      </c>
      <c r="K188" s="705">
        <v>0</v>
      </c>
    </row>
    <row r="189" spans="1:11" ht="14.4" customHeight="1" thickBot="1" x14ac:dyDescent="0.35">
      <c r="A189" s="722" t="s">
        <v>509</v>
      </c>
      <c r="B189" s="706">
        <v>88792</v>
      </c>
      <c r="C189" s="706">
        <v>83600.436430000002</v>
      </c>
      <c r="D189" s="707">
        <v>-5191.5635700000003</v>
      </c>
      <c r="E189" s="713">
        <v>0.94153117882199999</v>
      </c>
      <c r="F189" s="706">
        <v>85762.136255566395</v>
      </c>
      <c r="G189" s="707">
        <v>78615.2915676025</v>
      </c>
      <c r="H189" s="709">
        <v>4677.0538299999998</v>
      </c>
      <c r="I189" s="706">
        <v>79946.851859999995</v>
      </c>
      <c r="J189" s="707">
        <v>1331.56029239751</v>
      </c>
      <c r="K189" s="714">
        <v>0.93219286914400001</v>
      </c>
    </row>
    <row r="190" spans="1:11" ht="14.4" customHeight="1" thickBot="1" x14ac:dyDescent="0.35">
      <c r="A190" s="723" t="s">
        <v>510</v>
      </c>
      <c r="B190" s="701">
        <v>27327</v>
      </c>
      <c r="C190" s="701">
        <v>19332.336500000001</v>
      </c>
      <c r="D190" s="702">
        <v>-7994.6634999999997</v>
      </c>
      <c r="E190" s="703">
        <v>0.70744452373099997</v>
      </c>
      <c r="F190" s="701">
        <v>19385.303533594699</v>
      </c>
      <c r="G190" s="702">
        <v>17769.861572461799</v>
      </c>
      <c r="H190" s="704">
        <v>2058.3238700000002</v>
      </c>
      <c r="I190" s="701">
        <v>29566.257150000001</v>
      </c>
      <c r="J190" s="702">
        <v>11796.3955775382</v>
      </c>
      <c r="K190" s="705">
        <v>1.5251892805680001</v>
      </c>
    </row>
    <row r="191" spans="1:11" ht="14.4" customHeight="1" thickBot="1" x14ac:dyDescent="0.35">
      <c r="A191" s="723" t="s">
        <v>511</v>
      </c>
      <c r="B191" s="701">
        <v>56982</v>
      </c>
      <c r="C191" s="701">
        <v>59724.010690000003</v>
      </c>
      <c r="D191" s="702">
        <v>2742.0106900000001</v>
      </c>
      <c r="E191" s="703">
        <v>1.0481206466949999</v>
      </c>
      <c r="F191" s="701">
        <v>60684.534778075496</v>
      </c>
      <c r="G191" s="702">
        <v>55627.490213235797</v>
      </c>
      <c r="H191" s="704">
        <v>2136.8544099999999</v>
      </c>
      <c r="I191" s="701">
        <v>47164.92078</v>
      </c>
      <c r="J191" s="702">
        <v>-8462.5694332358507</v>
      </c>
      <c r="K191" s="705">
        <v>0.77721483657199997</v>
      </c>
    </row>
    <row r="192" spans="1:11" ht="14.4" customHeight="1" thickBot="1" x14ac:dyDescent="0.35">
      <c r="A192" s="723" t="s">
        <v>512</v>
      </c>
      <c r="B192" s="701">
        <v>1219</v>
      </c>
      <c r="C192" s="701">
        <v>1311.4788100000001</v>
      </c>
      <c r="D192" s="702">
        <v>92.478809999999996</v>
      </c>
      <c r="E192" s="703">
        <v>1.075864487284</v>
      </c>
      <c r="F192" s="701">
        <v>1748.6029274390701</v>
      </c>
      <c r="G192" s="702">
        <v>1602.88601681915</v>
      </c>
      <c r="H192" s="704">
        <v>216.33546000000001</v>
      </c>
      <c r="I192" s="701">
        <v>747.31259999999997</v>
      </c>
      <c r="J192" s="702">
        <v>-855.57341681914602</v>
      </c>
      <c r="K192" s="705">
        <v>0.427376958069</v>
      </c>
    </row>
    <row r="193" spans="1:11" ht="14.4" customHeight="1" thickBot="1" x14ac:dyDescent="0.35">
      <c r="A193" s="723" t="s">
        <v>513</v>
      </c>
      <c r="B193" s="701">
        <v>3264</v>
      </c>
      <c r="C193" s="701">
        <v>3232.6104300000002</v>
      </c>
      <c r="D193" s="702">
        <v>-31.389569999999001</v>
      </c>
      <c r="E193" s="703">
        <v>0.99038309742599995</v>
      </c>
      <c r="F193" s="701">
        <v>3943.6950164571299</v>
      </c>
      <c r="G193" s="702">
        <v>3615.0537650857</v>
      </c>
      <c r="H193" s="704">
        <v>265.54009000000002</v>
      </c>
      <c r="I193" s="701">
        <v>2468.3613300000002</v>
      </c>
      <c r="J193" s="702">
        <v>-1146.6924350857</v>
      </c>
      <c r="K193" s="705">
        <v>0.62590066414800005</v>
      </c>
    </row>
    <row r="194" spans="1:11" ht="14.4" customHeight="1" thickBot="1" x14ac:dyDescent="0.35">
      <c r="A194" s="722" t="s">
        <v>514</v>
      </c>
      <c r="B194" s="706">
        <v>0</v>
      </c>
      <c r="C194" s="706">
        <v>1708.7243900000001</v>
      </c>
      <c r="D194" s="707">
        <v>1708.7243900000001</v>
      </c>
      <c r="E194" s="708" t="s">
        <v>329</v>
      </c>
      <c r="F194" s="706">
        <v>0</v>
      </c>
      <c r="G194" s="707">
        <v>0</v>
      </c>
      <c r="H194" s="709">
        <v>994.98374999999999</v>
      </c>
      <c r="I194" s="706">
        <v>6168.3250699999999</v>
      </c>
      <c r="J194" s="707">
        <v>6168.3250699999999</v>
      </c>
      <c r="K194" s="710" t="s">
        <v>329</v>
      </c>
    </row>
    <row r="195" spans="1:11" ht="14.4" customHeight="1" thickBot="1" x14ac:dyDescent="0.35">
      <c r="A195" s="723" t="s">
        <v>515</v>
      </c>
      <c r="B195" s="701">
        <v>0</v>
      </c>
      <c r="C195" s="701">
        <v>1259.1494399999999</v>
      </c>
      <c r="D195" s="702">
        <v>1259.1494399999999</v>
      </c>
      <c r="E195" s="711" t="s">
        <v>329</v>
      </c>
      <c r="F195" s="701">
        <v>0</v>
      </c>
      <c r="G195" s="702">
        <v>0</v>
      </c>
      <c r="H195" s="704">
        <v>0</v>
      </c>
      <c r="I195" s="701">
        <v>1203.1749400000001</v>
      </c>
      <c r="J195" s="702">
        <v>1203.1749400000001</v>
      </c>
      <c r="K195" s="712" t="s">
        <v>329</v>
      </c>
    </row>
    <row r="196" spans="1:11" ht="14.4" customHeight="1" thickBot="1" x14ac:dyDescent="0.35">
      <c r="A196" s="723" t="s">
        <v>516</v>
      </c>
      <c r="B196" s="701">
        <v>0</v>
      </c>
      <c r="C196" s="701">
        <v>449.57495</v>
      </c>
      <c r="D196" s="702">
        <v>449.57495</v>
      </c>
      <c r="E196" s="711" t="s">
        <v>329</v>
      </c>
      <c r="F196" s="701">
        <v>0</v>
      </c>
      <c r="G196" s="702">
        <v>0</v>
      </c>
      <c r="H196" s="704">
        <v>994.98374999999999</v>
      </c>
      <c r="I196" s="701">
        <v>4965.15013</v>
      </c>
      <c r="J196" s="702">
        <v>4965.15013</v>
      </c>
      <c r="K196" s="712" t="s">
        <v>329</v>
      </c>
    </row>
    <row r="197" spans="1:11" ht="14.4" customHeight="1" thickBot="1" x14ac:dyDescent="0.35">
      <c r="A197" s="721" t="s">
        <v>517</v>
      </c>
      <c r="B197" s="701">
        <v>154.24791534897</v>
      </c>
      <c r="C197" s="701">
        <v>186.46806000000001</v>
      </c>
      <c r="D197" s="702">
        <v>32.220144651029003</v>
      </c>
      <c r="E197" s="703">
        <v>1.2088854463809999</v>
      </c>
      <c r="F197" s="701">
        <v>187</v>
      </c>
      <c r="G197" s="702">
        <v>171.416666666667</v>
      </c>
      <c r="H197" s="704">
        <v>20.1752</v>
      </c>
      <c r="I197" s="701">
        <v>208.00782000000001</v>
      </c>
      <c r="J197" s="702">
        <v>36.591153333332997</v>
      </c>
      <c r="K197" s="705">
        <v>1.1123412834219999</v>
      </c>
    </row>
    <row r="198" spans="1:11" ht="14.4" customHeight="1" thickBot="1" x14ac:dyDescent="0.35">
      <c r="A198" s="722" t="s">
        <v>518</v>
      </c>
      <c r="B198" s="706">
        <v>154.24791534897</v>
      </c>
      <c r="C198" s="706">
        <v>186.46806000000001</v>
      </c>
      <c r="D198" s="707">
        <v>32.220144651029003</v>
      </c>
      <c r="E198" s="713">
        <v>1.2088854463809999</v>
      </c>
      <c r="F198" s="706">
        <v>187</v>
      </c>
      <c r="G198" s="707">
        <v>171.416666666667</v>
      </c>
      <c r="H198" s="709">
        <v>20.1752</v>
      </c>
      <c r="I198" s="706">
        <v>208.00782000000001</v>
      </c>
      <c r="J198" s="707">
        <v>36.591153333332997</v>
      </c>
      <c r="K198" s="714">
        <v>1.1123412834219999</v>
      </c>
    </row>
    <row r="199" spans="1:11" ht="14.4" customHeight="1" thickBot="1" x14ac:dyDescent="0.35">
      <c r="A199" s="723" t="s">
        <v>519</v>
      </c>
      <c r="B199" s="701">
        <v>154.24791534897</v>
      </c>
      <c r="C199" s="701">
        <v>186.46806000000001</v>
      </c>
      <c r="D199" s="702">
        <v>32.220144651029003</v>
      </c>
      <c r="E199" s="703">
        <v>1.2088854463809999</v>
      </c>
      <c r="F199" s="701">
        <v>187</v>
      </c>
      <c r="G199" s="702">
        <v>171.416666666667</v>
      </c>
      <c r="H199" s="704">
        <v>20.1752</v>
      </c>
      <c r="I199" s="701">
        <v>208.00782000000001</v>
      </c>
      <c r="J199" s="702">
        <v>36.591153333332997</v>
      </c>
      <c r="K199" s="705">
        <v>1.1123412834219999</v>
      </c>
    </row>
    <row r="200" spans="1:11" ht="14.4" customHeight="1" thickBot="1" x14ac:dyDescent="0.35">
      <c r="A200" s="720" t="s">
        <v>520</v>
      </c>
      <c r="B200" s="701">
        <v>124.978395945912</v>
      </c>
      <c r="C200" s="701">
        <v>337.59735999999998</v>
      </c>
      <c r="D200" s="702">
        <v>212.618964054088</v>
      </c>
      <c r="E200" s="703">
        <v>2.7012457428730001</v>
      </c>
      <c r="F200" s="701">
        <v>119.608881951382</v>
      </c>
      <c r="G200" s="702">
        <v>109.6414751221</v>
      </c>
      <c r="H200" s="704">
        <v>0.75</v>
      </c>
      <c r="I200" s="701">
        <v>358.95199000000002</v>
      </c>
      <c r="J200" s="702">
        <v>249.3105148779</v>
      </c>
      <c r="K200" s="705">
        <v>3.0010479501499998</v>
      </c>
    </row>
    <row r="201" spans="1:11" ht="14.4" customHeight="1" thickBot="1" x14ac:dyDescent="0.35">
      <c r="A201" s="721" t="s">
        <v>521</v>
      </c>
      <c r="B201" s="701">
        <v>0</v>
      </c>
      <c r="C201" s="701">
        <v>70.465000000000003</v>
      </c>
      <c r="D201" s="702">
        <v>70.465000000000003</v>
      </c>
      <c r="E201" s="711" t="s">
        <v>329</v>
      </c>
      <c r="F201" s="701">
        <v>0</v>
      </c>
      <c r="G201" s="702">
        <v>0</v>
      </c>
      <c r="H201" s="704">
        <v>0.75</v>
      </c>
      <c r="I201" s="701">
        <v>79.650000000000006</v>
      </c>
      <c r="J201" s="702">
        <v>79.650000000000006</v>
      </c>
      <c r="K201" s="712" t="s">
        <v>329</v>
      </c>
    </row>
    <row r="202" spans="1:11" ht="14.4" customHeight="1" thickBot="1" x14ac:dyDescent="0.35">
      <c r="A202" s="722" t="s">
        <v>522</v>
      </c>
      <c r="B202" s="706">
        <v>0</v>
      </c>
      <c r="C202" s="706">
        <v>19.965</v>
      </c>
      <c r="D202" s="707">
        <v>19.965</v>
      </c>
      <c r="E202" s="708" t="s">
        <v>329</v>
      </c>
      <c r="F202" s="706">
        <v>0</v>
      </c>
      <c r="G202" s="707">
        <v>0</v>
      </c>
      <c r="H202" s="709">
        <v>0</v>
      </c>
      <c r="I202" s="706">
        <v>18.149999999999999</v>
      </c>
      <c r="J202" s="707">
        <v>18.149999999999999</v>
      </c>
      <c r="K202" s="710" t="s">
        <v>329</v>
      </c>
    </row>
    <row r="203" spans="1:11" ht="14.4" customHeight="1" thickBot="1" x14ac:dyDescent="0.35">
      <c r="A203" s="723" t="s">
        <v>523</v>
      </c>
      <c r="B203" s="701">
        <v>0</v>
      </c>
      <c r="C203" s="701">
        <v>19.965</v>
      </c>
      <c r="D203" s="702">
        <v>19.965</v>
      </c>
      <c r="E203" s="711" t="s">
        <v>329</v>
      </c>
      <c r="F203" s="701">
        <v>0</v>
      </c>
      <c r="G203" s="702">
        <v>0</v>
      </c>
      <c r="H203" s="704">
        <v>0</v>
      </c>
      <c r="I203" s="701">
        <v>18.149999999999999</v>
      </c>
      <c r="J203" s="702">
        <v>18.149999999999999</v>
      </c>
      <c r="K203" s="712" t="s">
        <v>329</v>
      </c>
    </row>
    <row r="204" spans="1:11" ht="14.4" customHeight="1" thickBot="1" x14ac:dyDescent="0.35">
      <c r="A204" s="722" t="s">
        <v>524</v>
      </c>
      <c r="B204" s="706">
        <v>0</v>
      </c>
      <c r="C204" s="706">
        <v>50.5</v>
      </c>
      <c r="D204" s="707">
        <v>50.5</v>
      </c>
      <c r="E204" s="708" t="s">
        <v>372</v>
      </c>
      <c r="F204" s="706">
        <v>0</v>
      </c>
      <c r="G204" s="707">
        <v>0</v>
      </c>
      <c r="H204" s="709">
        <v>0.75</v>
      </c>
      <c r="I204" s="706">
        <v>61.5</v>
      </c>
      <c r="J204" s="707">
        <v>61.5</v>
      </c>
      <c r="K204" s="710" t="s">
        <v>329</v>
      </c>
    </row>
    <row r="205" spans="1:11" ht="14.4" customHeight="1" thickBot="1" x14ac:dyDescent="0.35">
      <c r="A205" s="723" t="s">
        <v>525</v>
      </c>
      <c r="B205" s="701">
        <v>0</v>
      </c>
      <c r="C205" s="701">
        <v>50.5</v>
      </c>
      <c r="D205" s="702">
        <v>50.5</v>
      </c>
      <c r="E205" s="711" t="s">
        <v>372</v>
      </c>
      <c r="F205" s="701">
        <v>0</v>
      </c>
      <c r="G205" s="702">
        <v>0</v>
      </c>
      <c r="H205" s="704">
        <v>0.75</v>
      </c>
      <c r="I205" s="701">
        <v>61.5</v>
      </c>
      <c r="J205" s="702">
        <v>61.5</v>
      </c>
      <c r="K205" s="712" t="s">
        <v>329</v>
      </c>
    </row>
    <row r="206" spans="1:11" ht="14.4" customHeight="1" thickBot="1" x14ac:dyDescent="0.35">
      <c r="A206" s="726" t="s">
        <v>526</v>
      </c>
      <c r="B206" s="706">
        <v>124.978395945912</v>
      </c>
      <c r="C206" s="706">
        <v>267.13236000000001</v>
      </c>
      <c r="D206" s="707">
        <v>142.15396405408799</v>
      </c>
      <c r="E206" s="713">
        <v>2.1374282969320002</v>
      </c>
      <c r="F206" s="706">
        <v>119.608881951382</v>
      </c>
      <c r="G206" s="707">
        <v>109.6414751221</v>
      </c>
      <c r="H206" s="709">
        <v>0</v>
      </c>
      <c r="I206" s="706">
        <v>279.30198999999999</v>
      </c>
      <c r="J206" s="707">
        <v>169.6605148779</v>
      </c>
      <c r="K206" s="714">
        <v>2.3351275042720001</v>
      </c>
    </row>
    <row r="207" spans="1:11" ht="14.4" customHeight="1" thickBot="1" x14ac:dyDescent="0.35">
      <c r="A207" s="722" t="s">
        <v>527</v>
      </c>
      <c r="B207" s="706">
        <v>0</v>
      </c>
      <c r="C207" s="706">
        <v>12.196440000000001</v>
      </c>
      <c r="D207" s="707">
        <v>12.196440000000001</v>
      </c>
      <c r="E207" s="708" t="s">
        <v>329</v>
      </c>
      <c r="F207" s="706">
        <v>0</v>
      </c>
      <c r="G207" s="707">
        <v>0</v>
      </c>
      <c r="H207" s="709">
        <v>0</v>
      </c>
      <c r="I207" s="706">
        <v>-4.9999999999999901E-5</v>
      </c>
      <c r="J207" s="707">
        <v>-4.9999999999999901E-5</v>
      </c>
      <c r="K207" s="710" t="s">
        <v>329</v>
      </c>
    </row>
    <row r="208" spans="1:11" ht="14.4" customHeight="1" thickBot="1" x14ac:dyDescent="0.35">
      <c r="A208" s="723" t="s">
        <v>528</v>
      </c>
      <c r="B208" s="701">
        <v>0</v>
      </c>
      <c r="C208" s="701">
        <v>4.4000000000000002E-4</v>
      </c>
      <c r="D208" s="702">
        <v>4.4000000000000002E-4</v>
      </c>
      <c r="E208" s="711" t="s">
        <v>329</v>
      </c>
      <c r="F208" s="701">
        <v>0</v>
      </c>
      <c r="G208" s="702">
        <v>0</v>
      </c>
      <c r="H208" s="704">
        <v>0</v>
      </c>
      <c r="I208" s="701">
        <v>-4.9999999999999901E-5</v>
      </c>
      <c r="J208" s="702">
        <v>-4.9999999999999901E-5</v>
      </c>
      <c r="K208" s="712" t="s">
        <v>329</v>
      </c>
    </row>
    <row r="209" spans="1:11" ht="14.4" customHeight="1" thickBot="1" x14ac:dyDescent="0.35">
      <c r="A209" s="723" t="s">
        <v>529</v>
      </c>
      <c r="B209" s="701">
        <v>0</v>
      </c>
      <c r="C209" s="701">
        <v>12.196</v>
      </c>
      <c r="D209" s="702">
        <v>12.196</v>
      </c>
      <c r="E209" s="711" t="s">
        <v>329</v>
      </c>
      <c r="F209" s="701">
        <v>0</v>
      </c>
      <c r="G209" s="702">
        <v>0</v>
      </c>
      <c r="H209" s="704">
        <v>0</v>
      </c>
      <c r="I209" s="701">
        <v>0</v>
      </c>
      <c r="J209" s="702">
        <v>0</v>
      </c>
      <c r="K209" s="712" t="s">
        <v>329</v>
      </c>
    </row>
    <row r="210" spans="1:11" ht="14.4" customHeight="1" thickBot="1" x14ac:dyDescent="0.35">
      <c r="A210" s="722" t="s">
        <v>530</v>
      </c>
      <c r="B210" s="706">
        <v>124.978395945912</v>
      </c>
      <c r="C210" s="706">
        <v>135.79872</v>
      </c>
      <c r="D210" s="707">
        <v>10.820324054087999</v>
      </c>
      <c r="E210" s="713">
        <v>1.0865775558420001</v>
      </c>
      <c r="F210" s="706">
        <v>119.608881951382</v>
      </c>
      <c r="G210" s="707">
        <v>109.6414751221</v>
      </c>
      <c r="H210" s="709">
        <v>0</v>
      </c>
      <c r="I210" s="706">
        <v>166.92939000000001</v>
      </c>
      <c r="J210" s="707">
        <v>57.287914877898999</v>
      </c>
      <c r="K210" s="714">
        <v>1.39562704104</v>
      </c>
    </row>
    <row r="211" spans="1:11" ht="14.4" customHeight="1" thickBot="1" x14ac:dyDescent="0.35">
      <c r="A211" s="723" t="s">
        <v>531</v>
      </c>
      <c r="B211" s="701">
        <v>0</v>
      </c>
      <c r="C211" s="701">
        <v>1.0880000000000001</v>
      </c>
      <c r="D211" s="702">
        <v>1.0880000000000001</v>
      </c>
      <c r="E211" s="711" t="s">
        <v>329</v>
      </c>
      <c r="F211" s="701">
        <v>1.7719876921769999</v>
      </c>
      <c r="G211" s="702">
        <v>1.624322051162</v>
      </c>
      <c r="H211" s="704">
        <v>0</v>
      </c>
      <c r="I211" s="701">
        <v>0.41699999999999998</v>
      </c>
      <c r="J211" s="702">
        <v>-1.207322051162</v>
      </c>
      <c r="K211" s="705">
        <v>0.235328948299</v>
      </c>
    </row>
    <row r="212" spans="1:11" ht="14.4" customHeight="1" thickBot="1" x14ac:dyDescent="0.35">
      <c r="A212" s="723" t="s">
        <v>532</v>
      </c>
      <c r="B212" s="701">
        <v>12.127602475209001</v>
      </c>
      <c r="C212" s="701">
        <v>0</v>
      </c>
      <c r="D212" s="702">
        <v>-12.127602475209001</v>
      </c>
      <c r="E212" s="703">
        <v>0</v>
      </c>
      <c r="F212" s="701">
        <v>0</v>
      </c>
      <c r="G212" s="702">
        <v>0</v>
      </c>
      <c r="H212" s="704">
        <v>0</v>
      </c>
      <c r="I212" s="701">
        <v>0</v>
      </c>
      <c r="J212" s="702">
        <v>0</v>
      </c>
      <c r="K212" s="705">
        <v>11</v>
      </c>
    </row>
    <row r="213" spans="1:11" ht="14.4" customHeight="1" thickBot="1" x14ac:dyDescent="0.35">
      <c r="A213" s="723" t="s">
        <v>533</v>
      </c>
      <c r="B213" s="701">
        <v>112.850793470703</v>
      </c>
      <c r="C213" s="701">
        <v>134.71072000000001</v>
      </c>
      <c r="D213" s="702">
        <v>21.859926529296999</v>
      </c>
      <c r="E213" s="703">
        <v>1.193706449525</v>
      </c>
      <c r="F213" s="701">
        <v>117.836894259204</v>
      </c>
      <c r="G213" s="702">
        <v>108.017153070937</v>
      </c>
      <c r="H213" s="704">
        <v>0</v>
      </c>
      <c r="I213" s="701">
        <v>166.51239000000001</v>
      </c>
      <c r="J213" s="702">
        <v>58.495236929062003</v>
      </c>
      <c r="K213" s="705">
        <v>1.4130751751970001</v>
      </c>
    </row>
    <row r="214" spans="1:11" ht="14.4" customHeight="1" thickBot="1" x14ac:dyDescent="0.35">
      <c r="A214" s="722" t="s">
        <v>534</v>
      </c>
      <c r="B214" s="706">
        <v>0</v>
      </c>
      <c r="C214" s="706">
        <v>119.13720000000001</v>
      </c>
      <c r="D214" s="707">
        <v>119.13720000000001</v>
      </c>
      <c r="E214" s="708" t="s">
        <v>329</v>
      </c>
      <c r="F214" s="706">
        <v>0</v>
      </c>
      <c r="G214" s="707">
        <v>0</v>
      </c>
      <c r="H214" s="709">
        <v>0</v>
      </c>
      <c r="I214" s="706">
        <v>112.37264999999999</v>
      </c>
      <c r="J214" s="707">
        <v>112.37264999999999</v>
      </c>
      <c r="K214" s="710" t="s">
        <v>329</v>
      </c>
    </row>
    <row r="215" spans="1:11" ht="14.4" customHeight="1" thickBot="1" x14ac:dyDescent="0.35">
      <c r="A215" s="723" t="s">
        <v>535</v>
      </c>
      <c r="B215" s="701">
        <v>0</v>
      </c>
      <c r="C215" s="701">
        <v>119.13720000000001</v>
      </c>
      <c r="D215" s="702">
        <v>119.13720000000001</v>
      </c>
      <c r="E215" s="711" t="s">
        <v>329</v>
      </c>
      <c r="F215" s="701">
        <v>0</v>
      </c>
      <c r="G215" s="702">
        <v>0</v>
      </c>
      <c r="H215" s="704">
        <v>0</v>
      </c>
      <c r="I215" s="701">
        <v>112.37264999999999</v>
      </c>
      <c r="J215" s="702">
        <v>112.37264999999999</v>
      </c>
      <c r="K215" s="712" t="s">
        <v>329</v>
      </c>
    </row>
    <row r="216" spans="1:11" ht="14.4" customHeight="1" thickBot="1" x14ac:dyDescent="0.35">
      <c r="A216" s="720" t="s">
        <v>536</v>
      </c>
      <c r="B216" s="701">
        <v>12.148116954139001</v>
      </c>
      <c r="C216" s="701">
        <v>744.66800000000001</v>
      </c>
      <c r="D216" s="702">
        <v>732.51988304586098</v>
      </c>
      <c r="E216" s="703">
        <v>61.299047647568003</v>
      </c>
      <c r="F216" s="701">
        <v>32.166662900882002</v>
      </c>
      <c r="G216" s="702">
        <v>29.486107659142</v>
      </c>
      <c r="H216" s="704">
        <v>2.0619999999999998</v>
      </c>
      <c r="I216" s="701">
        <v>96.543999999999997</v>
      </c>
      <c r="J216" s="702">
        <v>67.057892340856995</v>
      </c>
      <c r="K216" s="705">
        <v>3.0013682270199999</v>
      </c>
    </row>
    <row r="217" spans="1:11" ht="14.4" customHeight="1" thickBot="1" x14ac:dyDescent="0.35">
      <c r="A217" s="726" t="s">
        <v>537</v>
      </c>
      <c r="B217" s="706">
        <v>12.148116954139001</v>
      </c>
      <c r="C217" s="706">
        <v>744.66800000000001</v>
      </c>
      <c r="D217" s="707">
        <v>732.51988304586098</v>
      </c>
      <c r="E217" s="713">
        <v>61.299047647568003</v>
      </c>
      <c r="F217" s="706">
        <v>32.166662900882002</v>
      </c>
      <c r="G217" s="707">
        <v>29.486107659142</v>
      </c>
      <c r="H217" s="709">
        <v>2.0619999999999998</v>
      </c>
      <c r="I217" s="706">
        <v>96.543999999999997</v>
      </c>
      <c r="J217" s="707">
        <v>67.057892340856995</v>
      </c>
      <c r="K217" s="714">
        <v>3.0013682270199999</v>
      </c>
    </row>
    <row r="218" spans="1:11" ht="14.4" customHeight="1" thickBot="1" x14ac:dyDescent="0.35">
      <c r="A218" s="722" t="s">
        <v>538</v>
      </c>
      <c r="B218" s="706">
        <v>12.148116954139001</v>
      </c>
      <c r="C218" s="706">
        <v>719.91800000000001</v>
      </c>
      <c r="D218" s="707">
        <v>707.76988304586098</v>
      </c>
      <c r="E218" s="713">
        <v>59.261694855079</v>
      </c>
      <c r="F218" s="706">
        <v>32.166662900882002</v>
      </c>
      <c r="G218" s="707">
        <v>29.486107659142</v>
      </c>
      <c r="H218" s="709">
        <v>0</v>
      </c>
      <c r="I218" s="706">
        <v>73.856999999999999</v>
      </c>
      <c r="J218" s="707">
        <v>44.370892340856997</v>
      </c>
      <c r="K218" s="714">
        <v>2.2960728076630001</v>
      </c>
    </row>
    <row r="219" spans="1:11" ht="14.4" customHeight="1" thickBot="1" x14ac:dyDescent="0.35">
      <c r="A219" s="723" t="s">
        <v>539</v>
      </c>
      <c r="B219" s="701">
        <v>0</v>
      </c>
      <c r="C219" s="701">
        <v>689.55</v>
      </c>
      <c r="D219" s="702">
        <v>689.55</v>
      </c>
      <c r="E219" s="711" t="s">
        <v>329</v>
      </c>
      <c r="F219" s="701">
        <v>0</v>
      </c>
      <c r="G219" s="702">
        <v>0</v>
      </c>
      <c r="H219" s="704">
        <v>0</v>
      </c>
      <c r="I219" s="701">
        <v>0</v>
      </c>
      <c r="J219" s="702">
        <v>0</v>
      </c>
      <c r="K219" s="705">
        <v>11</v>
      </c>
    </row>
    <row r="220" spans="1:11" ht="14.4" customHeight="1" thickBot="1" x14ac:dyDescent="0.35">
      <c r="A220" s="723" t="s">
        <v>540</v>
      </c>
      <c r="B220" s="701">
        <v>12.148116954139001</v>
      </c>
      <c r="C220" s="701">
        <v>30.367999999999999</v>
      </c>
      <c r="D220" s="702">
        <v>18.219883045861</v>
      </c>
      <c r="E220" s="703">
        <v>2.4998112970630002</v>
      </c>
      <c r="F220" s="701">
        <v>32.166662900882002</v>
      </c>
      <c r="G220" s="702">
        <v>29.486107659142</v>
      </c>
      <c r="H220" s="704">
        <v>0</v>
      </c>
      <c r="I220" s="701">
        <v>73.856999999999999</v>
      </c>
      <c r="J220" s="702">
        <v>44.370892340856997</v>
      </c>
      <c r="K220" s="705">
        <v>2.2960728076630001</v>
      </c>
    </row>
    <row r="221" spans="1:11" ht="14.4" customHeight="1" thickBot="1" x14ac:dyDescent="0.35">
      <c r="A221" s="725" t="s">
        <v>541</v>
      </c>
      <c r="B221" s="701">
        <v>0</v>
      </c>
      <c r="C221" s="701">
        <v>24.75</v>
      </c>
      <c r="D221" s="702">
        <v>24.75</v>
      </c>
      <c r="E221" s="711" t="s">
        <v>329</v>
      </c>
      <c r="F221" s="701">
        <v>0</v>
      </c>
      <c r="G221" s="702">
        <v>0</v>
      </c>
      <c r="H221" s="704">
        <v>2.0619999999999998</v>
      </c>
      <c r="I221" s="701">
        <v>22.687000000000001</v>
      </c>
      <c r="J221" s="702">
        <v>22.687000000000001</v>
      </c>
      <c r="K221" s="712" t="s">
        <v>329</v>
      </c>
    </row>
    <row r="222" spans="1:11" ht="14.4" customHeight="1" thickBot="1" x14ac:dyDescent="0.35">
      <c r="A222" s="723" t="s">
        <v>542</v>
      </c>
      <c r="B222" s="701">
        <v>0</v>
      </c>
      <c r="C222" s="701">
        <v>24.75</v>
      </c>
      <c r="D222" s="702">
        <v>24.75</v>
      </c>
      <c r="E222" s="711" t="s">
        <v>329</v>
      </c>
      <c r="F222" s="701">
        <v>0</v>
      </c>
      <c r="G222" s="702">
        <v>0</v>
      </c>
      <c r="H222" s="704">
        <v>2.0619999999999998</v>
      </c>
      <c r="I222" s="701">
        <v>22.687000000000001</v>
      </c>
      <c r="J222" s="702">
        <v>22.687000000000001</v>
      </c>
      <c r="K222" s="712" t="s">
        <v>329</v>
      </c>
    </row>
    <row r="223" spans="1:11" ht="14.4" customHeight="1" thickBot="1" x14ac:dyDescent="0.35">
      <c r="A223" s="719" t="s">
        <v>543</v>
      </c>
      <c r="B223" s="701">
        <v>6008.4690619990497</v>
      </c>
      <c r="C223" s="701">
        <v>8587.3758799999996</v>
      </c>
      <c r="D223" s="702">
        <v>2578.9068180009499</v>
      </c>
      <c r="E223" s="703">
        <v>1.429211965875</v>
      </c>
      <c r="F223" s="701">
        <v>7207.54654609925</v>
      </c>
      <c r="G223" s="702">
        <v>6606.9176672576496</v>
      </c>
      <c r="H223" s="704">
        <v>736.00207999999998</v>
      </c>
      <c r="I223" s="701">
        <v>8229.8108599999996</v>
      </c>
      <c r="J223" s="702">
        <v>1622.89319274235</v>
      </c>
      <c r="K223" s="705">
        <v>1.1418324956150001</v>
      </c>
    </row>
    <row r="224" spans="1:11" ht="14.4" customHeight="1" thickBot="1" x14ac:dyDescent="0.35">
      <c r="A224" s="724" t="s">
        <v>544</v>
      </c>
      <c r="B224" s="706">
        <v>6008.4690619990497</v>
      </c>
      <c r="C224" s="706">
        <v>8587.3758799999996</v>
      </c>
      <c r="D224" s="707">
        <v>2578.9068180009499</v>
      </c>
      <c r="E224" s="713">
        <v>1.429211965875</v>
      </c>
      <c r="F224" s="706">
        <v>7207.54654609925</v>
      </c>
      <c r="G224" s="707">
        <v>6606.9176672576496</v>
      </c>
      <c r="H224" s="709">
        <v>736.00207999999998</v>
      </c>
      <c r="I224" s="706">
        <v>8229.8108599999996</v>
      </c>
      <c r="J224" s="707">
        <v>1622.89319274235</v>
      </c>
      <c r="K224" s="714">
        <v>1.1418324956150001</v>
      </c>
    </row>
    <row r="225" spans="1:11" ht="14.4" customHeight="1" thickBot="1" x14ac:dyDescent="0.35">
      <c r="A225" s="726" t="s">
        <v>54</v>
      </c>
      <c r="B225" s="706">
        <v>6008.4690619990497</v>
      </c>
      <c r="C225" s="706">
        <v>8587.3758799999996</v>
      </c>
      <c r="D225" s="707">
        <v>2578.9068180009499</v>
      </c>
      <c r="E225" s="713">
        <v>1.429211965875</v>
      </c>
      <c r="F225" s="706">
        <v>7207.54654609925</v>
      </c>
      <c r="G225" s="707">
        <v>6606.9176672576496</v>
      </c>
      <c r="H225" s="709">
        <v>736.00207999999998</v>
      </c>
      <c r="I225" s="706">
        <v>8229.8108599999996</v>
      </c>
      <c r="J225" s="707">
        <v>1622.89319274235</v>
      </c>
      <c r="K225" s="714">
        <v>1.1418324956150001</v>
      </c>
    </row>
    <row r="226" spans="1:11" ht="14.4" customHeight="1" thickBot="1" x14ac:dyDescent="0.35">
      <c r="A226" s="725" t="s">
        <v>545</v>
      </c>
      <c r="B226" s="701">
        <v>64.811818091964</v>
      </c>
      <c r="C226" s="701">
        <v>57.067520000000002</v>
      </c>
      <c r="D226" s="702">
        <v>-7.7442980919639997</v>
      </c>
      <c r="E226" s="703">
        <v>0.88051101913200003</v>
      </c>
      <c r="F226" s="701">
        <v>0</v>
      </c>
      <c r="G226" s="702">
        <v>0</v>
      </c>
      <c r="H226" s="704">
        <v>0.92983000000000005</v>
      </c>
      <c r="I226" s="701">
        <v>43.753250000000001</v>
      </c>
      <c r="J226" s="702">
        <v>43.753250000000001</v>
      </c>
      <c r="K226" s="712" t="s">
        <v>372</v>
      </c>
    </row>
    <row r="227" spans="1:11" ht="14.4" customHeight="1" thickBot="1" x14ac:dyDescent="0.35">
      <c r="A227" s="723" t="s">
        <v>546</v>
      </c>
      <c r="B227" s="701">
        <v>64.811818091964</v>
      </c>
      <c r="C227" s="701">
        <v>57.067520000000002</v>
      </c>
      <c r="D227" s="702">
        <v>-7.7442980919639997</v>
      </c>
      <c r="E227" s="703">
        <v>0.88051101913200003</v>
      </c>
      <c r="F227" s="701">
        <v>0</v>
      </c>
      <c r="G227" s="702">
        <v>0</v>
      </c>
      <c r="H227" s="704">
        <v>0.92983000000000005</v>
      </c>
      <c r="I227" s="701">
        <v>43.753250000000001</v>
      </c>
      <c r="J227" s="702">
        <v>43.753250000000001</v>
      </c>
      <c r="K227" s="712" t="s">
        <v>372</v>
      </c>
    </row>
    <row r="228" spans="1:11" ht="14.4" customHeight="1" thickBot="1" x14ac:dyDescent="0.35">
      <c r="A228" s="722" t="s">
        <v>547</v>
      </c>
      <c r="B228" s="706">
        <v>91.828989419381998</v>
      </c>
      <c r="C228" s="706">
        <v>91.009</v>
      </c>
      <c r="D228" s="707">
        <v>-0.81998941938100001</v>
      </c>
      <c r="E228" s="713">
        <v>0.99107047322800002</v>
      </c>
      <c r="F228" s="706">
        <v>87.845379052099005</v>
      </c>
      <c r="G228" s="707">
        <v>80.524930797758003</v>
      </c>
      <c r="H228" s="709">
        <v>1.05</v>
      </c>
      <c r="I228" s="706">
        <v>34.713000000000001</v>
      </c>
      <c r="J228" s="707">
        <v>-45.811930797758002</v>
      </c>
      <c r="K228" s="714">
        <v>0.39516022782900001</v>
      </c>
    </row>
    <row r="229" spans="1:11" ht="14.4" customHeight="1" thickBot="1" x14ac:dyDescent="0.35">
      <c r="A229" s="723" t="s">
        <v>548</v>
      </c>
      <c r="B229" s="701">
        <v>91.828989419381998</v>
      </c>
      <c r="C229" s="701">
        <v>91.009</v>
      </c>
      <c r="D229" s="702">
        <v>-0.81998941938100001</v>
      </c>
      <c r="E229" s="703">
        <v>0.99107047322800002</v>
      </c>
      <c r="F229" s="701">
        <v>87.845379052099005</v>
      </c>
      <c r="G229" s="702">
        <v>80.524930797758003</v>
      </c>
      <c r="H229" s="704">
        <v>1.05</v>
      </c>
      <c r="I229" s="701">
        <v>34.713000000000001</v>
      </c>
      <c r="J229" s="702">
        <v>-45.811930797758002</v>
      </c>
      <c r="K229" s="705">
        <v>0.39516022782900001</v>
      </c>
    </row>
    <row r="230" spans="1:11" ht="14.4" customHeight="1" thickBot="1" x14ac:dyDescent="0.35">
      <c r="A230" s="722" t="s">
        <v>549</v>
      </c>
      <c r="B230" s="706">
        <v>84.015637895612002</v>
      </c>
      <c r="C230" s="706">
        <v>86.044439999999994</v>
      </c>
      <c r="D230" s="707">
        <v>2.0288021043870001</v>
      </c>
      <c r="E230" s="713">
        <v>1.024147910498</v>
      </c>
      <c r="F230" s="706">
        <v>119.825254146242</v>
      </c>
      <c r="G230" s="707">
        <v>109.83981630072201</v>
      </c>
      <c r="H230" s="709">
        <v>6.72072</v>
      </c>
      <c r="I230" s="706">
        <v>79.072999999999993</v>
      </c>
      <c r="J230" s="707">
        <v>-30.766816300721999</v>
      </c>
      <c r="K230" s="714">
        <v>0.659902627066</v>
      </c>
    </row>
    <row r="231" spans="1:11" ht="14.4" customHeight="1" thickBot="1" x14ac:dyDescent="0.35">
      <c r="A231" s="723" t="s">
        <v>550</v>
      </c>
      <c r="B231" s="701">
        <v>16.250694821825999</v>
      </c>
      <c r="C231" s="701">
        <v>24.776</v>
      </c>
      <c r="D231" s="702">
        <v>8.5253051781729994</v>
      </c>
      <c r="E231" s="703">
        <v>1.524611733322</v>
      </c>
      <c r="F231" s="701">
        <v>35.646541472651002</v>
      </c>
      <c r="G231" s="702">
        <v>32.675996349930003</v>
      </c>
      <c r="H231" s="704">
        <v>0.35199999999999998</v>
      </c>
      <c r="I231" s="701">
        <v>15.244</v>
      </c>
      <c r="J231" s="702">
        <v>-17.431996349929999</v>
      </c>
      <c r="K231" s="705">
        <v>0.42764317014300002</v>
      </c>
    </row>
    <row r="232" spans="1:11" ht="14.4" customHeight="1" thickBot="1" x14ac:dyDescent="0.35">
      <c r="A232" s="723" t="s">
        <v>551</v>
      </c>
      <c r="B232" s="701">
        <v>1.8887502931069999</v>
      </c>
      <c r="C232" s="701">
        <v>2.4655999999999998</v>
      </c>
      <c r="D232" s="702">
        <v>0.57684970689199999</v>
      </c>
      <c r="E232" s="703">
        <v>1.3054134307730001</v>
      </c>
      <c r="F232" s="701">
        <v>0</v>
      </c>
      <c r="G232" s="702">
        <v>0</v>
      </c>
      <c r="H232" s="704">
        <v>0</v>
      </c>
      <c r="I232" s="701">
        <v>1.2040999999999999</v>
      </c>
      <c r="J232" s="702">
        <v>1.2040999999999999</v>
      </c>
      <c r="K232" s="712" t="s">
        <v>372</v>
      </c>
    </row>
    <row r="233" spans="1:11" ht="14.4" customHeight="1" thickBot="1" x14ac:dyDescent="0.35">
      <c r="A233" s="723" t="s">
        <v>552</v>
      </c>
      <c r="B233" s="701">
        <v>65.876192780677997</v>
      </c>
      <c r="C233" s="701">
        <v>58.802840000000003</v>
      </c>
      <c r="D233" s="702">
        <v>-7.0733527806780003</v>
      </c>
      <c r="E233" s="703">
        <v>0.89262656990099998</v>
      </c>
      <c r="F233" s="701">
        <v>84.178712673590994</v>
      </c>
      <c r="G233" s="702">
        <v>77.163819950790995</v>
      </c>
      <c r="H233" s="704">
        <v>6.3687199999999997</v>
      </c>
      <c r="I233" s="701">
        <v>62.624899999999997</v>
      </c>
      <c r="J233" s="702">
        <v>-14.538919950791</v>
      </c>
      <c r="K233" s="705">
        <v>0.74395174279700005</v>
      </c>
    </row>
    <row r="234" spans="1:11" ht="14.4" customHeight="1" thickBot="1" x14ac:dyDescent="0.35">
      <c r="A234" s="722" t="s">
        <v>553</v>
      </c>
      <c r="B234" s="706">
        <v>890.51990579842595</v>
      </c>
      <c r="C234" s="706">
        <v>895.54731000000004</v>
      </c>
      <c r="D234" s="707">
        <v>5.0274042015739999</v>
      </c>
      <c r="E234" s="713">
        <v>1.005645470885</v>
      </c>
      <c r="F234" s="706">
        <v>770.16643240455403</v>
      </c>
      <c r="G234" s="707">
        <v>705.98589637084103</v>
      </c>
      <c r="H234" s="709">
        <v>69.59872</v>
      </c>
      <c r="I234" s="706">
        <v>795.93532000000005</v>
      </c>
      <c r="J234" s="707">
        <v>89.949423629159</v>
      </c>
      <c r="K234" s="714">
        <v>1.0334588557890001</v>
      </c>
    </row>
    <row r="235" spans="1:11" ht="14.4" customHeight="1" thickBot="1" x14ac:dyDescent="0.35">
      <c r="A235" s="723" t="s">
        <v>554</v>
      </c>
      <c r="B235" s="701">
        <v>890.51990579842595</v>
      </c>
      <c r="C235" s="701">
        <v>895.54731000000004</v>
      </c>
      <c r="D235" s="702">
        <v>5.0274042015739999</v>
      </c>
      <c r="E235" s="703">
        <v>1.005645470885</v>
      </c>
      <c r="F235" s="701">
        <v>770.16643240455403</v>
      </c>
      <c r="G235" s="702">
        <v>705.98589637084103</v>
      </c>
      <c r="H235" s="704">
        <v>69.59872</v>
      </c>
      <c r="I235" s="701">
        <v>795.93532000000005</v>
      </c>
      <c r="J235" s="702">
        <v>89.949423629159</v>
      </c>
      <c r="K235" s="705">
        <v>1.0334588557890001</v>
      </c>
    </row>
    <row r="236" spans="1:11" ht="14.4" customHeight="1" thickBot="1" x14ac:dyDescent="0.35">
      <c r="A236" s="722" t="s">
        <v>555</v>
      </c>
      <c r="B236" s="706">
        <v>0</v>
      </c>
      <c r="C236" s="706">
        <v>8.0009999999999994</v>
      </c>
      <c r="D236" s="707">
        <v>8.0009999999999994</v>
      </c>
      <c r="E236" s="708" t="s">
        <v>372</v>
      </c>
      <c r="F236" s="706">
        <v>0</v>
      </c>
      <c r="G236" s="707">
        <v>0</v>
      </c>
      <c r="H236" s="709">
        <v>0.55600000000000005</v>
      </c>
      <c r="I236" s="706">
        <v>6.8470000000000004</v>
      </c>
      <c r="J236" s="707">
        <v>6.8470000000000004</v>
      </c>
      <c r="K236" s="710" t="s">
        <v>372</v>
      </c>
    </row>
    <row r="237" spans="1:11" ht="14.4" customHeight="1" thickBot="1" x14ac:dyDescent="0.35">
      <c r="A237" s="723" t="s">
        <v>556</v>
      </c>
      <c r="B237" s="701">
        <v>0</v>
      </c>
      <c r="C237" s="701">
        <v>8.0009999999999994</v>
      </c>
      <c r="D237" s="702">
        <v>8.0009999999999994</v>
      </c>
      <c r="E237" s="711" t="s">
        <v>372</v>
      </c>
      <c r="F237" s="701">
        <v>0</v>
      </c>
      <c r="G237" s="702">
        <v>0</v>
      </c>
      <c r="H237" s="704">
        <v>0.55600000000000005</v>
      </c>
      <c r="I237" s="701">
        <v>6.8470000000000004</v>
      </c>
      <c r="J237" s="702">
        <v>6.8470000000000004</v>
      </c>
      <c r="K237" s="712" t="s">
        <v>372</v>
      </c>
    </row>
    <row r="238" spans="1:11" ht="14.4" customHeight="1" thickBot="1" x14ac:dyDescent="0.35">
      <c r="A238" s="722" t="s">
        <v>557</v>
      </c>
      <c r="B238" s="706">
        <v>484.821532163629</v>
      </c>
      <c r="C238" s="706">
        <v>497.19294000000002</v>
      </c>
      <c r="D238" s="707">
        <v>12.371407836371</v>
      </c>
      <c r="E238" s="713">
        <v>1.0255174471749999</v>
      </c>
      <c r="F238" s="706">
        <v>627.60747289915105</v>
      </c>
      <c r="G238" s="707">
        <v>575.306850157555</v>
      </c>
      <c r="H238" s="709">
        <v>44.698610000000002</v>
      </c>
      <c r="I238" s="706">
        <v>481.72492</v>
      </c>
      <c r="J238" s="707">
        <v>-93.581930157555007</v>
      </c>
      <c r="K238" s="714">
        <v>0.76755765474600002</v>
      </c>
    </row>
    <row r="239" spans="1:11" ht="14.4" customHeight="1" thickBot="1" x14ac:dyDescent="0.35">
      <c r="A239" s="723" t="s">
        <v>558</v>
      </c>
      <c r="B239" s="701">
        <v>484.821532163629</v>
      </c>
      <c r="C239" s="701">
        <v>497.19294000000002</v>
      </c>
      <c r="D239" s="702">
        <v>12.371407836371</v>
      </c>
      <c r="E239" s="703">
        <v>1.0255174471749999</v>
      </c>
      <c r="F239" s="701">
        <v>627.60747289915105</v>
      </c>
      <c r="G239" s="702">
        <v>575.306850157555</v>
      </c>
      <c r="H239" s="704">
        <v>44.698610000000002</v>
      </c>
      <c r="I239" s="701">
        <v>481.72492</v>
      </c>
      <c r="J239" s="702">
        <v>-93.581930157555007</v>
      </c>
      <c r="K239" s="705">
        <v>0.76755765474600002</v>
      </c>
    </row>
    <row r="240" spans="1:11" ht="14.4" customHeight="1" thickBot="1" x14ac:dyDescent="0.35">
      <c r="A240" s="722" t="s">
        <v>559</v>
      </c>
      <c r="B240" s="706">
        <v>0</v>
      </c>
      <c r="C240" s="706">
        <v>1315.26811</v>
      </c>
      <c r="D240" s="707">
        <v>1315.26811</v>
      </c>
      <c r="E240" s="708" t="s">
        <v>372</v>
      </c>
      <c r="F240" s="706">
        <v>0</v>
      </c>
      <c r="G240" s="707">
        <v>0</v>
      </c>
      <c r="H240" s="709">
        <v>100.60693999999999</v>
      </c>
      <c r="I240" s="706">
        <v>1041.0277000000001</v>
      </c>
      <c r="J240" s="707">
        <v>1041.0277000000001</v>
      </c>
      <c r="K240" s="710" t="s">
        <v>372</v>
      </c>
    </row>
    <row r="241" spans="1:11" ht="14.4" customHeight="1" thickBot="1" x14ac:dyDescent="0.35">
      <c r="A241" s="723" t="s">
        <v>560</v>
      </c>
      <c r="B241" s="701">
        <v>0</v>
      </c>
      <c r="C241" s="701">
        <v>1315.26811</v>
      </c>
      <c r="D241" s="702">
        <v>1315.26811</v>
      </c>
      <c r="E241" s="711" t="s">
        <v>372</v>
      </c>
      <c r="F241" s="701">
        <v>0</v>
      </c>
      <c r="G241" s="702">
        <v>0</v>
      </c>
      <c r="H241" s="704">
        <v>100.60693999999999</v>
      </c>
      <c r="I241" s="701">
        <v>1041.0277000000001</v>
      </c>
      <c r="J241" s="702">
        <v>1041.0277000000001</v>
      </c>
      <c r="K241" s="712" t="s">
        <v>372</v>
      </c>
    </row>
    <row r="242" spans="1:11" ht="14.4" customHeight="1" thickBot="1" x14ac:dyDescent="0.35">
      <c r="A242" s="722" t="s">
        <v>561</v>
      </c>
      <c r="B242" s="706">
        <v>4392.4711786300304</v>
      </c>
      <c r="C242" s="706">
        <v>5637.2455600000003</v>
      </c>
      <c r="D242" s="707">
        <v>1244.7743813699699</v>
      </c>
      <c r="E242" s="713">
        <v>1.2833881727950001</v>
      </c>
      <c r="F242" s="706">
        <v>5602.1020075972001</v>
      </c>
      <c r="G242" s="707">
        <v>5135.2601736307697</v>
      </c>
      <c r="H242" s="709">
        <v>511.84125999999998</v>
      </c>
      <c r="I242" s="706">
        <v>5746.7366700000002</v>
      </c>
      <c r="J242" s="707">
        <v>611.47649636923404</v>
      </c>
      <c r="K242" s="714">
        <v>1.0258179273070001</v>
      </c>
    </row>
    <row r="243" spans="1:11" ht="14.4" customHeight="1" thickBot="1" x14ac:dyDescent="0.35">
      <c r="A243" s="723" t="s">
        <v>562</v>
      </c>
      <c r="B243" s="701">
        <v>4392.4711786300304</v>
      </c>
      <c r="C243" s="701">
        <v>5637.2455600000003</v>
      </c>
      <c r="D243" s="702">
        <v>1244.7743813699699</v>
      </c>
      <c r="E243" s="703">
        <v>1.2833881727950001</v>
      </c>
      <c r="F243" s="701">
        <v>5602.1020075972001</v>
      </c>
      <c r="G243" s="702">
        <v>5135.2601736307697</v>
      </c>
      <c r="H243" s="704">
        <v>511.84125999999998</v>
      </c>
      <c r="I243" s="701">
        <v>5746.7366700000002</v>
      </c>
      <c r="J243" s="702">
        <v>611.47649636923404</v>
      </c>
      <c r="K243" s="705">
        <v>1.0258179273070001</v>
      </c>
    </row>
    <row r="244" spans="1:11" ht="14.4" customHeight="1" thickBot="1" x14ac:dyDescent="0.35">
      <c r="A244" s="719" t="s">
        <v>563</v>
      </c>
      <c r="B244" s="701">
        <v>0</v>
      </c>
      <c r="C244" s="701">
        <v>0.73109999999999997</v>
      </c>
      <c r="D244" s="702">
        <v>0.73109999999999997</v>
      </c>
      <c r="E244" s="711" t="s">
        <v>372</v>
      </c>
      <c r="F244" s="701">
        <v>0</v>
      </c>
      <c r="G244" s="702">
        <v>0</v>
      </c>
      <c r="H244" s="704">
        <v>0</v>
      </c>
      <c r="I244" s="701">
        <v>1.0758799999999999</v>
      </c>
      <c r="J244" s="702">
        <v>1.0758799999999999</v>
      </c>
      <c r="K244" s="712" t="s">
        <v>329</v>
      </c>
    </row>
    <row r="245" spans="1:11" ht="14.4" customHeight="1" thickBot="1" x14ac:dyDescent="0.35">
      <c r="A245" s="724" t="s">
        <v>564</v>
      </c>
      <c r="B245" s="706">
        <v>0</v>
      </c>
      <c r="C245" s="706">
        <v>0.73109999999999997</v>
      </c>
      <c r="D245" s="707">
        <v>0.73109999999999997</v>
      </c>
      <c r="E245" s="708" t="s">
        <v>372</v>
      </c>
      <c r="F245" s="706">
        <v>0</v>
      </c>
      <c r="G245" s="707">
        <v>0</v>
      </c>
      <c r="H245" s="709">
        <v>0</v>
      </c>
      <c r="I245" s="706">
        <v>1.0758799999999999</v>
      </c>
      <c r="J245" s="707">
        <v>1.0758799999999999</v>
      </c>
      <c r="K245" s="710" t="s">
        <v>329</v>
      </c>
    </row>
    <row r="246" spans="1:11" ht="14.4" customHeight="1" thickBot="1" x14ac:dyDescent="0.35">
      <c r="A246" s="726" t="s">
        <v>565</v>
      </c>
      <c r="B246" s="706">
        <v>0</v>
      </c>
      <c r="C246" s="706">
        <v>0.73109999999999997</v>
      </c>
      <c r="D246" s="707">
        <v>0.73109999999999997</v>
      </c>
      <c r="E246" s="708" t="s">
        <v>372</v>
      </c>
      <c r="F246" s="706">
        <v>0</v>
      </c>
      <c r="G246" s="707">
        <v>0</v>
      </c>
      <c r="H246" s="709">
        <v>0</v>
      </c>
      <c r="I246" s="706">
        <v>1.0758799999999999</v>
      </c>
      <c r="J246" s="707">
        <v>1.0758799999999999</v>
      </c>
      <c r="K246" s="710" t="s">
        <v>329</v>
      </c>
    </row>
    <row r="247" spans="1:11" ht="14.4" customHeight="1" thickBot="1" x14ac:dyDescent="0.35">
      <c r="A247" s="722" t="s">
        <v>566</v>
      </c>
      <c r="B247" s="706">
        <v>0</v>
      </c>
      <c r="C247" s="706">
        <v>0.73109999999999997</v>
      </c>
      <c r="D247" s="707">
        <v>0.73109999999999997</v>
      </c>
      <c r="E247" s="708" t="s">
        <v>372</v>
      </c>
      <c r="F247" s="706">
        <v>0</v>
      </c>
      <c r="G247" s="707">
        <v>0</v>
      </c>
      <c r="H247" s="709">
        <v>0</v>
      </c>
      <c r="I247" s="706">
        <v>1.0758799999999999</v>
      </c>
      <c r="J247" s="707">
        <v>1.0758799999999999</v>
      </c>
      <c r="K247" s="710" t="s">
        <v>372</v>
      </c>
    </row>
    <row r="248" spans="1:11" ht="14.4" customHeight="1" thickBot="1" x14ac:dyDescent="0.35">
      <c r="A248" s="723" t="s">
        <v>567</v>
      </c>
      <c r="B248" s="701">
        <v>0</v>
      </c>
      <c r="C248" s="701">
        <v>0.73109999999999997</v>
      </c>
      <c r="D248" s="702">
        <v>0.73109999999999997</v>
      </c>
      <c r="E248" s="711" t="s">
        <v>372</v>
      </c>
      <c r="F248" s="701">
        <v>0</v>
      </c>
      <c r="G248" s="702">
        <v>0</v>
      </c>
      <c r="H248" s="704">
        <v>0</v>
      </c>
      <c r="I248" s="701">
        <v>1.0758799999999999</v>
      </c>
      <c r="J248" s="702">
        <v>1.0758799999999999</v>
      </c>
      <c r="K248" s="712" t="s">
        <v>372</v>
      </c>
    </row>
    <row r="249" spans="1:11" ht="14.4" customHeight="1" thickBot="1" x14ac:dyDescent="0.35">
      <c r="A249" s="727"/>
      <c r="B249" s="701">
        <v>10435.1578360883</v>
      </c>
      <c r="C249" s="701">
        <v>457.84750000000298</v>
      </c>
      <c r="D249" s="702">
        <v>-9977.3103360883306</v>
      </c>
      <c r="E249" s="703">
        <v>4.3875474352000003E-2</v>
      </c>
      <c r="F249" s="701">
        <v>-3959.51344815422</v>
      </c>
      <c r="G249" s="702">
        <v>-3629.5539941413699</v>
      </c>
      <c r="H249" s="704">
        <v>-2318.4714400000098</v>
      </c>
      <c r="I249" s="701">
        <v>3721.6237299998802</v>
      </c>
      <c r="J249" s="702">
        <v>7351.1777241412501</v>
      </c>
      <c r="K249" s="705">
        <v>-0.93991945695599999</v>
      </c>
    </row>
    <row r="250" spans="1:11" ht="14.4" customHeight="1" thickBot="1" x14ac:dyDescent="0.35">
      <c r="A250" s="728" t="s">
        <v>66</v>
      </c>
      <c r="B250" s="715">
        <v>10435.1578360883</v>
      </c>
      <c r="C250" s="715">
        <v>457.84750000000298</v>
      </c>
      <c r="D250" s="716">
        <v>-9977.3103360883197</v>
      </c>
      <c r="E250" s="717" t="s">
        <v>372</v>
      </c>
      <c r="F250" s="715">
        <v>-3959.51344815422</v>
      </c>
      <c r="G250" s="716">
        <v>-3629.5539941413599</v>
      </c>
      <c r="H250" s="715">
        <v>-2318.4714400000098</v>
      </c>
      <c r="I250" s="715">
        <v>3721.6237299998902</v>
      </c>
      <c r="J250" s="716">
        <v>7351.1777241412501</v>
      </c>
      <c r="K250" s="718">
        <v>-0.93991945695599999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568</v>
      </c>
      <c r="B5" s="730" t="s">
        <v>569</v>
      </c>
      <c r="C5" s="731" t="s">
        <v>570</v>
      </c>
      <c r="D5" s="731" t="s">
        <v>570</v>
      </c>
      <c r="E5" s="731"/>
      <c r="F5" s="731" t="s">
        <v>570</v>
      </c>
      <c r="G5" s="731" t="s">
        <v>570</v>
      </c>
      <c r="H5" s="731" t="s">
        <v>570</v>
      </c>
      <c r="I5" s="732" t="s">
        <v>570</v>
      </c>
      <c r="J5" s="733" t="s">
        <v>73</v>
      </c>
    </row>
    <row r="6" spans="1:10" ht="14.4" customHeight="1" x14ac:dyDescent="0.3">
      <c r="A6" s="729" t="s">
        <v>568</v>
      </c>
      <c r="B6" s="730" t="s">
        <v>571</v>
      </c>
      <c r="C6" s="731">
        <v>1915.3513100000005</v>
      </c>
      <c r="D6" s="731">
        <v>1742.0620599999991</v>
      </c>
      <c r="E6" s="731"/>
      <c r="F6" s="731">
        <v>1869.7808900000016</v>
      </c>
      <c r="G6" s="731">
        <v>1796.2273708496093</v>
      </c>
      <c r="H6" s="731">
        <v>73.553519150392276</v>
      </c>
      <c r="I6" s="732">
        <v>1.0409488911838605</v>
      </c>
      <c r="J6" s="733" t="s">
        <v>1</v>
      </c>
    </row>
    <row r="7" spans="1:10" ht="14.4" customHeight="1" x14ac:dyDescent="0.3">
      <c r="A7" s="729" t="s">
        <v>568</v>
      </c>
      <c r="B7" s="730" t="s">
        <v>572</v>
      </c>
      <c r="C7" s="731">
        <v>56.902999999999999</v>
      </c>
      <c r="D7" s="731">
        <v>59.470399999999998</v>
      </c>
      <c r="E7" s="731"/>
      <c r="F7" s="731">
        <v>14.286799999999999</v>
      </c>
      <c r="G7" s="731">
        <v>46.23350390625</v>
      </c>
      <c r="H7" s="731">
        <v>-31.946703906250001</v>
      </c>
      <c r="I7" s="732">
        <v>0.30901400051724531</v>
      </c>
      <c r="J7" s="733" t="s">
        <v>1</v>
      </c>
    </row>
    <row r="8" spans="1:10" ht="14.4" customHeight="1" x14ac:dyDescent="0.3">
      <c r="A8" s="729" t="s">
        <v>568</v>
      </c>
      <c r="B8" s="730" t="s">
        <v>573</v>
      </c>
      <c r="C8" s="731">
        <v>156.02564000000004</v>
      </c>
      <c r="D8" s="731">
        <v>176.91473000000002</v>
      </c>
      <c r="E8" s="731"/>
      <c r="F8" s="731">
        <v>299.36474999999984</v>
      </c>
      <c r="G8" s="731">
        <v>187.75114062500001</v>
      </c>
      <c r="H8" s="731">
        <v>111.61360937499984</v>
      </c>
      <c r="I8" s="732">
        <v>1.5944763318265451</v>
      </c>
      <c r="J8" s="733" t="s">
        <v>1</v>
      </c>
    </row>
    <row r="9" spans="1:10" ht="14.4" customHeight="1" x14ac:dyDescent="0.3">
      <c r="A9" s="729" t="s">
        <v>568</v>
      </c>
      <c r="B9" s="730" t="s">
        <v>574</v>
      </c>
      <c r="C9" s="731">
        <v>67.113389999999995</v>
      </c>
      <c r="D9" s="731">
        <v>73.436129999999991</v>
      </c>
      <c r="E9" s="731"/>
      <c r="F9" s="731">
        <v>14.299479999999999</v>
      </c>
      <c r="G9" s="731">
        <v>73.333328124999994</v>
      </c>
      <c r="H9" s="731">
        <v>-59.033848124999992</v>
      </c>
      <c r="I9" s="732">
        <v>0.19499292293983828</v>
      </c>
      <c r="J9" s="733" t="s">
        <v>1</v>
      </c>
    </row>
    <row r="10" spans="1:10" ht="14.4" customHeight="1" x14ac:dyDescent="0.3">
      <c r="A10" s="729" t="s">
        <v>568</v>
      </c>
      <c r="B10" s="730" t="s">
        <v>575</v>
      </c>
      <c r="C10" s="731">
        <v>25.617770000000004</v>
      </c>
      <c r="D10" s="731">
        <v>36.750470000000007</v>
      </c>
      <c r="E10" s="731"/>
      <c r="F10" s="731">
        <v>23.771239999999999</v>
      </c>
      <c r="G10" s="731">
        <v>36.666666503906249</v>
      </c>
      <c r="H10" s="731">
        <v>-12.895426503906251</v>
      </c>
      <c r="I10" s="732">
        <v>0.64830654833232659</v>
      </c>
      <c r="J10" s="733" t="s">
        <v>1</v>
      </c>
    </row>
    <row r="11" spans="1:10" ht="14.4" customHeight="1" x14ac:dyDescent="0.3">
      <c r="A11" s="729" t="s">
        <v>568</v>
      </c>
      <c r="B11" s="730" t="s">
        <v>576</v>
      </c>
      <c r="C11" s="731">
        <v>84.040420000000012</v>
      </c>
      <c r="D11" s="731">
        <v>93.760300000000001</v>
      </c>
      <c r="E11" s="731"/>
      <c r="F11" s="731">
        <v>100.98173000000004</v>
      </c>
      <c r="G11" s="731">
        <v>91.712769531250004</v>
      </c>
      <c r="H11" s="731">
        <v>9.2689604687500378</v>
      </c>
      <c r="I11" s="732">
        <v>1.1010651026691736</v>
      </c>
      <c r="J11" s="733" t="s">
        <v>1</v>
      </c>
    </row>
    <row r="12" spans="1:10" ht="14.4" customHeight="1" x14ac:dyDescent="0.3">
      <c r="A12" s="729" t="s">
        <v>568</v>
      </c>
      <c r="B12" s="730" t="s">
        <v>577</v>
      </c>
      <c r="C12" s="731">
        <v>8.1826100000000004</v>
      </c>
      <c r="D12" s="731">
        <v>30.870330000000003</v>
      </c>
      <c r="E12" s="731"/>
      <c r="F12" s="731">
        <v>4.2310000000000008</v>
      </c>
      <c r="G12" s="731">
        <v>32.345851562500002</v>
      </c>
      <c r="H12" s="731">
        <v>-28.1148515625</v>
      </c>
      <c r="I12" s="732">
        <v>0.13080502740280886</v>
      </c>
      <c r="J12" s="733" t="s">
        <v>1</v>
      </c>
    </row>
    <row r="13" spans="1:10" ht="14.4" customHeight="1" x14ac:dyDescent="0.3">
      <c r="A13" s="729" t="s">
        <v>568</v>
      </c>
      <c r="B13" s="730" t="s">
        <v>578</v>
      </c>
      <c r="C13" s="731">
        <v>4311.7547299999987</v>
      </c>
      <c r="D13" s="731">
        <v>2999.5305499999999</v>
      </c>
      <c r="E13" s="731"/>
      <c r="F13" s="731">
        <v>2556.9626000000003</v>
      </c>
      <c r="G13" s="731">
        <v>4400</v>
      </c>
      <c r="H13" s="731">
        <v>-1843.0373999999997</v>
      </c>
      <c r="I13" s="732">
        <v>0.58112786363636371</v>
      </c>
      <c r="J13" s="733" t="s">
        <v>1</v>
      </c>
    </row>
    <row r="14" spans="1:10" ht="14.4" customHeight="1" x14ac:dyDescent="0.3">
      <c r="A14" s="729" t="s">
        <v>568</v>
      </c>
      <c r="B14" s="730" t="s">
        <v>579</v>
      </c>
      <c r="C14" s="731">
        <v>263.1585</v>
      </c>
      <c r="D14" s="731">
        <v>383.80137000000002</v>
      </c>
      <c r="E14" s="731"/>
      <c r="F14" s="731">
        <v>271.27940000000001</v>
      </c>
      <c r="G14" s="731">
        <v>375.44879687500003</v>
      </c>
      <c r="H14" s="731">
        <v>-104.16939687500002</v>
      </c>
      <c r="I14" s="732">
        <v>0.72254699511080966</v>
      </c>
      <c r="J14" s="733" t="s">
        <v>1</v>
      </c>
    </row>
    <row r="15" spans="1:10" ht="14.4" customHeight="1" x14ac:dyDescent="0.3">
      <c r="A15" s="729" t="s">
        <v>568</v>
      </c>
      <c r="B15" s="730" t="s">
        <v>580</v>
      </c>
      <c r="C15" s="731">
        <v>6888.1473699999988</v>
      </c>
      <c r="D15" s="731">
        <v>5596.5963399999991</v>
      </c>
      <c r="E15" s="731"/>
      <c r="F15" s="731">
        <v>5154.9578900000024</v>
      </c>
      <c r="G15" s="731">
        <v>7039.7194279785153</v>
      </c>
      <c r="H15" s="731">
        <v>-1884.7615379785129</v>
      </c>
      <c r="I15" s="732">
        <v>0.73226752042307885</v>
      </c>
      <c r="J15" s="733" t="s">
        <v>581</v>
      </c>
    </row>
    <row r="17" spans="1:10" ht="14.4" customHeight="1" x14ac:dyDescent="0.3">
      <c r="A17" s="729" t="s">
        <v>568</v>
      </c>
      <c r="B17" s="730" t="s">
        <v>569</v>
      </c>
      <c r="C17" s="731" t="s">
        <v>570</v>
      </c>
      <c r="D17" s="731" t="s">
        <v>570</v>
      </c>
      <c r="E17" s="731"/>
      <c r="F17" s="731" t="s">
        <v>570</v>
      </c>
      <c r="G17" s="731" t="s">
        <v>570</v>
      </c>
      <c r="H17" s="731" t="s">
        <v>570</v>
      </c>
      <c r="I17" s="732" t="s">
        <v>570</v>
      </c>
      <c r="J17" s="733" t="s">
        <v>73</v>
      </c>
    </row>
    <row r="18" spans="1:10" ht="14.4" customHeight="1" x14ac:dyDescent="0.3">
      <c r="A18" s="729" t="s">
        <v>582</v>
      </c>
      <c r="B18" s="730" t="s">
        <v>583</v>
      </c>
      <c r="C18" s="731" t="s">
        <v>570</v>
      </c>
      <c r="D18" s="731" t="s">
        <v>570</v>
      </c>
      <c r="E18" s="731"/>
      <c r="F18" s="731" t="s">
        <v>570</v>
      </c>
      <c r="G18" s="731" t="s">
        <v>570</v>
      </c>
      <c r="H18" s="731" t="s">
        <v>570</v>
      </c>
      <c r="I18" s="732" t="s">
        <v>570</v>
      </c>
      <c r="J18" s="733" t="s">
        <v>0</v>
      </c>
    </row>
    <row r="19" spans="1:10" ht="14.4" customHeight="1" x14ac:dyDescent="0.3">
      <c r="A19" s="729" t="s">
        <v>582</v>
      </c>
      <c r="B19" s="730" t="s">
        <v>571</v>
      </c>
      <c r="C19" s="731">
        <v>189.01068999999998</v>
      </c>
      <c r="D19" s="731">
        <v>202.62548999999999</v>
      </c>
      <c r="E19" s="731"/>
      <c r="F19" s="731">
        <v>243.07144999999986</v>
      </c>
      <c r="G19" s="731">
        <v>209</v>
      </c>
      <c r="H19" s="731">
        <v>34.071449999999857</v>
      </c>
      <c r="I19" s="732">
        <v>1.1630212918660281</v>
      </c>
      <c r="J19" s="733" t="s">
        <v>1</v>
      </c>
    </row>
    <row r="20" spans="1:10" ht="14.4" customHeight="1" x14ac:dyDescent="0.3">
      <c r="A20" s="729" t="s">
        <v>582</v>
      </c>
      <c r="B20" s="730" t="s">
        <v>574</v>
      </c>
      <c r="C20" s="731">
        <v>1.8262</v>
      </c>
      <c r="D20" s="731">
        <v>0</v>
      </c>
      <c r="E20" s="731"/>
      <c r="F20" s="731">
        <v>2.8884100000000008</v>
      </c>
      <c r="G20" s="731">
        <v>0</v>
      </c>
      <c r="H20" s="731">
        <v>2.8884100000000008</v>
      </c>
      <c r="I20" s="732" t="s">
        <v>570</v>
      </c>
      <c r="J20" s="733" t="s">
        <v>1</v>
      </c>
    </row>
    <row r="21" spans="1:10" ht="14.4" customHeight="1" x14ac:dyDescent="0.3">
      <c r="A21" s="729" t="s">
        <v>582</v>
      </c>
      <c r="B21" s="730" t="s">
        <v>575</v>
      </c>
      <c r="C21" s="731">
        <v>0</v>
      </c>
      <c r="D21" s="731">
        <v>5.7353999999999994</v>
      </c>
      <c r="E21" s="731"/>
      <c r="F21" s="731">
        <v>2.8676999999999997</v>
      </c>
      <c r="G21" s="731">
        <v>6</v>
      </c>
      <c r="H21" s="731">
        <v>-3.1323000000000003</v>
      </c>
      <c r="I21" s="732">
        <v>0.47794999999999993</v>
      </c>
      <c r="J21" s="733" t="s">
        <v>1</v>
      </c>
    </row>
    <row r="22" spans="1:10" ht="14.4" customHeight="1" x14ac:dyDescent="0.3">
      <c r="A22" s="729" t="s">
        <v>582</v>
      </c>
      <c r="B22" s="730" t="s">
        <v>576</v>
      </c>
      <c r="C22" s="731">
        <v>10.121030000000001</v>
      </c>
      <c r="D22" s="731">
        <v>11.557230000000001</v>
      </c>
      <c r="E22" s="731"/>
      <c r="F22" s="731">
        <v>12.935429999999998</v>
      </c>
      <c r="G22" s="731">
        <v>12</v>
      </c>
      <c r="H22" s="731">
        <v>0.93542999999999843</v>
      </c>
      <c r="I22" s="732">
        <v>1.0779524999999999</v>
      </c>
      <c r="J22" s="733" t="s">
        <v>1</v>
      </c>
    </row>
    <row r="23" spans="1:10" ht="14.4" customHeight="1" x14ac:dyDescent="0.3">
      <c r="A23" s="729" t="s">
        <v>582</v>
      </c>
      <c r="B23" s="730" t="s">
        <v>577</v>
      </c>
      <c r="C23" s="731">
        <v>3.2442500000000001</v>
      </c>
      <c r="D23" s="731">
        <v>2.7669699999999997</v>
      </c>
      <c r="E23" s="731"/>
      <c r="F23" s="731">
        <v>2.1458600000000003</v>
      </c>
      <c r="G23" s="731">
        <v>3</v>
      </c>
      <c r="H23" s="731">
        <v>-0.85413999999999968</v>
      </c>
      <c r="I23" s="732">
        <v>0.71528666666666674</v>
      </c>
      <c r="J23" s="733" t="s">
        <v>1</v>
      </c>
    </row>
    <row r="24" spans="1:10" ht="14.4" customHeight="1" x14ac:dyDescent="0.3">
      <c r="A24" s="729" t="s">
        <v>582</v>
      </c>
      <c r="B24" s="730" t="s">
        <v>579</v>
      </c>
      <c r="C24" s="731">
        <v>115.85299999999999</v>
      </c>
      <c r="D24" s="731">
        <v>110.90331000000002</v>
      </c>
      <c r="E24" s="731"/>
      <c r="F24" s="731">
        <v>87.253450000000015</v>
      </c>
      <c r="G24" s="731">
        <v>111</v>
      </c>
      <c r="H24" s="731">
        <v>-23.746549999999985</v>
      </c>
      <c r="I24" s="732">
        <v>0.7860671171171173</v>
      </c>
      <c r="J24" s="733" t="s">
        <v>1</v>
      </c>
    </row>
    <row r="25" spans="1:10" ht="14.4" customHeight="1" x14ac:dyDescent="0.3">
      <c r="A25" s="729" t="s">
        <v>582</v>
      </c>
      <c r="B25" s="730" t="s">
        <v>584</v>
      </c>
      <c r="C25" s="731">
        <v>320.05516999999998</v>
      </c>
      <c r="D25" s="731">
        <v>333.58839999999998</v>
      </c>
      <c r="E25" s="731"/>
      <c r="F25" s="731">
        <v>351.16229999999996</v>
      </c>
      <c r="G25" s="731">
        <v>340</v>
      </c>
      <c r="H25" s="731">
        <v>11.162299999999959</v>
      </c>
      <c r="I25" s="732">
        <v>1.032830294117647</v>
      </c>
      <c r="J25" s="733" t="s">
        <v>585</v>
      </c>
    </row>
    <row r="26" spans="1:10" ht="14.4" customHeight="1" x14ac:dyDescent="0.3">
      <c r="A26" s="729" t="s">
        <v>570</v>
      </c>
      <c r="B26" s="730" t="s">
        <v>570</v>
      </c>
      <c r="C26" s="731" t="s">
        <v>570</v>
      </c>
      <c r="D26" s="731" t="s">
        <v>570</v>
      </c>
      <c r="E26" s="731"/>
      <c r="F26" s="731" t="s">
        <v>570</v>
      </c>
      <c r="G26" s="731" t="s">
        <v>570</v>
      </c>
      <c r="H26" s="731" t="s">
        <v>570</v>
      </c>
      <c r="I26" s="732" t="s">
        <v>570</v>
      </c>
      <c r="J26" s="733" t="s">
        <v>586</v>
      </c>
    </row>
    <row r="27" spans="1:10" ht="14.4" customHeight="1" x14ac:dyDescent="0.3">
      <c r="A27" s="729" t="s">
        <v>587</v>
      </c>
      <c r="B27" s="730" t="s">
        <v>588</v>
      </c>
      <c r="C27" s="731" t="s">
        <v>570</v>
      </c>
      <c r="D27" s="731" t="s">
        <v>570</v>
      </c>
      <c r="E27" s="731"/>
      <c r="F27" s="731" t="s">
        <v>570</v>
      </c>
      <c r="G27" s="731" t="s">
        <v>570</v>
      </c>
      <c r="H27" s="731" t="s">
        <v>570</v>
      </c>
      <c r="I27" s="732" t="s">
        <v>570</v>
      </c>
      <c r="J27" s="733" t="s">
        <v>0</v>
      </c>
    </row>
    <row r="28" spans="1:10" ht="14.4" customHeight="1" x14ac:dyDescent="0.3">
      <c r="A28" s="729" t="s">
        <v>587</v>
      </c>
      <c r="B28" s="730" t="s">
        <v>571</v>
      </c>
      <c r="C28" s="731">
        <v>148.09208999999993</v>
      </c>
      <c r="D28" s="731">
        <v>126.08445</v>
      </c>
      <c r="E28" s="731"/>
      <c r="F28" s="731">
        <v>0</v>
      </c>
      <c r="G28" s="731">
        <v>0</v>
      </c>
      <c r="H28" s="731">
        <v>0</v>
      </c>
      <c r="I28" s="732" t="s">
        <v>570</v>
      </c>
      <c r="J28" s="733" t="s">
        <v>1</v>
      </c>
    </row>
    <row r="29" spans="1:10" ht="14.4" customHeight="1" x14ac:dyDescent="0.3">
      <c r="A29" s="729" t="s">
        <v>587</v>
      </c>
      <c r="B29" s="730" t="s">
        <v>574</v>
      </c>
      <c r="C29" s="731">
        <v>9.1310000000000002</v>
      </c>
      <c r="D29" s="731">
        <v>12.88439</v>
      </c>
      <c r="E29" s="731"/>
      <c r="F29" s="731">
        <v>0</v>
      </c>
      <c r="G29" s="731">
        <v>0</v>
      </c>
      <c r="H29" s="731">
        <v>0</v>
      </c>
      <c r="I29" s="732" t="s">
        <v>570</v>
      </c>
      <c r="J29" s="733" t="s">
        <v>1</v>
      </c>
    </row>
    <row r="30" spans="1:10" ht="14.4" customHeight="1" x14ac:dyDescent="0.3">
      <c r="A30" s="729" t="s">
        <v>587</v>
      </c>
      <c r="B30" s="730" t="s">
        <v>576</v>
      </c>
      <c r="C30" s="731">
        <v>8.5220100000000034</v>
      </c>
      <c r="D30" s="731">
        <v>5.2684799999999994</v>
      </c>
      <c r="E30" s="731"/>
      <c r="F30" s="731">
        <v>1.8823099999999999</v>
      </c>
      <c r="G30" s="731">
        <v>0</v>
      </c>
      <c r="H30" s="731">
        <v>1.8823099999999999</v>
      </c>
      <c r="I30" s="732" t="s">
        <v>570</v>
      </c>
      <c r="J30" s="733" t="s">
        <v>1</v>
      </c>
    </row>
    <row r="31" spans="1:10" ht="14.4" customHeight="1" x14ac:dyDescent="0.3">
      <c r="A31" s="729" t="s">
        <v>587</v>
      </c>
      <c r="B31" s="730" t="s">
        <v>577</v>
      </c>
      <c r="C31" s="731">
        <v>1.48522</v>
      </c>
      <c r="D31" s="731">
        <v>1.2965199999999999</v>
      </c>
      <c r="E31" s="731"/>
      <c r="F31" s="731">
        <v>0</v>
      </c>
      <c r="G31" s="731">
        <v>0</v>
      </c>
      <c r="H31" s="731">
        <v>0</v>
      </c>
      <c r="I31" s="732" t="s">
        <v>570</v>
      </c>
      <c r="J31" s="733" t="s">
        <v>1</v>
      </c>
    </row>
    <row r="32" spans="1:10" ht="14.4" customHeight="1" x14ac:dyDescent="0.3">
      <c r="A32" s="729" t="s">
        <v>587</v>
      </c>
      <c r="B32" s="730" t="s">
        <v>579</v>
      </c>
      <c r="C32" s="731">
        <v>0.41399999999999998</v>
      </c>
      <c r="D32" s="731">
        <v>0.41399999999999998</v>
      </c>
      <c r="E32" s="731"/>
      <c r="F32" s="731">
        <v>0</v>
      </c>
      <c r="G32" s="731">
        <v>0</v>
      </c>
      <c r="H32" s="731">
        <v>0</v>
      </c>
      <c r="I32" s="732" t="s">
        <v>570</v>
      </c>
      <c r="J32" s="733" t="s">
        <v>1</v>
      </c>
    </row>
    <row r="33" spans="1:10" ht="14.4" customHeight="1" x14ac:dyDescent="0.3">
      <c r="A33" s="729" t="s">
        <v>587</v>
      </c>
      <c r="B33" s="730" t="s">
        <v>589</v>
      </c>
      <c r="C33" s="731">
        <v>167.64431999999991</v>
      </c>
      <c r="D33" s="731">
        <v>145.94783999999999</v>
      </c>
      <c r="E33" s="731"/>
      <c r="F33" s="731">
        <v>1.8823099999999999</v>
      </c>
      <c r="G33" s="731">
        <v>0</v>
      </c>
      <c r="H33" s="731">
        <v>1.8823099999999999</v>
      </c>
      <c r="I33" s="732" t="s">
        <v>570</v>
      </c>
      <c r="J33" s="733" t="s">
        <v>585</v>
      </c>
    </row>
    <row r="34" spans="1:10" ht="14.4" customHeight="1" x14ac:dyDescent="0.3">
      <c r="A34" s="729" t="s">
        <v>570</v>
      </c>
      <c r="B34" s="730" t="s">
        <v>570</v>
      </c>
      <c r="C34" s="731" t="s">
        <v>570</v>
      </c>
      <c r="D34" s="731" t="s">
        <v>570</v>
      </c>
      <c r="E34" s="731"/>
      <c r="F34" s="731" t="s">
        <v>570</v>
      </c>
      <c r="G34" s="731" t="s">
        <v>570</v>
      </c>
      <c r="H34" s="731" t="s">
        <v>570</v>
      </c>
      <c r="I34" s="732" t="s">
        <v>570</v>
      </c>
      <c r="J34" s="733" t="s">
        <v>586</v>
      </c>
    </row>
    <row r="35" spans="1:10" ht="14.4" customHeight="1" x14ac:dyDescent="0.3">
      <c r="A35" s="729" t="s">
        <v>590</v>
      </c>
      <c r="B35" s="730" t="s">
        <v>591</v>
      </c>
      <c r="C35" s="731" t="s">
        <v>570</v>
      </c>
      <c r="D35" s="731" t="s">
        <v>570</v>
      </c>
      <c r="E35" s="731"/>
      <c r="F35" s="731" t="s">
        <v>570</v>
      </c>
      <c r="G35" s="731" t="s">
        <v>570</v>
      </c>
      <c r="H35" s="731" t="s">
        <v>570</v>
      </c>
      <c r="I35" s="732" t="s">
        <v>570</v>
      </c>
      <c r="J35" s="733" t="s">
        <v>0</v>
      </c>
    </row>
    <row r="36" spans="1:10" ht="14.4" customHeight="1" x14ac:dyDescent="0.3">
      <c r="A36" s="729" t="s">
        <v>590</v>
      </c>
      <c r="B36" s="730" t="s">
        <v>571</v>
      </c>
      <c r="C36" s="731">
        <v>0</v>
      </c>
      <c r="D36" s="731">
        <v>1.55261</v>
      </c>
      <c r="E36" s="731"/>
      <c r="F36" s="731">
        <v>0</v>
      </c>
      <c r="G36" s="731">
        <v>2</v>
      </c>
      <c r="H36" s="731">
        <v>-2</v>
      </c>
      <c r="I36" s="732">
        <v>0</v>
      </c>
      <c r="J36" s="733" t="s">
        <v>1</v>
      </c>
    </row>
    <row r="37" spans="1:10" ht="14.4" customHeight="1" x14ac:dyDescent="0.3">
      <c r="A37" s="729" t="s">
        <v>590</v>
      </c>
      <c r="B37" s="730" t="s">
        <v>592</v>
      </c>
      <c r="C37" s="731">
        <v>0</v>
      </c>
      <c r="D37" s="731">
        <v>1.55261</v>
      </c>
      <c r="E37" s="731"/>
      <c r="F37" s="731">
        <v>0</v>
      </c>
      <c r="G37" s="731">
        <v>2</v>
      </c>
      <c r="H37" s="731">
        <v>-2</v>
      </c>
      <c r="I37" s="732">
        <v>0</v>
      </c>
      <c r="J37" s="733" t="s">
        <v>585</v>
      </c>
    </row>
    <row r="38" spans="1:10" ht="14.4" customHeight="1" x14ac:dyDescent="0.3">
      <c r="A38" s="729" t="s">
        <v>570</v>
      </c>
      <c r="B38" s="730" t="s">
        <v>570</v>
      </c>
      <c r="C38" s="731" t="s">
        <v>570</v>
      </c>
      <c r="D38" s="731" t="s">
        <v>570</v>
      </c>
      <c r="E38" s="731"/>
      <c r="F38" s="731" t="s">
        <v>570</v>
      </c>
      <c r="G38" s="731" t="s">
        <v>570</v>
      </c>
      <c r="H38" s="731" t="s">
        <v>570</v>
      </c>
      <c r="I38" s="732" t="s">
        <v>570</v>
      </c>
      <c r="J38" s="733" t="s">
        <v>586</v>
      </c>
    </row>
    <row r="39" spans="1:10" ht="14.4" customHeight="1" x14ac:dyDescent="0.3">
      <c r="A39" s="729" t="s">
        <v>593</v>
      </c>
      <c r="B39" s="730" t="s">
        <v>594</v>
      </c>
      <c r="C39" s="731" t="s">
        <v>570</v>
      </c>
      <c r="D39" s="731" t="s">
        <v>570</v>
      </c>
      <c r="E39" s="731"/>
      <c r="F39" s="731" t="s">
        <v>570</v>
      </c>
      <c r="G39" s="731" t="s">
        <v>570</v>
      </c>
      <c r="H39" s="731" t="s">
        <v>570</v>
      </c>
      <c r="I39" s="732" t="s">
        <v>570</v>
      </c>
      <c r="J39" s="733" t="s">
        <v>0</v>
      </c>
    </row>
    <row r="40" spans="1:10" ht="14.4" customHeight="1" x14ac:dyDescent="0.3">
      <c r="A40" s="729" t="s">
        <v>593</v>
      </c>
      <c r="B40" s="730" t="s">
        <v>571</v>
      </c>
      <c r="C40" s="731">
        <v>1578.2485300000005</v>
      </c>
      <c r="D40" s="731">
        <v>1411.7995099999991</v>
      </c>
      <c r="E40" s="731"/>
      <c r="F40" s="731">
        <v>1626.7094400000017</v>
      </c>
      <c r="G40" s="731">
        <v>1586</v>
      </c>
      <c r="H40" s="731">
        <v>40.709440000001678</v>
      </c>
      <c r="I40" s="732">
        <v>1.0256679949558649</v>
      </c>
      <c r="J40" s="733" t="s">
        <v>1</v>
      </c>
    </row>
    <row r="41" spans="1:10" ht="14.4" customHeight="1" x14ac:dyDescent="0.3">
      <c r="A41" s="729" t="s">
        <v>593</v>
      </c>
      <c r="B41" s="730" t="s">
        <v>572</v>
      </c>
      <c r="C41" s="731">
        <v>56.902999999999999</v>
      </c>
      <c r="D41" s="731">
        <v>59.470399999999998</v>
      </c>
      <c r="E41" s="731"/>
      <c r="F41" s="731">
        <v>14.286799999999999</v>
      </c>
      <c r="G41" s="731">
        <v>46</v>
      </c>
      <c r="H41" s="731">
        <v>-31.713200000000001</v>
      </c>
      <c r="I41" s="732">
        <v>0.31058260869565218</v>
      </c>
      <c r="J41" s="733" t="s">
        <v>1</v>
      </c>
    </row>
    <row r="42" spans="1:10" ht="14.4" customHeight="1" x14ac:dyDescent="0.3">
      <c r="A42" s="729" t="s">
        <v>593</v>
      </c>
      <c r="B42" s="730" t="s">
        <v>573</v>
      </c>
      <c r="C42" s="731">
        <v>156.02564000000004</v>
      </c>
      <c r="D42" s="731">
        <v>176.91473000000002</v>
      </c>
      <c r="E42" s="731"/>
      <c r="F42" s="731">
        <v>299.36474999999984</v>
      </c>
      <c r="G42" s="731">
        <v>188</v>
      </c>
      <c r="H42" s="731">
        <v>111.36474999999984</v>
      </c>
      <c r="I42" s="732">
        <v>1.5923656914893609</v>
      </c>
      <c r="J42" s="733" t="s">
        <v>1</v>
      </c>
    </row>
    <row r="43" spans="1:10" ht="14.4" customHeight="1" x14ac:dyDescent="0.3">
      <c r="A43" s="729" t="s">
        <v>593</v>
      </c>
      <c r="B43" s="730" t="s">
        <v>574</v>
      </c>
      <c r="C43" s="731">
        <v>56.156189999999995</v>
      </c>
      <c r="D43" s="731">
        <v>60.551739999999995</v>
      </c>
      <c r="E43" s="731"/>
      <c r="F43" s="731">
        <v>11.411069999999999</v>
      </c>
      <c r="G43" s="731">
        <v>73</v>
      </c>
      <c r="H43" s="731">
        <v>-61.588930000000005</v>
      </c>
      <c r="I43" s="732">
        <v>0.15631602739726025</v>
      </c>
      <c r="J43" s="733" t="s">
        <v>1</v>
      </c>
    </row>
    <row r="44" spans="1:10" ht="14.4" customHeight="1" x14ac:dyDescent="0.3">
      <c r="A44" s="729" t="s">
        <v>593</v>
      </c>
      <c r="B44" s="730" t="s">
        <v>575</v>
      </c>
      <c r="C44" s="731">
        <v>25.617770000000004</v>
      </c>
      <c r="D44" s="731">
        <v>31.015070000000005</v>
      </c>
      <c r="E44" s="731"/>
      <c r="F44" s="731">
        <v>20.90354</v>
      </c>
      <c r="G44" s="731">
        <v>31</v>
      </c>
      <c r="H44" s="731">
        <v>-10.09646</v>
      </c>
      <c r="I44" s="732">
        <v>0.67430774193548382</v>
      </c>
      <c r="J44" s="733" t="s">
        <v>1</v>
      </c>
    </row>
    <row r="45" spans="1:10" ht="14.4" customHeight="1" x14ac:dyDescent="0.3">
      <c r="A45" s="729" t="s">
        <v>593</v>
      </c>
      <c r="B45" s="730" t="s">
        <v>576</v>
      </c>
      <c r="C45" s="731">
        <v>65.397379999999998</v>
      </c>
      <c r="D45" s="731">
        <v>76.93459</v>
      </c>
      <c r="E45" s="731"/>
      <c r="F45" s="731">
        <v>86.163990000000041</v>
      </c>
      <c r="G45" s="731">
        <v>80</v>
      </c>
      <c r="H45" s="731">
        <v>6.1639900000000409</v>
      </c>
      <c r="I45" s="732">
        <v>1.0770498750000006</v>
      </c>
      <c r="J45" s="733" t="s">
        <v>1</v>
      </c>
    </row>
    <row r="46" spans="1:10" ht="14.4" customHeight="1" x14ac:dyDescent="0.3">
      <c r="A46" s="729" t="s">
        <v>593</v>
      </c>
      <c r="B46" s="730" t="s">
        <v>577</v>
      </c>
      <c r="C46" s="731">
        <v>3.4531399999999999</v>
      </c>
      <c r="D46" s="731">
        <v>26.806840000000001</v>
      </c>
      <c r="E46" s="731"/>
      <c r="F46" s="731">
        <v>2.0851400000000004</v>
      </c>
      <c r="G46" s="731">
        <v>29</v>
      </c>
      <c r="H46" s="731">
        <v>-26.914860000000001</v>
      </c>
      <c r="I46" s="732">
        <v>7.1901379310344848E-2</v>
      </c>
      <c r="J46" s="733" t="s">
        <v>1</v>
      </c>
    </row>
    <row r="47" spans="1:10" ht="14.4" customHeight="1" x14ac:dyDescent="0.3">
      <c r="A47" s="729" t="s">
        <v>593</v>
      </c>
      <c r="B47" s="730" t="s">
        <v>579</v>
      </c>
      <c r="C47" s="731">
        <v>146.89150000000001</v>
      </c>
      <c r="D47" s="731">
        <v>272.48406</v>
      </c>
      <c r="E47" s="731"/>
      <c r="F47" s="731">
        <v>184.02595000000002</v>
      </c>
      <c r="G47" s="731">
        <v>265</v>
      </c>
      <c r="H47" s="731">
        <v>-80.974049999999977</v>
      </c>
      <c r="I47" s="732">
        <v>0.69443754716981143</v>
      </c>
      <c r="J47" s="733" t="s">
        <v>1</v>
      </c>
    </row>
    <row r="48" spans="1:10" ht="14.4" customHeight="1" x14ac:dyDescent="0.3">
      <c r="A48" s="729" t="s">
        <v>593</v>
      </c>
      <c r="B48" s="730" t="s">
        <v>595</v>
      </c>
      <c r="C48" s="731">
        <v>2088.693150000001</v>
      </c>
      <c r="D48" s="731">
        <v>2115.9769399999986</v>
      </c>
      <c r="E48" s="731"/>
      <c r="F48" s="731">
        <v>2244.9506800000022</v>
      </c>
      <c r="G48" s="731">
        <v>2298</v>
      </c>
      <c r="H48" s="731">
        <v>-53.049319999997806</v>
      </c>
      <c r="I48" s="732">
        <v>0.97691500435161105</v>
      </c>
      <c r="J48" s="733" t="s">
        <v>585</v>
      </c>
    </row>
    <row r="49" spans="1:10" ht="14.4" customHeight="1" x14ac:dyDescent="0.3">
      <c r="A49" s="729" t="s">
        <v>570</v>
      </c>
      <c r="B49" s="730" t="s">
        <v>570</v>
      </c>
      <c r="C49" s="731" t="s">
        <v>570</v>
      </c>
      <c r="D49" s="731" t="s">
        <v>570</v>
      </c>
      <c r="E49" s="731"/>
      <c r="F49" s="731" t="s">
        <v>570</v>
      </c>
      <c r="G49" s="731" t="s">
        <v>570</v>
      </c>
      <c r="H49" s="731" t="s">
        <v>570</v>
      </c>
      <c r="I49" s="732" t="s">
        <v>570</v>
      </c>
      <c r="J49" s="733" t="s">
        <v>586</v>
      </c>
    </row>
    <row r="50" spans="1:10" ht="14.4" customHeight="1" x14ac:dyDescent="0.3">
      <c r="A50" s="729" t="s">
        <v>596</v>
      </c>
      <c r="B50" s="730" t="s">
        <v>597</v>
      </c>
      <c r="C50" s="731" t="s">
        <v>570</v>
      </c>
      <c r="D50" s="731" t="s">
        <v>570</v>
      </c>
      <c r="E50" s="731"/>
      <c r="F50" s="731" t="s">
        <v>570</v>
      </c>
      <c r="G50" s="731" t="s">
        <v>570</v>
      </c>
      <c r="H50" s="731" t="s">
        <v>570</v>
      </c>
      <c r="I50" s="732" t="s">
        <v>570</v>
      </c>
      <c r="J50" s="733" t="s">
        <v>0</v>
      </c>
    </row>
    <row r="51" spans="1:10" ht="14.4" customHeight="1" x14ac:dyDescent="0.3">
      <c r="A51" s="729" t="s">
        <v>596</v>
      </c>
      <c r="B51" s="730" t="s">
        <v>578</v>
      </c>
      <c r="C51" s="731">
        <v>4311.7547299999987</v>
      </c>
      <c r="D51" s="731">
        <v>2999.5305499999999</v>
      </c>
      <c r="E51" s="731"/>
      <c r="F51" s="731">
        <v>2556.9626000000003</v>
      </c>
      <c r="G51" s="731">
        <v>4400</v>
      </c>
      <c r="H51" s="731">
        <v>-1843.0373999999997</v>
      </c>
      <c r="I51" s="732">
        <v>0.58112786363636371</v>
      </c>
      <c r="J51" s="733" t="s">
        <v>1</v>
      </c>
    </row>
    <row r="52" spans="1:10" ht="14.4" customHeight="1" x14ac:dyDescent="0.3">
      <c r="A52" s="729" t="s">
        <v>596</v>
      </c>
      <c r="B52" s="730" t="s">
        <v>598</v>
      </c>
      <c r="C52" s="731">
        <v>4311.7547299999987</v>
      </c>
      <c r="D52" s="731">
        <v>2999.5305499999999</v>
      </c>
      <c r="E52" s="731"/>
      <c r="F52" s="731">
        <v>2556.9626000000003</v>
      </c>
      <c r="G52" s="731">
        <v>4400</v>
      </c>
      <c r="H52" s="731">
        <v>-1843.0373999999997</v>
      </c>
      <c r="I52" s="732">
        <v>0.58112786363636371</v>
      </c>
      <c r="J52" s="733" t="s">
        <v>585</v>
      </c>
    </row>
    <row r="53" spans="1:10" ht="14.4" customHeight="1" x14ac:dyDescent="0.3">
      <c r="A53" s="729" t="s">
        <v>570</v>
      </c>
      <c r="B53" s="730" t="s">
        <v>570</v>
      </c>
      <c r="C53" s="731" t="s">
        <v>570</v>
      </c>
      <c r="D53" s="731" t="s">
        <v>570</v>
      </c>
      <c r="E53" s="731"/>
      <c r="F53" s="731" t="s">
        <v>570</v>
      </c>
      <c r="G53" s="731" t="s">
        <v>570</v>
      </c>
      <c r="H53" s="731" t="s">
        <v>570</v>
      </c>
      <c r="I53" s="732" t="s">
        <v>570</v>
      </c>
      <c r="J53" s="733" t="s">
        <v>586</v>
      </c>
    </row>
    <row r="54" spans="1:10" ht="14.4" customHeight="1" x14ac:dyDescent="0.3">
      <c r="A54" s="729" t="s">
        <v>568</v>
      </c>
      <c r="B54" s="730" t="s">
        <v>580</v>
      </c>
      <c r="C54" s="731">
        <v>6888.1473699999988</v>
      </c>
      <c r="D54" s="731">
        <v>5596.5963399999982</v>
      </c>
      <c r="E54" s="731"/>
      <c r="F54" s="731">
        <v>5154.9578900000015</v>
      </c>
      <c r="G54" s="731">
        <v>7040</v>
      </c>
      <c r="H54" s="731">
        <v>-1885.0421099999985</v>
      </c>
      <c r="I54" s="732">
        <v>0.73223833664772753</v>
      </c>
      <c r="J54" s="733" t="s">
        <v>581</v>
      </c>
    </row>
  </sheetData>
  <mergeCells count="3">
    <mergeCell ref="F3:I3"/>
    <mergeCell ref="C4:D4"/>
    <mergeCell ref="A1:I1"/>
  </mergeCells>
  <conditionalFormatting sqref="F16 F55:F65537">
    <cfRule type="cellIs" dxfId="75" priority="18" stopIfTrue="1" operator="greaterThan">
      <formula>1</formula>
    </cfRule>
  </conditionalFormatting>
  <conditionalFormatting sqref="H5:H15">
    <cfRule type="expression" dxfId="74" priority="14">
      <formula>$H5&gt;0</formula>
    </cfRule>
  </conditionalFormatting>
  <conditionalFormatting sqref="I5:I15">
    <cfRule type="expression" dxfId="73" priority="15">
      <formula>$I5&gt;1</formula>
    </cfRule>
  </conditionalFormatting>
  <conditionalFormatting sqref="B5:B15">
    <cfRule type="expression" dxfId="72" priority="11">
      <formula>OR($J5="NS",$J5="SumaNS",$J5="Účet")</formula>
    </cfRule>
  </conditionalFormatting>
  <conditionalFormatting sqref="B5:D15 F5:I15">
    <cfRule type="expression" dxfId="71" priority="17">
      <formula>AND($J5&lt;&gt;"",$J5&lt;&gt;"mezeraKL")</formula>
    </cfRule>
  </conditionalFormatting>
  <conditionalFormatting sqref="B5:D15 F5:I15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9" priority="13">
      <formula>OR($J5="SumaNS",$J5="NS")</formula>
    </cfRule>
  </conditionalFormatting>
  <conditionalFormatting sqref="A5:A15">
    <cfRule type="expression" dxfId="68" priority="9">
      <formula>AND($J5&lt;&gt;"mezeraKL",$J5&lt;&gt;"")</formula>
    </cfRule>
  </conditionalFormatting>
  <conditionalFormatting sqref="A5:A15">
    <cfRule type="expression" dxfId="67" priority="10">
      <formula>AND($J5&lt;&gt;"",$J5&lt;&gt;"mezeraKL")</formula>
    </cfRule>
  </conditionalFormatting>
  <conditionalFormatting sqref="H17:H54">
    <cfRule type="expression" dxfId="66" priority="5">
      <formula>$H17&gt;0</formula>
    </cfRule>
  </conditionalFormatting>
  <conditionalFormatting sqref="A17:A54">
    <cfRule type="expression" dxfId="65" priority="2">
      <formula>AND($J17&lt;&gt;"mezeraKL",$J17&lt;&gt;"")</formula>
    </cfRule>
  </conditionalFormatting>
  <conditionalFormatting sqref="I17:I54">
    <cfRule type="expression" dxfId="64" priority="6">
      <formula>$I17&gt;1</formula>
    </cfRule>
  </conditionalFormatting>
  <conditionalFormatting sqref="B17:B54">
    <cfRule type="expression" dxfId="63" priority="1">
      <formula>OR($J17="NS",$J17="SumaNS",$J17="Účet")</formula>
    </cfRule>
  </conditionalFormatting>
  <conditionalFormatting sqref="A17:D54 F17:I54">
    <cfRule type="expression" dxfId="62" priority="8">
      <formula>AND($J17&lt;&gt;"",$J17&lt;&gt;"mezeraKL")</formula>
    </cfRule>
  </conditionalFormatting>
  <conditionalFormatting sqref="B17:D54 F17:I54">
    <cfRule type="expression" dxfId="61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4 F17:I54">
    <cfRule type="expression" dxfId="60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8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417.36206304216637</v>
      </c>
      <c r="M3" s="203">
        <f>SUBTOTAL(9,M5:M1048576)</f>
        <v>11960.499999999998</v>
      </c>
      <c r="N3" s="204">
        <f>SUBTOTAL(9,N5:N1048576)</f>
        <v>4991858.9550158298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568</v>
      </c>
      <c r="B5" s="741" t="s">
        <v>569</v>
      </c>
      <c r="C5" s="742" t="s">
        <v>582</v>
      </c>
      <c r="D5" s="743" t="s">
        <v>583</v>
      </c>
      <c r="E5" s="744">
        <v>50113001</v>
      </c>
      <c r="F5" s="743" t="s">
        <v>599</v>
      </c>
      <c r="G5" s="742" t="s">
        <v>600</v>
      </c>
      <c r="H5" s="742">
        <v>196886</v>
      </c>
      <c r="I5" s="742">
        <v>96886</v>
      </c>
      <c r="J5" s="742" t="s">
        <v>601</v>
      </c>
      <c r="K5" s="742" t="s">
        <v>602</v>
      </c>
      <c r="L5" s="745">
        <v>50.16</v>
      </c>
      <c r="M5" s="745">
        <v>5</v>
      </c>
      <c r="N5" s="746">
        <v>250.79999999999998</v>
      </c>
    </row>
    <row r="6" spans="1:14" ht="14.4" customHeight="1" x14ac:dyDescent="0.3">
      <c r="A6" s="747" t="s">
        <v>568</v>
      </c>
      <c r="B6" s="748" t="s">
        <v>569</v>
      </c>
      <c r="C6" s="749" t="s">
        <v>582</v>
      </c>
      <c r="D6" s="750" t="s">
        <v>583</v>
      </c>
      <c r="E6" s="751">
        <v>50113001</v>
      </c>
      <c r="F6" s="750" t="s">
        <v>599</v>
      </c>
      <c r="G6" s="749" t="s">
        <v>600</v>
      </c>
      <c r="H6" s="749">
        <v>100362</v>
      </c>
      <c r="I6" s="749">
        <v>362</v>
      </c>
      <c r="J6" s="749" t="s">
        <v>603</v>
      </c>
      <c r="K6" s="749" t="s">
        <v>604</v>
      </c>
      <c r="L6" s="752">
        <v>86.429999999999993</v>
      </c>
      <c r="M6" s="752">
        <v>10</v>
      </c>
      <c r="N6" s="753">
        <v>864.3</v>
      </c>
    </row>
    <row r="7" spans="1:14" ht="14.4" customHeight="1" x14ac:dyDescent="0.3">
      <c r="A7" s="747" t="s">
        <v>568</v>
      </c>
      <c r="B7" s="748" t="s">
        <v>569</v>
      </c>
      <c r="C7" s="749" t="s">
        <v>582</v>
      </c>
      <c r="D7" s="750" t="s">
        <v>583</v>
      </c>
      <c r="E7" s="751">
        <v>50113001</v>
      </c>
      <c r="F7" s="750" t="s">
        <v>599</v>
      </c>
      <c r="G7" s="749" t="s">
        <v>600</v>
      </c>
      <c r="H7" s="749">
        <v>847713</v>
      </c>
      <c r="I7" s="749">
        <v>125526</v>
      </c>
      <c r="J7" s="749" t="s">
        <v>605</v>
      </c>
      <c r="K7" s="749" t="s">
        <v>606</v>
      </c>
      <c r="L7" s="752">
        <v>84.25</v>
      </c>
      <c r="M7" s="752">
        <v>1</v>
      </c>
      <c r="N7" s="753">
        <v>84.25</v>
      </c>
    </row>
    <row r="8" spans="1:14" ht="14.4" customHeight="1" x14ac:dyDescent="0.3">
      <c r="A8" s="747" t="s">
        <v>568</v>
      </c>
      <c r="B8" s="748" t="s">
        <v>569</v>
      </c>
      <c r="C8" s="749" t="s">
        <v>582</v>
      </c>
      <c r="D8" s="750" t="s">
        <v>583</v>
      </c>
      <c r="E8" s="751">
        <v>50113001</v>
      </c>
      <c r="F8" s="750" t="s">
        <v>599</v>
      </c>
      <c r="G8" s="749" t="s">
        <v>600</v>
      </c>
      <c r="H8" s="749">
        <v>847974</v>
      </c>
      <c r="I8" s="749">
        <v>125525</v>
      </c>
      <c r="J8" s="749" t="s">
        <v>605</v>
      </c>
      <c r="K8" s="749" t="s">
        <v>607</v>
      </c>
      <c r="L8" s="752">
        <v>44.77</v>
      </c>
      <c r="M8" s="752">
        <v>4</v>
      </c>
      <c r="N8" s="753">
        <v>179.08</v>
      </c>
    </row>
    <row r="9" spans="1:14" ht="14.4" customHeight="1" x14ac:dyDescent="0.3">
      <c r="A9" s="747" t="s">
        <v>568</v>
      </c>
      <c r="B9" s="748" t="s">
        <v>569</v>
      </c>
      <c r="C9" s="749" t="s">
        <v>582</v>
      </c>
      <c r="D9" s="750" t="s">
        <v>583</v>
      </c>
      <c r="E9" s="751">
        <v>50113001</v>
      </c>
      <c r="F9" s="750" t="s">
        <v>599</v>
      </c>
      <c r="G9" s="749" t="s">
        <v>600</v>
      </c>
      <c r="H9" s="749">
        <v>156926</v>
      </c>
      <c r="I9" s="749">
        <v>56926</v>
      </c>
      <c r="J9" s="749" t="s">
        <v>608</v>
      </c>
      <c r="K9" s="749" t="s">
        <v>609</v>
      </c>
      <c r="L9" s="752">
        <v>48.4</v>
      </c>
      <c r="M9" s="752">
        <v>140</v>
      </c>
      <c r="N9" s="753">
        <v>6776</v>
      </c>
    </row>
    <row r="10" spans="1:14" ht="14.4" customHeight="1" x14ac:dyDescent="0.3">
      <c r="A10" s="747" t="s">
        <v>568</v>
      </c>
      <c r="B10" s="748" t="s">
        <v>569</v>
      </c>
      <c r="C10" s="749" t="s">
        <v>582</v>
      </c>
      <c r="D10" s="750" t="s">
        <v>583</v>
      </c>
      <c r="E10" s="751">
        <v>50113001</v>
      </c>
      <c r="F10" s="750" t="s">
        <v>599</v>
      </c>
      <c r="G10" s="749" t="s">
        <v>600</v>
      </c>
      <c r="H10" s="749">
        <v>162316</v>
      </c>
      <c r="I10" s="749">
        <v>62316</v>
      </c>
      <c r="J10" s="749" t="s">
        <v>610</v>
      </c>
      <c r="K10" s="749" t="s">
        <v>611</v>
      </c>
      <c r="L10" s="752">
        <v>149.61000000000001</v>
      </c>
      <c r="M10" s="752">
        <v>1</v>
      </c>
      <c r="N10" s="753">
        <v>149.61000000000001</v>
      </c>
    </row>
    <row r="11" spans="1:14" ht="14.4" customHeight="1" x14ac:dyDescent="0.3">
      <c r="A11" s="747" t="s">
        <v>568</v>
      </c>
      <c r="B11" s="748" t="s">
        <v>569</v>
      </c>
      <c r="C11" s="749" t="s">
        <v>582</v>
      </c>
      <c r="D11" s="750" t="s">
        <v>583</v>
      </c>
      <c r="E11" s="751">
        <v>50113001</v>
      </c>
      <c r="F11" s="750" t="s">
        <v>599</v>
      </c>
      <c r="G11" s="749" t="s">
        <v>600</v>
      </c>
      <c r="H11" s="749">
        <v>168650</v>
      </c>
      <c r="I11" s="749">
        <v>168650</v>
      </c>
      <c r="J11" s="749" t="s">
        <v>612</v>
      </c>
      <c r="K11" s="749" t="s">
        <v>613</v>
      </c>
      <c r="L11" s="752">
        <v>2687.2599999999998</v>
      </c>
      <c r="M11" s="752">
        <v>2</v>
      </c>
      <c r="N11" s="753">
        <v>5374.5199999999995</v>
      </c>
    </row>
    <row r="12" spans="1:14" ht="14.4" customHeight="1" x14ac:dyDescent="0.3">
      <c r="A12" s="747" t="s">
        <v>568</v>
      </c>
      <c r="B12" s="748" t="s">
        <v>569</v>
      </c>
      <c r="C12" s="749" t="s">
        <v>582</v>
      </c>
      <c r="D12" s="750" t="s">
        <v>583</v>
      </c>
      <c r="E12" s="751">
        <v>50113001</v>
      </c>
      <c r="F12" s="750" t="s">
        <v>599</v>
      </c>
      <c r="G12" s="749" t="s">
        <v>600</v>
      </c>
      <c r="H12" s="749">
        <v>905097</v>
      </c>
      <c r="I12" s="749">
        <v>158767</v>
      </c>
      <c r="J12" s="749" t="s">
        <v>614</v>
      </c>
      <c r="K12" s="749" t="s">
        <v>615</v>
      </c>
      <c r="L12" s="752">
        <v>175.03900059599013</v>
      </c>
      <c r="M12" s="752">
        <v>22</v>
      </c>
      <c r="N12" s="753">
        <v>3850.8580131117828</v>
      </c>
    </row>
    <row r="13" spans="1:14" ht="14.4" customHeight="1" x14ac:dyDescent="0.3">
      <c r="A13" s="747" t="s">
        <v>568</v>
      </c>
      <c r="B13" s="748" t="s">
        <v>569</v>
      </c>
      <c r="C13" s="749" t="s">
        <v>582</v>
      </c>
      <c r="D13" s="750" t="s">
        <v>583</v>
      </c>
      <c r="E13" s="751">
        <v>50113001</v>
      </c>
      <c r="F13" s="750" t="s">
        <v>599</v>
      </c>
      <c r="G13" s="749" t="s">
        <v>600</v>
      </c>
      <c r="H13" s="749">
        <v>103070</v>
      </c>
      <c r="I13" s="749">
        <v>103070</v>
      </c>
      <c r="J13" s="749" t="s">
        <v>616</v>
      </c>
      <c r="K13" s="749" t="s">
        <v>617</v>
      </c>
      <c r="L13" s="752">
        <v>335.4</v>
      </c>
      <c r="M13" s="752">
        <v>1</v>
      </c>
      <c r="N13" s="753">
        <v>335.4</v>
      </c>
    </row>
    <row r="14" spans="1:14" ht="14.4" customHeight="1" x14ac:dyDescent="0.3">
      <c r="A14" s="747" t="s">
        <v>568</v>
      </c>
      <c r="B14" s="748" t="s">
        <v>569</v>
      </c>
      <c r="C14" s="749" t="s">
        <v>582</v>
      </c>
      <c r="D14" s="750" t="s">
        <v>583</v>
      </c>
      <c r="E14" s="751">
        <v>50113001</v>
      </c>
      <c r="F14" s="750" t="s">
        <v>599</v>
      </c>
      <c r="G14" s="749" t="s">
        <v>600</v>
      </c>
      <c r="H14" s="749">
        <v>850308</v>
      </c>
      <c r="I14" s="749">
        <v>130719</v>
      </c>
      <c r="J14" s="749" t="s">
        <v>618</v>
      </c>
      <c r="K14" s="749" t="s">
        <v>570</v>
      </c>
      <c r="L14" s="752">
        <v>115.602</v>
      </c>
      <c r="M14" s="752">
        <v>10</v>
      </c>
      <c r="N14" s="753">
        <v>1156.02</v>
      </c>
    </row>
    <row r="15" spans="1:14" ht="14.4" customHeight="1" x14ac:dyDescent="0.3">
      <c r="A15" s="747" t="s">
        <v>568</v>
      </c>
      <c r="B15" s="748" t="s">
        <v>569</v>
      </c>
      <c r="C15" s="749" t="s">
        <v>582</v>
      </c>
      <c r="D15" s="750" t="s">
        <v>583</v>
      </c>
      <c r="E15" s="751">
        <v>50113001</v>
      </c>
      <c r="F15" s="750" t="s">
        <v>599</v>
      </c>
      <c r="G15" s="749" t="s">
        <v>600</v>
      </c>
      <c r="H15" s="749">
        <v>51367</v>
      </c>
      <c r="I15" s="749">
        <v>51367</v>
      </c>
      <c r="J15" s="749" t="s">
        <v>619</v>
      </c>
      <c r="K15" s="749" t="s">
        <v>620</v>
      </c>
      <c r="L15" s="752">
        <v>92.949999999999989</v>
      </c>
      <c r="M15" s="752">
        <v>2</v>
      </c>
      <c r="N15" s="753">
        <v>185.89999999999998</v>
      </c>
    </row>
    <row r="16" spans="1:14" ht="14.4" customHeight="1" x14ac:dyDescent="0.3">
      <c r="A16" s="747" t="s">
        <v>568</v>
      </c>
      <c r="B16" s="748" t="s">
        <v>569</v>
      </c>
      <c r="C16" s="749" t="s">
        <v>582</v>
      </c>
      <c r="D16" s="750" t="s">
        <v>583</v>
      </c>
      <c r="E16" s="751">
        <v>50113001</v>
      </c>
      <c r="F16" s="750" t="s">
        <v>599</v>
      </c>
      <c r="G16" s="749" t="s">
        <v>600</v>
      </c>
      <c r="H16" s="749">
        <v>51366</v>
      </c>
      <c r="I16" s="749">
        <v>51366</v>
      </c>
      <c r="J16" s="749" t="s">
        <v>619</v>
      </c>
      <c r="K16" s="749" t="s">
        <v>621</v>
      </c>
      <c r="L16" s="752">
        <v>171.59999999999994</v>
      </c>
      <c r="M16" s="752">
        <v>11</v>
      </c>
      <c r="N16" s="753">
        <v>1887.5999999999995</v>
      </c>
    </row>
    <row r="17" spans="1:14" ht="14.4" customHeight="1" x14ac:dyDescent="0.3">
      <c r="A17" s="747" t="s">
        <v>568</v>
      </c>
      <c r="B17" s="748" t="s">
        <v>569</v>
      </c>
      <c r="C17" s="749" t="s">
        <v>582</v>
      </c>
      <c r="D17" s="750" t="s">
        <v>583</v>
      </c>
      <c r="E17" s="751">
        <v>50113001</v>
      </c>
      <c r="F17" s="750" t="s">
        <v>599</v>
      </c>
      <c r="G17" s="749" t="s">
        <v>600</v>
      </c>
      <c r="H17" s="749">
        <v>224964</v>
      </c>
      <c r="I17" s="749">
        <v>224964</v>
      </c>
      <c r="J17" s="749" t="s">
        <v>622</v>
      </c>
      <c r="K17" s="749" t="s">
        <v>623</v>
      </c>
      <c r="L17" s="752">
        <v>107.87</v>
      </c>
      <c r="M17" s="752">
        <v>10</v>
      </c>
      <c r="N17" s="753">
        <v>1078.7</v>
      </c>
    </row>
    <row r="18" spans="1:14" ht="14.4" customHeight="1" x14ac:dyDescent="0.3">
      <c r="A18" s="747" t="s">
        <v>568</v>
      </c>
      <c r="B18" s="748" t="s">
        <v>569</v>
      </c>
      <c r="C18" s="749" t="s">
        <v>582</v>
      </c>
      <c r="D18" s="750" t="s">
        <v>583</v>
      </c>
      <c r="E18" s="751">
        <v>50113001</v>
      </c>
      <c r="F18" s="750" t="s">
        <v>599</v>
      </c>
      <c r="G18" s="749" t="s">
        <v>600</v>
      </c>
      <c r="H18" s="749">
        <v>152266</v>
      </c>
      <c r="I18" s="749">
        <v>52266</v>
      </c>
      <c r="J18" s="749" t="s">
        <v>624</v>
      </c>
      <c r="K18" s="749" t="s">
        <v>625</v>
      </c>
      <c r="L18" s="752">
        <v>41.048571428571428</v>
      </c>
      <c r="M18" s="752">
        <v>7</v>
      </c>
      <c r="N18" s="753">
        <v>287.33999999999997</v>
      </c>
    </row>
    <row r="19" spans="1:14" ht="14.4" customHeight="1" x14ac:dyDescent="0.3">
      <c r="A19" s="747" t="s">
        <v>568</v>
      </c>
      <c r="B19" s="748" t="s">
        <v>569</v>
      </c>
      <c r="C19" s="749" t="s">
        <v>582</v>
      </c>
      <c r="D19" s="750" t="s">
        <v>583</v>
      </c>
      <c r="E19" s="751">
        <v>50113001</v>
      </c>
      <c r="F19" s="750" t="s">
        <v>599</v>
      </c>
      <c r="G19" s="749" t="s">
        <v>600</v>
      </c>
      <c r="H19" s="749">
        <v>394712</v>
      </c>
      <c r="I19" s="749">
        <v>0</v>
      </c>
      <c r="J19" s="749" t="s">
        <v>626</v>
      </c>
      <c r="K19" s="749" t="s">
        <v>627</v>
      </c>
      <c r="L19" s="752">
        <v>26.423595505617978</v>
      </c>
      <c r="M19" s="752">
        <v>534</v>
      </c>
      <c r="N19" s="753">
        <v>14110.2</v>
      </c>
    </row>
    <row r="20" spans="1:14" ht="14.4" customHeight="1" x14ac:dyDescent="0.3">
      <c r="A20" s="747" t="s">
        <v>568</v>
      </c>
      <c r="B20" s="748" t="s">
        <v>569</v>
      </c>
      <c r="C20" s="749" t="s">
        <v>582</v>
      </c>
      <c r="D20" s="750" t="s">
        <v>583</v>
      </c>
      <c r="E20" s="751">
        <v>50113001</v>
      </c>
      <c r="F20" s="750" t="s">
        <v>599</v>
      </c>
      <c r="G20" s="749" t="s">
        <v>600</v>
      </c>
      <c r="H20" s="749">
        <v>100802</v>
      </c>
      <c r="I20" s="749">
        <v>0</v>
      </c>
      <c r="J20" s="749" t="s">
        <v>628</v>
      </c>
      <c r="K20" s="749" t="s">
        <v>629</v>
      </c>
      <c r="L20" s="752">
        <v>90.864670428242448</v>
      </c>
      <c r="M20" s="752">
        <v>100</v>
      </c>
      <c r="N20" s="753">
        <v>9086.4670428242443</v>
      </c>
    </row>
    <row r="21" spans="1:14" ht="14.4" customHeight="1" x14ac:dyDescent="0.3">
      <c r="A21" s="747" t="s">
        <v>568</v>
      </c>
      <c r="B21" s="748" t="s">
        <v>569</v>
      </c>
      <c r="C21" s="749" t="s">
        <v>582</v>
      </c>
      <c r="D21" s="750" t="s">
        <v>583</v>
      </c>
      <c r="E21" s="751">
        <v>50113001</v>
      </c>
      <c r="F21" s="750" t="s">
        <v>599</v>
      </c>
      <c r="G21" s="749" t="s">
        <v>600</v>
      </c>
      <c r="H21" s="749">
        <v>100720</v>
      </c>
      <c r="I21" s="749">
        <v>720</v>
      </c>
      <c r="J21" s="749" t="s">
        <v>630</v>
      </c>
      <c r="K21" s="749" t="s">
        <v>631</v>
      </c>
      <c r="L21" s="752">
        <v>78.631960784313719</v>
      </c>
      <c r="M21" s="752">
        <v>51</v>
      </c>
      <c r="N21" s="753">
        <v>4010.2299999999996</v>
      </c>
    </row>
    <row r="22" spans="1:14" ht="14.4" customHeight="1" x14ac:dyDescent="0.3">
      <c r="A22" s="747" t="s">
        <v>568</v>
      </c>
      <c r="B22" s="748" t="s">
        <v>569</v>
      </c>
      <c r="C22" s="749" t="s">
        <v>582</v>
      </c>
      <c r="D22" s="750" t="s">
        <v>583</v>
      </c>
      <c r="E22" s="751">
        <v>50113001</v>
      </c>
      <c r="F22" s="750" t="s">
        <v>599</v>
      </c>
      <c r="G22" s="749" t="s">
        <v>600</v>
      </c>
      <c r="H22" s="749">
        <v>29938</v>
      </c>
      <c r="I22" s="749">
        <v>29938</v>
      </c>
      <c r="J22" s="749" t="s">
        <v>632</v>
      </c>
      <c r="K22" s="749" t="s">
        <v>633</v>
      </c>
      <c r="L22" s="752">
        <v>2059.9</v>
      </c>
      <c r="M22" s="752">
        <v>1</v>
      </c>
      <c r="N22" s="753">
        <v>2059.9</v>
      </c>
    </row>
    <row r="23" spans="1:14" ht="14.4" customHeight="1" x14ac:dyDescent="0.3">
      <c r="A23" s="747" t="s">
        <v>568</v>
      </c>
      <c r="B23" s="748" t="s">
        <v>569</v>
      </c>
      <c r="C23" s="749" t="s">
        <v>582</v>
      </c>
      <c r="D23" s="750" t="s">
        <v>583</v>
      </c>
      <c r="E23" s="751">
        <v>50113001</v>
      </c>
      <c r="F23" s="750" t="s">
        <v>599</v>
      </c>
      <c r="G23" s="749" t="s">
        <v>600</v>
      </c>
      <c r="H23" s="749">
        <v>930444</v>
      </c>
      <c r="I23" s="749">
        <v>0</v>
      </c>
      <c r="J23" s="749" t="s">
        <v>634</v>
      </c>
      <c r="K23" s="749" t="s">
        <v>570</v>
      </c>
      <c r="L23" s="752">
        <v>40.969783197341073</v>
      </c>
      <c r="M23" s="752">
        <v>108</v>
      </c>
      <c r="N23" s="753">
        <v>4424.7365853128358</v>
      </c>
    </row>
    <row r="24" spans="1:14" ht="14.4" customHeight="1" x14ac:dyDescent="0.3">
      <c r="A24" s="747" t="s">
        <v>568</v>
      </c>
      <c r="B24" s="748" t="s">
        <v>569</v>
      </c>
      <c r="C24" s="749" t="s">
        <v>582</v>
      </c>
      <c r="D24" s="750" t="s">
        <v>583</v>
      </c>
      <c r="E24" s="751">
        <v>50113001</v>
      </c>
      <c r="F24" s="750" t="s">
        <v>599</v>
      </c>
      <c r="G24" s="749" t="s">
        <v>600</v>
      </c>
      <c r="H24" s="749">
        <v>394627</v>
      </c>
      <c r="I24" s="749">
        <v>0</v>
      </c>
      <c r="J24" s="749" t="s">
        <v>635</v>
      </c>
      <c r="K24" s="749" t="s">
        <v>570</v>
      </c>
      <c r="L24" s="752">
        <v>73.61896766573669</v>
      </c>
      <c r="M24" s="752">
        <v>37</v>
      </c>
      <c r="N24" s="753">
        <v>2723.9018036322577</v>
      </c>
    </row>
    <row r="25" spans="1:14" ht="14.4" customHeight="1" x14ac:dyDescent="0.3">
      <c r="A25" s="747" t="s">
        <v>568</v>
      </c>
      <c r="B25" s="748" t="s">
        <v>569</v>
      </c>
      <c r="C25" s="749" t="s">
        <v>582</v>
      </c>
      <c r="D25" s="750" t="s">
        <v>583</v>
      </c>
      <c r="E25" s="751">
        <v>50113001</v>
      </c>
      <c r="F25" s="750" t="s">
        <v>599</v>
      </c>
      <c r="G25" s="749" t="s">
        <v>600</v>
      </c>
      <c r="H25" s="749">
        <v>930224</v>
      </c>
      <c r="I25" s="749">
        <v>0</v>
      </c>
      <c r="J25" s="749" t="s">
        <v>636</v>
      </c>
      <c r="K25" s="749" t="s">
        <v>570</v>
      </c>
      <c r="L25" s="752">
        <v>89.87720521376761</v>
      </c>
      <c r="M25" s="752">
        <v>2</v>
      </c>
      <c r="N25" s="753">
        <v>179.75441042753522</v>
      </c>
    </row>
    <row r="26" spans="1:14" ht="14.4" customHeight="1" x14ac:dyDescent="0.3">
      <c r="A26" s="747" t="s">
        <v>568</v>
      </c>
      <c r="B26" s="748" t="s">
        <v>569</v>
      </c>
      <c r="C26" s="749" t="s">
        <v>582</v>
      </c>
      <c r="D26" s="750" t="s">
        <v>583</v>
      </c>
      <c r="E26" s="751">
        <v>50113001</v>
      </c>
      <c r="F26" s="750" t="s">
        <v>599</v>
      </c>
      <c r="G26" s="749" t="s">
        <v>600</v>
      </c>
      <c r="H26" s="749">
        <v>394073</v>
      </c>
      <c r="I26" s="749">
        <v>1000</v>
      </c>
      <c r="J26" s="749" t="s">
        <v>637</v>
      </c>
      <c r="K26" s="749" t="s">
        <v>638</v>
      </c>
      <c r="L26" s="752">
        <v>236.03819302839901</v>
      </c>
      <c r="M26" s="752">
        <v>1</v>
      </c>
      <c r="N26" s="753">
        <v>236.03819302839901</v>
      </c>
    </row>
    <row r="27" spans="1:14" ht="14.4" customHeight="1" x14ac:dyDescent="0.3">
      <c r="A27" s="747" t="s">
        <v>568</v>
      </c>
      <c r="B27" s="748" t="s">
        <v>569</v>
      </c>
      <c r="C27" s="749" t="s">
        <v>582</v>
      </c>
      <c r="D27" s="750" t="s">
        <v>583</v>
      </c>
      <c r="E27" s="751">
        <v>50113001</v>
      </c>
      <c r="F27" s="750" t="s">
        <v>599</v>
      </c>
      <c r="G27" s="749" t="s">
        <v>600</v>
      </c>
      <c r="H27" s="749">
        <v>921335</v>
      </c>
      <c r="I27" s="749">
        <v>0</v>
      </c>
      <c r="J27" s="749" t="s">
        <v>639</v>
      </c>
      <c r="K27" s="749" t="s">
        <v>570</v>
      </c>
      <c r="L27" s="752">
        <v>44.709127385816188</v>
      </c>
      <c r="M27" s="752">
        <v>495</v>
      </c>
      <c r="N27" s="753">
        <v>22131.018055979013</v>
      </c>
    </row>
    <row r="28" spans="1:14" ht="14.4" customHeight="1" x14ac:dyDescent="0.3">
      <c r="A28" s="747" t="s">
        <v>568</v>
      </c>
      <c r="B28" s="748" t="s">
        <v>569</v>
      </c>
      <c r="C28" s="749" t="s">
        <v>582</v>
      </c>
      <c r="D28" s="750" t="s">
        <v>583</v>
      </c>
      <c r="E28" s="751">
        <v>50113001</v>
      </c>
      <c r="F28" s="750" t="s">
        <v>599</v>
      </c>
      <c r="G28" s="749" t="s">
        <v>600</v>
      </c>
      <c r="H28" s="749">
        <v>920352</v>
      </c>
      <c r="I28" s="749">
        <v>0</v>
      </c>
      <c r="J28" s="749" t="s">
        <v>640</v>
      </c>
      <c r="K28" s="749" t="s">
        <v>570</v>
      </c>
      <c r="L28" s="752">
        <v>84.333772089754319</v>
      </c>
      <c r="M28" s="752">
        <v>250</v>
      </c>
      <c r="N28" s="753">
        <v>21083.44302243858</v>
      </c>
    </row>
    <row r="29" spans="1:14" ht="14.4" customHeight="1" x14ac:dyDescent="0.3">
      <c r="A29" s="747" t="s">
        <v>568</v>
      </c>
      <c r="B29" s="748" t="s">
        <v>569</v>
      </c>
      <c r="C29" s="749" t="s">
        <v>582</v>
      </c>
      <c r="D29" s="750" t="s">
        <v>583</v>
      </c>
      <c r="E29" s="751">
        <v>50113001</v>
      </c>
      <c r="F29" s="750" t="s">
        <v>599</v>
      </c>
      <c r="G29" s="749" t="s">
        <v>600</v>
      </c>
      <c r="H29" s="749">
        <v>921017</v>
      </c>
      <c r="I29" s="749">
        <v>0</v>
      </c>
      <c r="J29" s="749" t="s">
        <v>641</v>
      </c>
      <c r="K29" s="749" t="s">
        <v>570</v>
      </c>
      <c r="L29" s="752">
        <v>35.539451959472373</v>
      </c>
      <c r="M29" s="752">
        <v>2</v>
      </c>
      <c r="N29" s="753">
        <v>71.078903918944746</v>
      </c>
    </row>
    <row r="30" spans="1:14" ht="14.4" customHeight="1" x14ac:dyDescent="0.3">
      <c r="A30" s="747" t="s">
        <v>568</v>
      </c>
      <c r="B30" s="748" t="s">
        <v>569</v>
      </c>
      <c r="C30" s="749" t="s">
        <v>582</v>
      </c>
      <c r="D30" s="750" t="s">
        <v>583</v>
      </c>
      <c r="E30" s="751">
        <v>50113001</v>
      </c>
      <c r="F30" s="750" t="s">
        <v>599</v>
      </c>
      <c r="G30" s="749" t="s">
        <v>600</v>
      </c>
      <c r="H30" s="749">
        <v>394072</v>
      </c>
      <c r="I30" s="749">
        <v>1000</v>
      </c>
      <c r="J30" s="749" t="s">
        <v>642</v>
      </c>
      <c r="K30" s="749" t="s">
        <v>570</v>
      </c>
      <c r="L30" s="752">
        <v>390.61659481693709</v>
      </c>
      <c r="M30" s="752">
        <v>1</v>
      </c>
      <c r="N30" s="753">
        <v>390.61659481693709</v>
      </c>
    </row>
    <row r="31" spans="1:14" ht="14.4" customHeight="1" x14ac:dyDescent="0.3">
      <c r="A31" s="747" t="s">
        <v>568</v>
      </c>
      <c r="B31" s="748" t="s">
        <v>569</v>
      </c>
      <c r="C31" s="749" t="s">
        <v>582</v>
      </c>
      <c r="D31" s="750" t="s">
        <v>583</v>
      </c>
      <c r="E31" s="751">
        <v>50113001</v>
      </c>
      <c r="F31" s="750" t="s">
        <v>599</v>
      </c>
      <c r="G31" s="749" t="s">
        <v>600</v>
      </c>
      <c r="H31" s="749">
        <v>900321</v>
      </c>
      <c r="I31" s="749">
        <v>0</v>
      </c>
      <c r="J31" s="749" t="s">
        <v>643</v>
      </c>
      <c r="K31" s="749" t="s">
        <v>570</v>
      </c>
      <c r="L31" s="752">
        <v>606.6105376753751</v>
      </c>
      <c r="M31" s="752">
        <v>1</v>
      </c>
      <c r="N31" s="753">
        <v>606.6105376753751</v>
      </c>
    </row>
    <row r="32" spans="1:14" ht="14.4" customHeight="1" x14ac:dyDescent="0.3">
      <c r="A32" s="747" t="s">
        <v>568</v>
      </c>
      <c r="B32" s="748" t="s">
        <v>569</v>
      </c>
      <c r="C32" s="749" t="s">
        <v>582</v>
      </c>
      <c r="D32" s="750" t="s">
        <v>583</v>
      </c>
      <c r="E32" s="751">
        <v>50113001</v>
      </c>
      <c r="F32" s="750" t="s">
        <v>599</v>
      </c>
      <c r="G32" s="749" t="s">
        <v>600</v>
      </c>
      <c r="H32" s="749">
        <v>500968</v>
      </c>
      <c r="I32" s="749">
        <v>0</v>
      </c>
      <c r="J32" s="749" t="s">
        <v>644</v>
      </c>
      <c r="K32" s="749" t="s">
        <v>570</v>
      </c>
      <c r="L32" s="752">
        <v>106.23312242731996</v>
      </c>
      <c r="M32" s="752">
        <v>117</v>
      </c>
      <c r="N32" s="753">
        <v>12429.275323996435</v>
      </c>
    </row>
    <row r="33" spans="1:14" ht="14.4" customHeight="1" x14ac:dyDescent="0.3">
      <c r="A33" s="747" t="s">
        <v>568</v>
      </c>
      <c r="B33" s="748" t="s">
        <v>569</v>
      </c>
      <c r="C33" s="749" t="s">
        <v>582</v>
      </c>
      <c r="D33" s="750" t="s">
        <v>583</v>
      </c>
      <c r="E33" s="751">
        <v>50113001</v>
      </c>
      <c r="F33" s="750" t="s">
        <v>599</v>
      </c>
      <c r="G33" s="749" t="s">
        <v>600</v>
      </c>
      <c r="H33" s="749">
        <v>501555</v>
      </c>
      <c r="I33" s="749">
        <v>0</v>
      </c>
      <c r="J33" s="749" t="s">
        <v>645</v>
      </c>
      <c r="K33" s="749" t="s">
        <v>570</v>
      </c>
      <c r="L33" s="752">
        <v>167.67443363683265</v>
      </c>
      <c r="M33" s="752">
        <v>1</v>
      </c>
      <c r="N33" s="753">
        <v>167.67443363683265</v>
      </c>
    </row>
    <row r="34" spans="1:14" ht="14.4" customHeight="1" x14ac:dyDescent="0.3">
      <c r="A34" s="747" t="s">
        <v>568</v>
      </c>
      <c r="B34" s="748" t="s">
        <v>569</v>
      </c>
      <c r="C34" s="749" t="s">
        <v>582</v>
      </c>
      <c r="D34" s="750" t="s">
        <v>583</v>
      </c>
      <c r="E34" s="751">
        <v>50113001</v>
      </c>
      <c r="F34" s="750" t="s">
        <v>599</v>
      </c>
      <c r="G34" s="749" t="s">
        <v>600</v>
      </c>
      <c r="H34" s="749">
        <v>842201</v>
      </c>
      <c r="I34" s="749">
        <v>0</v>
      </c>
      <c r="J34" s="749" t="s">
        <v>646</v>
      </c>
      <c r="K34" s="749" t="s">
        <v>570</v>
      </c>
      <c r="L34" s="752">
        <v>65.321230156445864</v>
      </c>
      <c r="M34" s="752">
        <v>2</v>
      </c>
      <c r="N34" s="753">
        <v>130.64246031289173</v>
      </c>
    </row>
    <row r="35" spans="1:14" ht="14.4" customHeight="1" x14ac:dyDescent="0.3">
      <c r="A35" s="747" t="s">
        <v>568</v>
      </c>
      <c r="B35" s="748" t="s">
        <v>569</v>
      </c>
      <c r="C35" s="749" t="s">
        <v>582</v>
      </c>
      <c r="D35" s="750" t="s">
        <v>583</v>
      </c>
      <c r="E35" s="751">
        <v>50113001</v>
      </c>
      <c r="F35" s="750" t="s">
        <v>599</v>
      </c>
      <c r="G35" s="749" t="s">
        <v>600</v>
      </c>
      <c r="H35" s="749">
        <v>900071</v>
      </c>
      <c r="I35" s="749">
        <v>0</v>
      </c>
      <c r="J35" s="749" t="s">
        <v>647</v>
      </c>
      <c r="K35" s="749" t="s">
        <v>570</v>
      </c>
      <c r="L35" s="752">
        <v>158.49861366867262</v>
      </c>
      <c r="M35" s="752">
        <v>3</v>
      </c>
      <c r="N35" s="753">
        <v>475.49584100601783</v>
      </c>
    </row>
    <row r="36" spans="1:14" ht="14.4" customHeight="1" x14ac:dyDescent="0.3">
      <c r="A36" s="747" t="s">
        <v>568</v>
      </c>
      <c r="B36" s="748" t="s">
        <v>569</v>
      </c>
      <c r="C36" s="749" t="s">
        <v>582</v>
      </c>
      <c r="D36" s="750" t="s">
        <v>583</v>
      </c>
      <c r="E36" s="751">
        <v>50113001</v>
      </c>
      <c r="F36" s="750" t="s">
        <v>599</v>
      </c>
      <c r="G36" s="749" t="s">
        <v>600</v>
      </c>
      <c r="H36" s="749">
        <v>921412</v>
      </c>
      <c r="I36" s="749">
        <v>0</v>
      </c>
      <c r="J36" s="749" t="s">
        <v>648</v>
      </c>
      <c r="K36" s="749" t="s">
        <v>570</v>
      </c>
      <c r="L36" s="752">
        <v>49.234570660702481</v>
      </c>
      <c r="M36" s="752">
        <v>1485</v>
      </c>
      <c r="N36" s="753">
        <v>73113.337431143183</v>
      </c>
    </row>
    <row r="37" spans="1:14" ht="14.4" customHeight="1" x14ac:dyDescent="0.3">
      <c r="A37" s="747" t="s">
        <v>568</v>
      </c>
      <c r="B37" s="748" t="s">
        <v>569</v>
      </c>
      <c r="C37" s="749" t="s">
        <v>582</v>
      </c>
      <c r="D37" s="750" t="s">
        <v>583</v>
      </c>
      <c r="E37" s="751">
        <v>50113001</v>
      </c>
      <c r="F37" s="750" t="s">
        <v>599</v>
      </c>
      <c r="G37" s="749" t="s">
        <v>600</v>
      </c>
      <c r="H37" s="749">
        <v>840220</v>
      </c>
      <c r="I37" s="749">
        <v>0</v>
      </c>
      <c r="J37" s="749" t="s">
        <v>649</v>
      </c>
      <c r="K37" s="749" t="s">
        <v>570</v>
      </c>
      <c r="L37" s="752">
        <v>214.08000000000004</v>
      </c>
      <c r="M37" s="752">
        <v>2</v>
      </c>
      <c r="N37" s="753">
        <v>428.16000000000008</v>
      </c>
    </row>
    <row r="38" spans="1:14" ht="14.4" customHeight="1" x14ac:dyDescent="0.3">
      <c r="A38" s="747" t="s">
        <v>568</v>
      </c>
      <c r="B38" s="748" t="s">
        <v>569</v>
      </c>
      <c r="C38" s="749" t="s">
        <v>582</v>
      </c>
      <c r="D38" s="750" t="s">
        <v>583</v>
      </c>
      <c r="E38" s="751">
        <v>50113001</v>
      </c>
      <c r="F38" s="750" t="s">
        <v>599</v>
      </c>
      <c r="G38" s="749" t="s">
        <v>600</v>
      </c>
      <c r="H38" s="749">
        <v>189997</v>
      </c>
      <c r="I38" s="749">
        <v>89997</v>
      </c>
      <c r="J38" s="749" t="s">
        <v>650</v>
      </c>
      <c r="K38" s="749" t="s">
        <v>651</v>
      </c>
      <c r="L38" s="752">
        <v>173.89895522388056</v>
      </c>
      <c r="M38" s="752">
        <v>67</v>
      </c>
      <c r="N38" s="753">
        <v>11651.229999999998</v>
      </c>
    </row>
    <row r="39" spans="1:14" ht="14.4" customHeight="1" x14ac:dyDescent="0.3">
      <c r="A39" s="747" t="s">
        <v>568</v>
      </c>
      <c r="B39" s="748" t="s">
        <v>569</v>
      </c>
      <c r="C39" s="749" t="s">
        <v>582</v>
      </c>
      <c r="D39" s="750" t="s">
        <v>583</v>
      </c>
      <c r="E39" s="751">
        <v>50113001</v>
      </c>
      <c r="F39" s="750" t="s">
        <v>599</v>
      </c>
      <c r="G39" s="749" t="s">
        <v>600</v>
      </c>
      <c r="H39" s="749">
        <v>102684</v>
      </c>
      <c r="I39" s="749">
        <v>2684</v>
      </c>
      <c r="J39" s="749" t="s">
        <v>652</v>
      </c>
      <c r="K39" s="749" t="s">
        <v>653</v>
      </c>
      <c r="L39" s="752">
        <v>73.709999999999994</v>
      </c>
      <c r="M39" s="752">
        <v>2</v>
      </c>
      <c r="N39" s="753">
        <v>147.41999999999999</v>
      </c>
    </row>
    <row r="40" spans="1:14" ht="14.4" customHeight="1" x14ac:dyDescent="0.3">
      <c r="A40" s="747" t="s">
        <v>568</v>
      </c>
      <c r="B40" s="748" t="s">
        <v>569</v>
      </c>
      <c r="C40" s="749" t="s">
        <v>582</v>
      </c>
      <c r="D40" s="750" t="s">
        <v>583</v>
      </c>
      <c r="E40" s="751">
        <v>50113001</v>
      </c>
      <c r="F40" s="750" t="s">
        <v>599</v>
      </c>
      <c r="G40" s="749" t="s">
        <v>600</v>
      </c>
      <c r="H40" s="749">
        <v>119686</v>
      </c>
      <c r="I40" s="749">
        <v>119686</v>
      </c>
      <c r="J40" s="749" t="s">
        <v>654</v>
      </c>
      <c r="K40" s="749" t="s">
        <v>655</v>
      </c>
      <c r="L40" s="752">
        <v>55.810000000000009</v>
      </c>
      <c r="M40" s="752">
        <v>6</v>
      </c>
      <c r="N40" s="753">
        <v>334.86000000000007</v>
      </c>
    </row>
    <row r="41" spans="1:14" ht="14.4" customHeight="1" x14ac:dyDescent="0.3">
      <c r="A41" s="747" t="s">
        <v>568</v>
      </c>
      <c r="B41" s="748" t="s">
        <v>569</v>
      </c>
      <c r="C41" s="749" t="s">
        <v>582</v>
      </c>
      <c r="D41" s="750" t="s">
        <v>583</v>
      </c>
      <c r="E41" s="751">
        <v>50113001</v>
      </c>
      <c r="F41" s="750" t="s">
        <v>599</v>
      </c>
      <c r="G41" s="749" t="s">
        <v>600</v>
      </c>
      <c r="H41" s="749">
        <v>848241</v>
      </c>
      <c r="I41" s="749">
        <v>107854</v>
      </c>
      <c r="J41" s="749" t="s">
        <v>656</v>
      </c>
      <c r="K41" s="749" t="s">
        <v>657</v>
      </c>
      <c r="L41" s="752">
        <v>1878.18</v>
      </c>
      <c r="M41" s="752">
        <v>2</v>
      </c>
      <c r="N41" s="753">
        <v>3756.36</v>
      </c>
    </row>
    <row r="42" spans="1:14" ht="14.4" customHeight="1" x14ac:dyDescent="0.3">
      <c r="A42" s="747" t="s">
        <v>568</v>
      </c>
      <c r="B42" s="748" t="s">
        <v>569</v>
      </c>
      <c r="C42" s="749" t="s">
        <v>582</v>
      </c>
      <c r="D42" s="750" t="s">
        <v>583</v>
      </c>
      <c r="E42" s="751">
        <v>50113001</v>
      </c>
      <c r="F42" s="750" t="s">
        <v>599</v>
      </c>
      <c r="G42" s="749" t="s">
        <v>600</v>
      </c>
      <c r="H42" s="749">
        <v>208115</v>
      </c>
      <c r="I42" s="749">
        <v>208115</v>
      </c>
      <c r="J42" s="749" t="s">
        <v>658</v>
      </c>
      <c r="K42" s="749" t="s">
        <v>659</v>
      </c>
      <c r="L42" s="752">
        <v>129.72000000000006</v>
      </c>
      <c r="M42" s="752">
        <v>2</v>
      </c>
      <c r="N42" s="753">
        <v>259.44000000000011</v>
      </c>
    </row>
    <row r="43" spans="1:14" ht="14.4" customHeight="1" x14ac:dyDescent="0.3">
      <c r="A43" s="747" t="s">
        <v>568</v>
      </c>
      <c r="B43" s="748" t="s">
        <v>569</v>
      </c>
      <c r="C43" s="749" t="s">
        <v>582</v>
      </c>
      <c r="D43" s="750" t="s">
        <v>583</v>
      </c>
      <c r="E43" s="751">
        <v>50113001</v>
      </c>
      <c r="F43" s="750" t="s">
        <v>599</v>
      </c>
      <c r="G43" s="749" t="s">
        <v>600</v>
      </c>
      <c r="H43" s="749">
        <v>200863</v>
      </c>
      <c r="I43" s="749">
        <v>200863</v>
      </c>
      <c r="J43" s="749" t="s">
        <v>660</v>
      </c>
      <c r="K43" s="749" t="s">
        <v>661</v>
      </c>
      <c r="L43" s="752">
        <v>85.539649999999995</v>
      </c>
      <c r="M43" s="752">
        <v>200</v>
      </c>
      <c r="N43" s="753">
        <v>17107.93</v>
      </c>
    </row>
    <row r="44" spans="1:14" ht="14.4" customHeight="1" x14ac:dyDescent="0.3">
      <c r="A44" s="747" t="s">
        <v>568</v>
      </c>
      <c r="B44" s="748" t="s">
        <v>569</v>
      </c>
      <c r="C44" s="749" t="s">
        <v>582</v>
      </c>
      <c r="D44" s="750" t="s">
        <v>583</v>
      </c>
      <c r="E44" s="751">
        <v>50113001</v>
      </c>
      <c r="F44" s="750" t="s">
        <v>599</v>
      </c>
      <c r="G44" s="749" t="s">
        <v>600</v>
      </c>
      <c r="H44" s="749">
        <v>167679</v>
      </c>
      <c r="I44" s="749">
        <v>167679</v>
      </c>
      <c r="J44" s="749" t="s">
        <v>662</v>
      </c>
      <c r="K44" s="749" t="s">
        <v>663</v>
      </c>
      <c r="L44" s="752">
        <v>7252.22</v>
      </c>
      <c r="M44" s="752">
        <v>2</v>
      </c>
      <c r="N44" s="753">
        <v>14504.44</v>
      </c>
    </row>
    <row r="45" spans="1:14" ht="14.4" customHeight="1" x14ac:dyDescent="0.3">
      <c r="A45" s="747" t="s">
        <v>568</v>
      </c>
      <c r="B45" s="748" t="s">
        <v>569</v>
      </c>
      <c r="C45" s="749" t="s">
        <v>582</v>
      </c>
      <c r="D45" s="750" t="s">
        <v>583</v>
      </c>
      <c r="E45" s="751">
        <v>50113001</v>
      </c>
      <c r="F45" s="750" t="s">
        <v>599</v>
      </c>
      <c r="G45" s="749" t="s">
        <v>600</v>
      </c>
      <c r="H45" s="749">
        <v>122629</v>
      </c>
      <c r="I45" s="749">
        <v>122629</v>
      </c>
      <c r="J45" s="749" t="s">
        <v>664</v>
      </c>
      <c r="K45" s="749" t="s">
        <v>665</v>
      </c>
      <c r="L45" s="752">
        <v>74.991052631578938</v>
      </c>
      <c r="M45" s="752">
        <v>19</v>
      </c>
      <c r="N45" s="753">
        <v>1424.8299999999997</v>
      </c>
    </row>
    <row r="46" spans="1:14" ht="14.4" customHeight="1" x14ac:dyDescent="0.3">
      <c r="A46" s="747" t="s">
        <v>568</v>
      </c>
      <c r="B46" s="748" t="s">
        <v>569</v>
      </c>
      <c r="C46" s="749" t="s">
        <v>582</v>
      </c>
      <c r="D46" s="750" t="s">
        <v>583</v>
      </c>
      <c r="E46" s="751">
        <v>50113001</v>
      </c>
      <c r="F46" s="750" t="s">
        <v>599</v>
      </c>
      <c r="G46" s="749" t="s">
        <v>600</v>
      </c>
      <c r="H46" s="749">
        <v>846941</v>
      </c>
      <c r="I46" s="749">
        <v>0</v>
      </c>
      <c r="J46" s="749" t="s">
        <v>666</v>
      </c>
      <c r="K46" s="749" t="s">
        <v>570</v>
      </c>
      <c r="L46" s="752">
        <v>153.04375000000002</v>
      </c>
      <c r="M46" s="752">
        <v>16</v>
      </c>
      <c r="N46" s="753">
        <v>2448.7000000000003</v>
      </c>
    </row>
    <row r="47" spans="1:14" ht="14.4" customHeight="1" x14ac:dyDescent="0.3">
      <c r="A47" s="747" t="s">
        <v>568</v>
      </c>
      <c r="B47" s="748" t="s">
        <v>569</v>
      </c>
      <c r="C47" s="749" t="s">
        <v>582</v>
      </c>
      <c r="D47" s="750" t="s">
        <v>583</v>
      </c>
      <c r="E47" s="751">
        <v>50113001</v>
      </c>
      <c r="F47" s="750" t="s">
        <v>599</v>
      </c>
      <c r="G47" s="749" t="s">
        <v>600</v>
      </c>
      <c r="H47" s="749">
        <v>990192</v>
      </c>
      <c r="I47" s="749">
        <v>0</v>
      </c>
      <c r="J47" s="749" t="s">
        <v>667</v>
      </c>
      <c r="K47" s="749" t="s">
        <v>570</v>
      </c>
      <c r="L47" s="752">
        <v>60.320000000000022</v>
      </c>
      <c r="M47" s="752">
        <v>1</v>
      </c>
      <c r="N47" s="753">
        <v>60.320000000000022</v>
      </c>
    </row>
    <row r="48" spans="1:14" ht="14.4" customHeight="1" x14ac:dyDescent="0.3">
      <c r="A48" s="747" t="s">
        <v>568</v>
      </c>
      <c r="B48" s="748" t="s">
        <v>569</v>
      </c>
      <c r="C48" s="749" t="s">
        <v>582</v>
      </c>
      <c r="D48" s="750" t="s">
        <v>583</v>
      </c>
      <c r="E48" s="751">
        <v>50113001</v>
      </c>
      <c r="F48" s="750" t="s">
        <v>599</v>
      </c>
      <c r="G48" s="749" t="s">
        <v>600</v>
      </c>
      <c r="H48" s="749">
        <v>188630</v>
      </c>
      <c r="I48" s="749">
        <v>88630</v>
      </c>
      <c r="J48" s="749" t="s">
        <v>668</v>
      </c>
      <c r="K48" s="749" t="s">
        <v>669</v>
      </c>
      <c r="L48" s="752">
        <v>67.390000000000015</v>
      </c>
      <c r="M48" s="752">
        <v>1</v>
      </c>
      <c r="N48" s="753">
        <v>67.390000000000015</v>
      </c>
    </row>
    <row r="49" spans="1:14" ht="14.4" customHeight="1" x14ac:dyDescent="0.3">
      <c r="A49" s="747" t="s">
        <v>568</v>
      </c>
      <c r="B49" s="748" t="s">
        <v>569</v>
      </c>
      <c r="C49" s="749" t="s">
        <v>582</v>
      </c>
      <c r="D49" s="750" t="s">
        <v>583</v>
      </c>
      <c r="E49" s="751">
        <v>50113001</v>
      </c>
      <c r="F49" s="750" t="s">
        <v>599</v>
      </c>
      <c r="G49" s="749" t="s">
        <v>670</v>
      </c>
      <c r="H49" s="749">
        <v>132990</v>
      </c>
      <c r="I49" s="749">
        <v>132990</v>
      </c>
      <c r="J49" s="749" t="s">
        <v>671</v>
      </c>
      <c r="K49" s="749" t="s">
        <v>672</v>
      </c>
      <c r="L49" s="752">
        <v>71.539999999999992</v>
      </c>
      <c r="M49" s="752">
        <v>2</v>
      </c>
      <c r="N49" s="753">
        <v>143.07999999999998</v>
      </c>
    </row>
    <row r="50" spans="1:14" ht="14.4" customHeight="1" x14ac:dyDescent="0.3">
      <c r="A50" s="747" t="s">
        <v>568</v>
      </c>
      <c r="B50" s="748" t="s">
        <v>569</v>
      </c>
      <c r="C50" s="749" t="s">
        <v>582</v>
      </c>
      <c r="D50" s="750" t="s">
        <v>583</v>
      </c>
      <c r="E50" s="751">
        <v>50113001</v>
      </c>
      <c r="F50" s="750" t="s">
        <v>599</v>
      </c>
      <c r="G50" s="749" t="s">
        <v>600</v>
      </c>
      <c r="H50" s="749">
        <v>112023</v>
      </c>
      <c r="I50" s="749">
        <v>12023</v>
      </c>
      <c r="J50" s="749" t="s">
        <v>671</v>
      </c>
      <c r="K50" s="749" t="s">
        <v>673</v>
      </c>
      <c r="L50" s="752">
        <v>71.607499999999987</v>
      </c>
      <c r="M50" s="752">
        <v>8</v>
      </c>
      <c r="N50" s="753">
        <v>572.8599999999999</v>
      </c>
    </row>
    <row r="51" spans="1:14" ht="14.4" customHeight="1" x14ac:dyDescent="0.3">
      <c r="A51" s="747" t="s">
        <v>568</v>
      </c>
      <c r="B51" s="748" t="s">
        <v>569</v>
      </c>
      <c r="C51" s="749" t="s">
        <v>582</v>
      </c>
      <c r="D51" s="750" t="s">
        <v>583</v>
      </c>
      <c r="E51" s="751">
        <v>50113006</v>
      </c>
      <c r="F51" s="750" t="s">
        <v>674</v>
      </c>
      <c r="G51" s="749" t="s">
        <v>600</v>
      </c>
      <c r="H51" s="749">
        <v>992251</v>
      </c>
      <c r="I51" s="749">
        <v>0</v>
      </c>
      <c r="J51" s="749" t="s">
        <v>675</v>
      </c>
      <c r="K51" s="749" t="s">
        <v>570</v>
      </c>
      <c r="L51" s="752">
        <v>1196.6899999999998</v>
      </c>
      <c r="M51" s="752">
        <v>4</v>
      </c>
      <c r="N51" s="753">
        <v>4786.7599999999993</v>
      </c>
    </row>
    <row r="52" spans="1:14" ht="14.4" customHeight="1" x14ac:dyDescent="0.3">
      <c r="A52" s="747" t="s">
        <v>568</v>
      </c>
      <c r="B52" s="748" t="s">
        <v>569</v>
      </c>
      <c r="C52" s="749" t="s">
        <v>582</v>
      </c>
      <c r="D52" s="750" t="s">
        <v>583</v>
      </c>
      <c r="E52" s="751">
        <v>50113006</v>
      </c>
      <c r="F52" s="750" t="s">
        <v>674</v>
      </c>
      <c r="G52" s="749" t="s">
        <v>600</v>
      </c>
      <c r="H52" s="749">
        <v>990209</v>
      </c>
      <c r="I52" s="749">
        <v>0</v>
      </c>
      <c r="J52" s="749" t="s">
        <v>676</v>
      </c>
      <c r="K52" s="749" t="s">
        <v>570</v>
      </c>
      <c r="L52" s="752">
        <v>700.38000000000011</v>
      </c>
      <c r="M52" s="752">
        <v>4</v>
      </c>
      <c r="N52" s="753">
        <v>2801.5200000000004</v>
      </c>
    </row>
    <row r="53" spans="1:14" ht="14.4" customHeight="1" x14ac:dyDescent="0.3">
      <c r="A53" s="747" t="s">
        <v>568</v>
      </c>
      <c r="B53" s="748" t="s">
        <v>569</v>
      </c>
      <c r="C53" s="749" t="s">
        <v>582</v>
      </c>
      <c r="D53" s="750" t="s">
        <v>583</v>
      </c>
      <c r="E53" s="751">
        <v>50113006</v>
      </c>
      <c r="F53" s="750" t="s">
        <v>674</v>
      </c>
      <c r="G53" s="749" t="s">
        <v>600</v>
      </c>
      <c r="H53" s="749">
        <v>992994</v>
      </c>
      <c r="I53" s="749">
        <v>0</v>
      </c>
      <c r="J53" s="749" t="s">
        <v>677</v>
      </c>
      <c r="K53" s="749" t="s">
        <v>570</v>
      </c>
      <c r="L53" s="752">
        <v>412.63000000000011</v>
      </c>
      <c r="M53" s="752">
        <v>7</v>
      </c>
      <c r="N53" s="753">
        <v>2888.4100000000008</v>
      </c>
    </row>
    <row r="54" spans="1:14" ht="14.4" customHeight="1" x14ac:dyDescent="0.3">
      <c r="A54" s="747" t="s">
        <v>568</v>
      </c>
      <c r="B54" s="748" t="s">
        <v>569</v>
      </c>
      <c r="C54" s="749" t="s">
        <v>582</v>
      </c>
      <c r="D54" s="750" t="s">
        <v>583</v>
      </c>
      <c r="E54" s="751">
        <v>50113013</v>
      </c>
      <c r="F54" s="750" t="s">
        <v>678</v>
      </c>
      <c r="G54" s="749" t="s">
        <v>600</v>
      </c>
      <c r="H54" s="749">
        <v>201958</v>
      </c>
      <c r="I54" s="749">
        <v>201958</v>
      </c>
      <c r="J54" s="749" t="s">
        <v>679</v>
      </c>
      <c r="K54" s="749" t="s">
        <v>680</v>
      </c>
      <c r="L54" s="752">
        <v>239.01124999999999</v>
      </c>
      <c r="M54" s="752">
        <v>24</v>
      </c>
      <c r="N54" s="753">
        <v>5736.2699999999995</v>
      </c>
    </row>
    <row r="55" spans="1:14" ht="14.4" customHeight="1" x14ac:dyDescent="0.3">
      <c r="A55" s="747" t="s">
        <v>568</v>
      </c>
      <c r="B55" s="748" t="s">
        <v>569</v>
      </c>
      <c r="C55" s="749" t="s">
        <v>582</v>
      </c>
      <c r="D55" s="750" t="s">
        <v>583</v>
      </c>
      <c r="E55" s="751">
        <v>50113013</v>
      </c>
      <c r="F55" s="750" t="s">
        <v>678</v>
      </c>
      <c r="G55" s="749" t="s">
        <v>600</v>
      </c>
      <c r="H55" s="749">
        <v>101066</v>
      </c>
      <c r="I55" s="749">
        <v>1066</v>
      </c>
      <c r="J55" s="749" t="s">
        <v>681</v>
      </c>
      <c r="K55" s="749" t="s">
        <v>682</v>
      </c>
      <c r="L55" s="752">
        <v>54.055000000000007</v>
      </c>
      <c r="M55" s="752">
        <v>8</v>
      </c>
      <c r="N55" s="753">
        <v>432.44000000000005</v>
      </c>
    </row>
    <row r="56" spans="1:14" ht="14.4" customHeight="1" x14ac:dyDescent="0.3">
      <c r="A56" s="747" t="s">
        <v>568</v>
      </c>
      <c r="B56" s="748" t="s">
        <v>569</v>
      </c>
      <c r="C56" s="749" t="s">
        <v>582</v>
      </c>
      <c r="D56" s="750" t="s">
        <v>583</v>
      </c>
      <c r="E56" s="751">
        <v>50113013</v>
      </c>
      <c r="F56" s="750" t="s">
        <v>678</v>
      </c>
      <c r="G56" s="749" t="s">
        <v>600</v>
      </c>
      <c r="H56" s="749">
        <v>394618</v>
      </c>
      <c r="I56" s="749">
        <v>112786</v>
      </c>
      <c r="J56" s="749" t="s">
        <v>683</v>
      </c>
      <c r="K56" s="749" t="s">
        <v>684</v>
      </c>
      <c r="L56" s="752">
        <v>310.00000000000006</v>
      </c>
      <c r="M56" s="752">
        <v>2</v>
      </c>
      <c r="N56" s="753">
        <v>620.00000000000011</v>
      </c>
    </row>
    <row r="57" spans="1:14" ht="14.4" customHeight="1" x14ac:dyDescent="0.3">
      <c r="A57" s="747" t="s">
        <v>568</v>
      </c>
      <c r="B57" s="748" t="s">
        <v>569</v>
      </c>
      <c r="C57" s="749" t="s">
        <v>582</v>
      </c>
      <c r="D57" s="750" t="s">
        <v>583</v>
      </c>
      <c r="E57" s="751">
        <v>50113013</v>
      </c>
      <c r="F57" s="750" t="s">
        <v>678</v>
      </c>
      <c r="G57" s="749" t="s">
        <v>600</v>
      </c>
      <c r="H57" s="749">
        <v>96414</v>
      </c>
      <c r="I57" s="749">
        <v>96414</v>
      </c>
      <c r="J57" s="749" t="s">
        <v>685</v>
      </c>
      <c r="K57" s="749" t="s">
        <v>686</v>
      </c>
      <c r="L57" s="752">
        <v>58.74</v>
      </c>
      <c r="M57" s="752">
        <v>9.8000000000000007</v>
      </c>
      <c r="N57" s="753">
        <v>575.65200000000004</v>
      </c>
    </row>
    <row r="58" spans="1:14" ht="14.4" customHeight="1" x14ac:dyDescent="0.3">
      <c r="A58" s="747" t="s">
        <v>568</v>
      </c>
      <c r="B58" s="748" t="s">
        <v>569</v>
      </c>
      <c r="C58" s="749" t="s">
        <v>582</v>
      </c>
      <c r="D58" s="750" t="s">
        <v>583</v>
      </c>
      <c r="E58" s="751">
        <v>50113013</v>
      </c>
      <c r="F58" s="750" t="s">
        <v>678</v>
      </c>
      <c r="G58" s="749" t="s">
        <v>600</v>
      </c>
      <c r="H58" s="749">
        <v>101076</v>
      </c>
      <c r="I58" s="749">
        <v>1076</v>
      </c>
      <c r="J58" s="749" t="s">
        <v>687</v>
      </c>
      <c r="K58" s="749" t="s">
        <v>688</v>
      </c>
      <c r="L58" s="752">
        <v>78.42</v>
      </c>
      <c r="M58" s="752">
        <v>6</v>
      </c>
      <c r="N58" s="753">
        <v>470.52</v>
      </c>
    </row>
    <row r="59" spans="1:14" ht="14.4" customHeight="1" x14ac:dyDescent="0.3">
      <c r="A59" s="747" t="s">
        <v>568</v>
      </c>
      <c r="B59" s="748" t="s">
        <v>569</v>
      </c>
      <c r="C59" s="749" t="s">
        <v>582</v>
      </c>
      <c r="D59" s="750" t="s">
        <v>583</v>
      </c>
      <c r="E59" s="751">
        <v>50113013</v>
      </c>
      <c r="F59" s="750" t="s">
        <v>678</v>
      </c>
      <c r="G59" s="749" t="s">
        <v>600</v>
      </c>
      <c r="H59" s="749">
        <v>166366</v>
      </c>
      <c r="I59" s="749">
        <v>66366</v>
      </c>
      <c r="J59" s="749" t="s">
        <v>689</v>
      </c>
      <c r="K59" s="749" t="s">
        <v>690</v>
      </c>
      <c r="L59" s="752">
        <v>23.240000000000002</v>
      </c>
      <c r="M59" s="752">
        <v>2</v>
      </c>
      <c r="N59" s="753">
        <v>46.480000000000004</v>
      </c>
    </row>
    <row r="60" spans="1:14" ht="14.4" customHeight="1" x14ac:dyDescent="0.3">
      <c r="A60" s="747" t="s">
        <v>568</v>
      </c>
      <c r="B60" s="748" t="s">
        <v>569</v>
      </c>
      <c r="C60" s="749" t="s">
        <v>582</v>
      </c>
      <c r="D60" s="750" t="s">
        <v>583</v>
      </c>
      <c r="E60" s="751">
        <v>50113013</v>
      </c>
      <c r="F60" s="750" t="s">
        <v>678</v>
      </c>
      <c r="G60" s="749" t="s">
        <v>600</v>
      </c>
      <c r="H60" s="749">
        <v>201970</v>
      </c>
      <c r="I60" s="749">
        <v>201970</v>
      </c>
      <c r="J60" s="749" t="s">
        <v>691</v>
      </c>
      <c r="K60" s="749" t="s">
        <v>692</v>
      </c>
      <c r="L60" s="752">
        <v>72.185714285714297</v>
      </c>
      <c r="M60" s="752">
        <v>7</v>
      </c>
      <c r="N60" s="753">
        <v>505.30000000000013</v>
      </c>
    </row>
    <row r="61" spans="1:14" ht="14.4" customHeight="1" x14ac:dyDescent="0.3">
      <c r="A61" s="747" t="s">
        <v>568</v>
      </c>
      <c r="B61" s="748" t="s">
        <v>569</v>
      </c>
      <c r="C61" s="749" t="s">
        <v>582</v>
      </c>
      <c r="D61" s="750" t="s">
        <v>583</v>
      </c>
      <c r="E61" s="751">
        <v>50113013</v>
      </c>
      <c r="F61" s="750" t="s">
        <v>678</v>
      </c>
      <c r="G61" s="749" t="s">
        <v>600</v>
      </c>
      <c r="H61" s="749">
        <v>225175</v>
      </c>
      <c r="I61" s="749">
        <v>225175</v>
      </c>
      <c r="J61" s="749" t="s">
        <v>693</v>
      </c>
      <c r="K61" s="749" t="s">
        <v>694</v>
      </c>
      <c r="L61" s="752">
        <v>45.610000000000007</v>
      </c>
      <c r="M61" s="752">
        <v>74</v>
      </c>
      <c r="N61" s="753">
        <v>3375.1400000000003</v>
      </c>
    </row>
    <row r="62" spans="1:14" ht="14.4" customHeight="1" x14ac:dyDescent="0.3">
      <c r="A62" s="747" t="s">
        <v>568</v>
      </c>
      <c r="B62" s="748" t="s">
        <v>569</v>
      </c>
      <c r="C62" s="749" t="s">
        <v>582</v>
      </c>
      <c r="D62" s="750" t="s">
        <v>583</v>
      </c>
      <c r="E62" s="751">
        <v>50113013</v>
      </c>
      <c r="F62" s="750" t="s">
        <v>678</v>
      </c>
      <c r="G62" s="749" t="s">
        <v>600</v>
      </c>
      <c r="H62" s="749">
        <v>186264</v>
      </c>
      <c r="I62" s="749">
        <v>86264</v>
      </c>
      <c r="J62" s="749" t="s">
        <v>693</v>
      </c>
      <c r="K62" s="749" t="s">
        <v>694</v>
      </c>
      <c r="L62" s="752">
        <v>46.52000000000001</v>
      </c>
      <c r="M62" s="752">
        <v>10</v>
      </c>
      <c r="N62" s="753">
        <v>465.2000000000001</v>
      </c>
    </row>
    <row r="63" spans="1:14" ht="14.4" customHeight="1" x14ac:dyDescent="0.3">
      <c r="A63" s="747" t="s">
        <v>568</v>
      </c>
      <c r="B63" s="748" t="s">
        <v>569</v>
      </c>
      <c r="C63" s="749" t="s">
        <v>582</v>
      </c>
      <c r="D63" s="750" t="s">
        <v>583</v>
      </c>
      <c r="E63" s="751">
        <v>50113013</v>
      </c>
      <c r="F63" s="750" t="s">
        <v>678</v>
      </c>
      <c r="G63" s="749" t="s">
        <v>695</v>
      </c>
      <c r="H63" s="749">
        <v>166265</v>
      </c>
      <c r="I63" s="749">
        <v>166265</v>
      </c>
      <c r="J63" s="749" t="s">
        <v>696</v>
      </c>
      <c r="K63" s="749" t="s">
        <v>697</v>
      </c>
      <c r="L63" s="752">
        <v>33.39</v>
      </c>
      <c r="M63" s="752">
        <v>3</v>
      </c>
      <c r="N63" s="753">
        <v>100.17</v>
      </c>
    </row>
    <row r="64" spans="1:14" ht="14.4" customHeight="1" x14ac:dyDescent="0.3">
      <c r="A64" s="747" t="s">
        <v>568</v>
      </c>
      <c r="B64" s="748" t="s">
        <v>569</v>
      </c>
      <c r="C64" s="749" t="s">
        <v>582</v>
      </c>
      <c r="D64" s="750" t="s">
        <v>583</v>
      </c>
      <c r="E64" s="751">
        <v>50113014</v>
      </c>
      <c r="F64" s="750" t="s">
        <v>698</v>
      </c>
      <c r="G64" s="749" t="s">
        <v>600</v>
      </c>
      <c r="H64" s="749">
        <v>113798</v>
      </c>
      <c r="I64" s="749">
        <v>13798</v>
      </c>
      <c r="J64" s="749" t="s">
        <v>699</v>
      </c>
      <c r="K64" s="749" t="s">
        <v>700</v>
      </c>
      <c r="L64" s="752">
        <v>106.596</v>
      </c>
      <c r="M64" s="752">
        <v>10</v>
      </c>
      <c r="N64" s="753">
        <v>1065.96</v>
      </c>
    </row>
    <row r="65" spans="1:14" ht="14.4" customHeight="1" x14ac:dyDescent="0.3">
      <c r="A65" s="747" t="s">
        <v>568</v>
      </c>
      <c r="B65" s="748" t="s">
        <v>569</v>
      </c>
      <c r="C65" s="749" t="s">
        <v>582</v>
      </c>
      <c r="D65" s="750" t="s">
        <v>583</v>
      </c>
      <c r="E65" s="751">
        <v>50113014</v>
      </c>
      <c r="F65" s="750" t="s">
        <v>698</v>
      </c>
      <c r="G65" s="749" t="s">
        <v>600</v>
      </c>
      <c r="H65" s="749">
        <v>116895</v>
      </c>
      <c r="I65" s="749">
        <v>16895</v>
      </c>
      <c r="J65" s="749" t="s">
        <v>622</v>
      </c>
      <c r="K65" s="749" t="s">
        <v>623</v>
      </c>
      <c r="L65" s="752">
        <v>107.98999999999998</v>
      </c>
      <c r="M65" s="752">
        <v>10</v>
      </c>
      <c r="N65" s="753">
        <v>1079.8999999999999</v>
      </c>
    </row>
    <row r="66" spans="1:14" ht="14.4" customHeight="1" x14ac:dyDescent="0.3">
      <c r="A66" s="747" t="s">
        <v>568</v>
      </c>
      <c r="B66" s="748" t="s">
        <v>569</v>
      </c>
      <c r="C66" s="749" t="s">
        <v>587</v>
      </c>
      <c r="D66" s="750" t="s">
        <v>588</v>
      </c>
      <c r="E66" s="751">
        <v>50113008</v>
      </c>
      <c r="F66" s="750" t="s">
        <v>701</v>
      </c>
      <c r="G66" s="749"/>
      <c r="H66" s="749"/>
      <c r="I66" s="749">
        <v>26039</v>
      </c>
      <c r="J66" s="749" t="s">
        <v>702</v>
      </c>
      <c r="K66" s="749" t="s">
        <v>703</v>
      </c>
      <c r="L66" s="752">
        <v>955.89998372395837</v>
      </c>
      <c r="M66" s="752">
        <v>3</v>
      </c>
      <c r="N66" s="753">
        <v>2867.699951171875</v>
      </c>
    </row>
    <row r="67" spans="1:14" ht="14.4" customHeight="1" x14ac:dyDescent="0.3">
      <c r="A67" s="747" t="s">
        <v>568</v>
      </c>
      <c r="B67" s="748" t="s">
        <v>569</v>
      </c>
      <c r="C67" s="749" t="s">
        <v>587</v>
      </c>
      <c r="D67" s="750" t="s">
        <v>588</v>
      </c>
      <c r="E67" s="751">
        <v>50113013</v>
      </c>
      <c r="F67" s="750" t="s">
        <v>678</v>
      </c>
      <c r="G67" s="749" t="s">
        <v>600</v>
      </c>
      <c r="H67" s="749">
        <v>172972</v>
      </c>
      <c r="I67" s="749">
        <v>72972</v>
      </c>
      <c r="J67" s="749" t="s">
        <v>704</v>
      </c>
      <c r="K67" s="749" t="s">
        <v>705</v>
      </c>
      <c r="L67" s="752">
        <v>181.64999999999998</v>
      </c>
      <c r="M67" s="752">
        <v>4</v>
      </c>
      <c r="N67" s="753">
        <v>726.59999999999991</v>
      </c>
    </row>
    <row r="68" spans="1:14" ht="14.4" customHeight="1" x14ac:dyDescent="0.3">
      <c r="A68" s="747" t="s">
        <v>568</v>
      </c>
      <c r="B68" s="748" t="s">
        <v>569</v>
      </c>
      <c r="C68" s="749" t="s">
        <v>587</v>
      </c>
      <c r="D68" s="750" t="s">
        <v>588</v>
      </c>
      <c r="E68" s="751">
        <v>50113013</v>
      </c>
      <c r="F68" s="750" t="s">
        <v>678</v>
      </c>
      <c r="G68" s="749" t="s">
        <v>600</v>
      </c>
      <c r="H68" s="749">
        <v>72973</v>
      </c>
      <c r="I68" s="749">
        <v>72973</v>
      </c>
      <c r="J68" s="749" t="s">
        <v>706</v>
      </c>
      <c r="K68" s="749" t="s">
        <v>707</v>
      </c>
      <c r="L68" s="752">
        <v>137.60999999999999</v>
      </c>
      <c r="M68" s="752">
        <v>4</v>
      </c>
      <c r="N68" s="753">
        <v>550.43999999999994</v>
      </c>
    </row>
    <row r="69" spans="1:14" ht="14.4" customHeight="1" x14ac:dyDescent="0.3">
      <c r="A69" s="747" t="s">
        <v>568</v>
      </c>
      <c r="B69" s="748" t="s">
        <v>569</v>
      </c>
      <c r="C69" s="749" t="s">
        <v>587</v>
      </c>
      <c r="D69" s="750" t="s">
        <v>588</v>
      </c>
      <c r="E69" s="751">
        <v>50113013</v>
      </c>
      <c r="F69" s="750" t="s">
        <v>678</v>
      </c>
      <c r="G69" s="749" t="s">
        <v>600</v>
      </c>
      <c r="H69" s="749">
        <v>164835</v>
      </c>
      <c r="I69" s="749">
        <v>64835</v>
      </c>
      <c r="J69" s="749" t="s">
        <v>708</v>
      </c>
      <c r="K69" s="749" t="s">
        <v>709</v>
      </c>
      <c r="L69" s="752">
        <v>143.66</v>
      </c>
      <c r="M69" s="752">
        <v>1</v>
      </c>
      <c r="N69" s="753">
        <v>143.66</v>
      </c>
    </row>
    <row r="70" spans="1:14" ht="14.4" customHeight="1" x14ac:dyDescent="0.3">
      <c r="A70" s="747" t="s">
        <v>568</v>
      </c>
      <c r="B70" s="748" t="s">
        <v>569</v>
      </c>
      <c r="C70" s="749" t="s">
        <v>587</v>
      </c>
      <c r="D70" s="750" t="s">
        <v>588</v>
      </c>
      <c r="E70" s="751">
        <v>50113013</v>
      </c>
      <c r="F70" s="750" t="s">
        <v>678</v>
      </c>
      <c r="G70" s="749" t="s">
        <v>570</v>
      </c>
      <c r="H70" s="749">
        <v>201030</v>
      </c>
      <c r="I70" s="749">
        <v>201030</v>
      </c>
      <c r="J70" s="749" t="s">
        <v>710</v>
      </c>
      <c r="K70" s="749" t="s">
        <v>711</v>
      </c>
      <c r="L70" s="752">
        <v>26.61</v>
      </c>
      <c r="M70" s="752">
        <v>31</v>
      </c>
      <c r="N70" s="753">
        <v>824.91</v>
      </c>
    </row>
    <row r="71" spans="1:14" ht="14.4" customHeight="1" x14ac:dyDescent="0.3">
      <c r="A71" s="747" t="s">
        <v>568</v>
      </c>
      <c r="B71" s="748" t="s">
        <v>569</v>
      </c>
      <c r="C71" s="749" t="s">
        <v>587</v>
      </c>
      <c r="D71" s="750" t="s">
        <v>588</v>
      </c>
      <c r="E71" s="751">
        <v>50113013</v>
      </c>
      <c r="F71" s="750" t="s">
        <v>678</v>
      </c>
      <c r="G71" s="749" t="s">
        <v>600</v>
      </c>
      <c r="H71" s="749">
        <v>116600</v>
      </c>
      <c r="I71" s="749">
        <v>16600</v>
      </c>
      <c r="J71" s="749" t="s">
        <v>712</v>
      </c>
      <c r="K71" s="749" t="s">
        <v>713</v>
      </c>
      <c r="L71" s="752">
        <v>25.15</v>
      </c>
      <c r="M71" s="752">
        <v>10</v>
      </c>
      <c r="N71" s="753">
        <v>251.5</v>
      </c>
    </row>
    <row r="72" spans="1:14" ht="14.4" customHeight="1" x14ac:dyDescent="0.3">
      <c r="A72" s="747" t="s">
        <v>568</v>
      </c>
      <c r="B72" s="748" t="s">
        <v>569</v>
      </c>
      <c r="C72" s="749" t="s">
        <v>587</v>
      </c>
      <c r="D72" s="750" t="s">
        <v>588</v>
      </c>
      <c r="E72" s="751">
        <v>50113013</v>
      </c>
      <c r="F72" s="750" t="s">
        <v>678</v>
      </c>
      <c r="G72" s="749" t="s">
        <v>695</v>
      </c>
      <c r="H72" s="749">
        <v>166265</v>
      </c>
      <c r="I72" s="749">
        <v>166265</v>
      </c>
      <c r="J72" s="749" t="s">
        <v>696</v>
      </c>
      <c r="K72" s="749" t="s">
        <v>697</v>
      </c>
      <c r="L72" s="752">
        <v>33.39</v>
      </c>
      <c r="M72" s="752">
        <v>8</v>
      </c>
      <c r="N72" s="753">
        <v>267.12</v>
      </c>
    </row>
    <row r="73" spans="1:14" ht="14.4" customHeight="1" x14ac:dyDescent="0.3">
      <c r="A73" s="747" t="s">
        <v>568</v>
      </c>
      <c r="B73" s="748" t="s">
        <v>569</v>
      </c>
      <c r="C73" s="749" t="s">
        <v>593</v>
      </c>
      <c r="D73" s="750" t="s">
        <v>594</v>
      </c>
      <c r="E73" s="751">
        <v>50113001</v>
      </c>
      <c r="F73" s="750" t="s">
        <v>599</v>
      </c>
      <c r="G73" s="749" t="s">
        <v>600</v>
      </c>
      <c r="H73" s="749">
        <v>196886</v>
      </c>
      <c r="I73" s="749">
        <v>96886</v>
      </c>
      <c r="J73" s="749" t="s">
        <v>601</v>
      </c>
      <c r="K73" s="749" t="s">
        <v>602</v>
      </c>
      <c r="L73" s="752">
        <v>50.16</v>
      </c>
      <c r="M73" s="752">
        <v>10</v>
      </c>
      <c r="N73" s="753">
        <v>501.59999999999997</v>
      </c>
    </row>
    <row r="74" spans="1:14" ht="14.4" customHeight="1" x14ac:dyDescent="0.3">
      <c r="A74" s="747" t="s">
        <v>568</v>
      </c>
      <c r="B74" s="748" t="s">
        <v>569</v>
      </c>
      <c r="C74" s="749" t="s">
        <v>593</v>
      </c>
      <c r="D74" s="750" t="s">
        <v>594</v>
      </c>
      <c r="E74" s="751">
        <v>50113001</v>
      </c>
      <c r="F74" s="750" t="s">
        <v>599</v>
      </c>
      <c r="G74" s="749" t="s">
        <v>600</v>
      </c>
      <c r="H74" s="749">
        <v>846758</v>
      </c>
      <c r="I74" s="749">
        <v>103387</v>
      </c>
      <c r="J74" s="749" t="s">
        <v>714</v>
      </c>
      <c r="K74" s="749" t="s">
        <v>715</v>
      </c>
      <c r="L74" s="752">
        <v>72.67</v>
      </c>
      <c r="M74" s="752">
        <v>5</v>
      </c>
      <c r="N74" s="753">
        <v>363.35</v>
      </c>
    </row>
    <row r="75" spans="1:14" ht="14.4" customHeight="1" x14ac:dyDescent="0.3">
      <c r="A75" s="747" t="s">
        <v>568</v>
      </c>
      <c r="B75" s="748" t="s">
        <v>569</v>
      </c>
      <c r="C75" s="749" t="s">
        <v>593</v>
      </c>
      <c r="D75" s="750" t="s">
        <v>594</v>
      </c>
      <c r="E75" s="751">
        <v>50113001</v>
      </c>
      <c r="F75" s="750" t="s">
        <v>599</v>
      </c>
      <c r="G75" s="749" t="s">
        <v>600</v>
      </c>
      <c r="H75" s="749">
        <v>991011</v>
      </c>
      <c r="I75" s="749">
        <v>0</v>
      </c>
      <c r="J75" s="749" t="s">
        <v>716</v>
      </c>
      <c r="K75" s="749" t="s">
        <v>570</v>
      </c>
      <c r="L75" s="752">
        <v>0.01</v>
      </c>
      <c r="M75" s="752">
        <v>8</v>
      </c>
      <c r="N75" s="753">
        <v>0.08</v>
      </c>
    </row>
    <row r="76" spans="1:14" ht="14.4" customHeight="1" x14ac:dyDescent="0.3">
      <c r="A76" s="747" t="s">
        <v>568</v>
      </c>
      <c r="B76" s="748" t="s">
        <v>569</v>
      </c>
      <c r="C76" s="749" t="s">
        <v>593</v>
      </c>
      <c r="D76" s="750" t="s">
        <v>594</v>
      </c>
      <c r="E76" s="751">
        <v>50113001</v>
      </c>
      <c r="F76" s="750" t="s">
        <v>599</v>
      </c>
      <c r="G76" s="749" t="s">
        <v>600</v>
      </c>
      <c r="H76" s="749">
        <v>847132</v>
      </c>
      <c r="I76" s="749">
        <v>137238</v>
      </c>
      <c r="J76" s="749" t="s">
        <v>717</v>
      </c>
      <c r="K76" s="749" t="s">
        <v>718</v>
      </c>
      <c r="L76" s="752">
        <v>634.04</v>
      </c>
      <c r="M76" s="752">
        <v>1</v>
      </c>
      <c r="N76" s="753">
        <v>634.04</v>
      </c>
    </row>
    <row r="77" spans="1:14" ht="14.4" customHeight="1" x14ac:dyDescent="0.3">
      <c r="A77" s="747" t="s">
        <v>568</v>
      </c>
      <c r="B77" s="748" t="s">
        <v>569</v>
      </c>
      <c r="C77" s="749" t="s">
        <v>593</v>
      </c>
      <c r="D77" s="750" t="s">
        <v>594</v>
      </c>
      <c r="E77" s="751">
        <v>50113001</v>
      </c>
      <c r="F77" s="750" t="s">
        <v>599</v>
      </c>
      <c r="G77" s="749" t="s">
        <v>600</v>
      </c>
      <c r="H77" s="749">
        <v>100362</v>
      </c>
      <c r="I77" s="749">
        <v>362</v>
      </c>
      <c r="J77" s="749" t="s">
        <v>603</v>
      </c>
      <c r="K77" s="749" t="s">
        <v>604</v>
      </c>
      <c r="L77" s="752">
        <v>86.43</v>
      </c>
      <c r="M77" s="752">
        <v>10</v>
      </c>
      <c r="N77" s="753">
        <v>864.30000000000007</v>
      </c>
    </row>
    <row r="78" spans="1:14" ht="14.4" customHeight="1" x14ac:dyDescent="0.3">
      <c r="A78" s="747" t="s">
        <v>568</v>
      </c>
      <c r="B78" s="748" t="s">
        <v>569</v>
      </c>
      <c r="C78" s="749" t="s">
        <v>593</v>
      </c>
      <c r="D78" s="750" t="s">
        <v>594</v>
      </c>
      <c r="E78" s="751">
        <v>50113001</v>
      </c>
      <c r="F78" s="750" t="s">
        <v>599</v>
      </c>
      <c r="G78" s="749" t="s">
        <v>600</v>
      </c>
      <c r="H78" s="749">
        <v>199138</v>
      </c>
      <c r="I78" s="749">
        <v>99138</v>
      </c>
      <c r="J78" s="749" t="s">
        <v>719</v>
      </c>
      <c r="K78" s="749" t="s">
        <v>720</v>
      </c>
      <c r="L78" s="752">
        <v>33.476666666666659</v>
      </c>
      <c r="M78" s="752">
        <v>18</v>
      </c>
      <c r="N78" s="753">
        <v>602.57999999999981</v>
      </c>
    </row>
    <row r="79" spans="1:14" ht="14.4" customHeight="1" x14ac:dyDescent="0.3">
      <c r="A79" s="747" t="s">
        <v>568</v>
      </c>
      <c r="B79" s="748" t="s">
        <v>569</v>
      </c>
      <c r="C79" s="749" t="s">
        <v>593</v>
      </c>
      <c r="D79" s="750" t="s">
        <v>594</v>
      </c>
      <c r="E79" s="751">
        <v>50113001</v>
      </c>
      <c r="F79" s="750" t="s">
        <v>599</v>
      </c>
      <c r="G79" s="749" t="s">
        <v>600</v>
      </c>
      <c r="H79" s="749">
        <v>92305</v>
      </c>
      <c r="I79" s="749">
        <v>92305</v>
      </c>
      <c r="J79" s="749" t="s">
        <v>721</v>
      </c>
      <c r="K79" s="749" t="s">
        <v>722</v>
      </c>
      <c r="L79" s="752">
        <v>5048.51</v>
      </c>
      <c r="M79" s="752">
        <v>1</v>
      </c>
      <c r="N79" s="753">
        <v>5048.51</v>
      </c>
    </row>
    <row r="80" spans="1:14" ht="14.4" customHeight="1" x14ac:dyDescent="0.3">
      <c r="A80" s="747" t="s">
        <v>568</v>
      </c>
      <c r="B80" s="748" t="s">
        <v>569</v>
      </c>
      <c r="C80" s="749" t="s">
        <v>593</v>
      </c>
      <c r="D80" s="750" t="s">
        <v>594</v>
      </c>
      <c r="E80" s="751">
        <v>50113001</v>
      </c>
      <c r="F80" s="750" t="s">
        <v>599</v>
      </c>
      <c r="G80" s="749" t="s">
        <v>600</v>
      </c>
      <c r="H80" s="749">
        <v>183513</v>
      </c>
      <c r="I80" s="749">
        <v>183513</v>
      </c>
      <c r="J80" s="749" t="s">
        <v>723</v>
      </c>
      <c r="K80" s="749" t="s">
        <v>724</v>
      </c>
      <c r="L80" s="752">
        <v>1848.01</v>
      </c>
      <c r="M80" s="752">
        <v>1</v>
      </c>
      <c r="N80" s="753">
        <v>1848.01</v>
      </c>
    </row>
    <row r="81" spans="1:14" ht="14.4" customHeight="1" x14ac:dyDescent="0.3">
      <c r="A81" s="747" t="s">
        <v>568</v>
      </c>
      <c r="B81" s="748" t="s">
        <v>569</v>
      </c>
      <c r="C81" s="749" t="s">
        <v>593</v>
      </c>
      <c r="D81" s="750" t="s">
        <v>594</v>
      </c>
      <c r="E81" s="751">
        <v>50113001</v>
      </c>
      <c r="F81" s="750" t="s">
        <v>599</v>
      </c>
      <c r="G81" s="749" t="s">
        <v>600</v>
      </c>
      <c r="H81" s="749">
        <v>187158</v>
      </c>
      <c r="I81" s="749">
        <v>187158</v>
      </c>
      <c r="J81" s="749" t="s">
        <v>725</v>
      </c>
      <c r="K81" s="749" t="s">
        <v>726</v>
      </c>
      <c r="L81" s="752">
        <v>87.519999999999982</v>
      </c>
      <c r="M81" s="752">
        <v>1</v>
      </c>
      <c r="N81" s="753">
        <v>87.519999999999982</v>
      </c>
    </row>
    <row r="82" spans="1:14" ht="14.4" customHeight="1" x14ac:dyDescent="0.3">
      <c r="A82" s="747" t="s">
        <v>568</v>
      </c>
      <c r="B82" s="748" t="s">
        <v>569</v>
      </c>
      <c r="C82" s="749" t="s">
        <v>593</v>
      </c>
      <c r="D82" s="750" t="s">
        <v>594</v>
      </c>
      <c r="E82" s="751">
        <v>50113001</v>
      </c>
      <c r="F82" s="750" t="s">
        <v>599</v>
      </c>
      <c r="G82" s="749" t="s">
        <v>600</v>
      </c>
      <c r="H82" s="749">
        <v>196610</v>
      </c>
      <c r="I82" s="749">
        <v>96610</v>
      </c>
      <c r="J82" s="749" t="s">
        <v>727</v>
      </c>
      <c r="K82" s="749" t="s">
        <v>728</v>
      </c>
      <c r="L82" s="752">
        <v>46.38000000000001</v>
      </c>
      <c r="M82" s="752">
        <v>2</v>
      </c>
      <c r="N82" s="753">
        <v>92.760000000000019</v>
      </c>
    </row>
    <row r="83" spans="1:14" ht="14.4" customHeight="1" x14ac:dyDescent="0.3">
      <c r="A83" s="747" t="s">
        <v>568</v>
      </c>
      <c r="B83" s="748" t="s">
        <v>569</v>
      </c>
      <c r="C83" s="749" t="s">
        <v>593</v>
      </c>
      <c r="D83" s="750" t="s">
        <v>594</v>
      </c>
      <c r="E83" s="751">
        <v>50113001</v>
      </c>
      <c r="F83" s="750" t="s">
        <v>599</v>
      </c>
      <c r="G83" s="749" t="s">
        <v>600</v>
      </c>
      <c r="H83" s="749">
        <v>847713</v>
      </c>
      <c r="I83" s="749">
        <v>125526</v>
      </c>
      <c r="J83" s="749" t="s">
        <v>605</v>
      </c>
      <c r="K83" s="749" t="s">
        <v>606</v>
      </c>
      <c r="L83" s="752">
        <v>108.31499999999997</v>
      </c>
      <c r="M83" s="752">
        <v>2</v>
      </c>
      <c r="N83" s="753">
        <v>216.62999999999994</v>
      </c>
    </row>
    <row r="84" spans="1:14" ht="14.4" customHeight="1" x14ac:dyDescent="0.3">
      <c r="A84" s="747" t="s">
        <v>568</v>
      </c>
      <c r="B84" s="748" t="s">
        <v>569</v>
      </c>
      <c r="C84" s="749" t="s">
        <v>593</v>
      </c>
      <c r="D84" s="750" t="s">
        <v>594</v>
      </c>
      <c r="E84" s="751">
        <v>50113001</v>
      </c>
      <c r="F84" s="750" t="s">
        <v>599</v>
      </c>
      <c r="G84" s="749" t="s">
        <v>600</v>
      </c>
      <c r="H84" s="749">
        <v>156926</v>
      </c>
      <c r="I84" s="749">
        <v>56926</v>
      </c>
      <c r="J84" s="749" t="s">
        <v>608</v>
      </c>
      <c r="K84" s="749" t="s">
        <v>609</v>
      </c>
      <c r="L84" s="752">
        <v>48.4</v>
      </c>
      <c r="M84" s="752">
        <v>171</v>
      </c>
      <c r="N84" s="753">
        <v>8276.4</v>
      </c>
    </row>
    <row r="85" spans="1:14" ht="14.4" customHeight="1" x14ac:dyDescent="0.3">
      <c r="A85" s="747" t="s">
        <v>568</v>
      </c>
      <c r="B85" s="748" t="s">
        <v>569</v>
      </c>
      <c r="C85" s="749" t="s">
        <v>593</v>
      </c>
      <c r="D85" s="750" t="s">
        <v>594</v>
      </c>
      <c r="E85" s="751">
        <v>50113001</v>
      </c>
      <c r="F85" s="750" t="s">
        <v>599</v>
      </c>
      <c r="G85" s="749" t="s">
        <v>600</v>
      </c>
      <c r="H85" s="749">
        <v>110555</v>
      </c>
      <c r="I85" s="749">
        <v>10555</v>
      </c>
      <c r="J85" s="749" t="s">
        <v>608</v>
      </c>
      <c r="K85" s="749" t="s">
        <v>729</v>
      </c>
      <c r="L85" s="752">
        <v>254.98000000000002</v>
      </c>
      <c r="M85" s="752">
        <v>5</v>
      </c>
      <c r="N85" s="753">
        <v>1274.9000000000001</v>
      </c>
    </row>
    <row r="86" spans="1:14" ht="14.4" customHeight="1" x14ac:dyDescent="0.3">
      <c r="A86" s="747" t="s">
        <v>568</v>
      </c>
      <c r="B86" s="748" t="s">
        <v>569</v>
      </c>
      <c r="C86" s="749" t="s">
        <v>593</v>
      </c>
      <c r="D86" s="750" t="s">
        <v>594</v>
      </c>
      <c r="E86" s="751">
        <v>50113001</v>
      </c>
      <c r="F86" s="750" t="s">
        <v>599</v>
      </c>
      <c r="G86" s="749" t="s">
        <v>600</v>
      </c>
      <c r="H86" s="749">
        <v>169724</v>
      </c>
      <c r="I86" s="749">
        <v>69724</v>
      </c>
      <c r="J86" s="749" t="s">
        <v>730</v>
      </c>
      <c r="K86" s="749" t="s">
        <v>731</v>
      </c>
      <c r="L86" s="752">
        <v>20.979491079380157</v>
      </c>
      <c r="M86" s="752">
        <v>59</v>
      </c>
      <c r="N86" s="753">
        <v>1237.7899736834293</v>
      </c>
    </row>
    <row r="87" spans="1:14" ht="14.4" customHeight="1" x14ac:dyDescent="0.3">
      <c r="A87" s="747" t="s">
        <v>568</v>
      </c>
      <c r="B87" s="748" t="s">
        <v>569</v>
      </c>
      <c r="C87" s="749" t="s">
        <v>593</v>
      </c>
      <c r="D87" s="750" t="s">
        <v>594</v>
      </c>
      <c r="E87" s="751">
        <v>50113001</v>
      </c>
      <c r="F87" s="750" t="s">
        <v>599</v>
      </c>
      <c r="G87" s="749" t="s">
        <v>600</v>
      </c>
      <c r="H87" s="749">
        <v>172490</v>
      </c>
      <c r="I87" s="749">
        <v>172490</v>
      </c>
      <c r="J87" s="749" t="s">
        <v>732</v>
      </c>
      <c r="K87" s="749" t="s">
        <v>733</v>
      </c>
      <c r="L87" s="752">
        <v>361.23999999999995</v>
      </c>
      <c r="M87" s="752">
        <v>8</v>
      </c>
      <c r="N87" s="753">
        <v>2889.9199999999996</v>
      </c>
    </row>
    <row r="88" spans="1:14" ht="14.4" customHeight="1" x14ac:dyDescent="0.3">
      <c r="A88" s="747" t="s">
        <v>568</v>
      </c>
      <c r="B88" s="748" t="s">
        <v>569</v>
      </c>
      <c r="C88" s="749" t="s">
        <v>593</v>
      </c>
      <c r="D88" s="750" t="s">
        <v>594</v>
      </c>
      <c r="E88" s="751">
        <v>50113001</v>
      </c>
      <c r="F88" s="750" t="s">
        <v>599</v>
      </c>
      <c r="G88" s="749" t="s">
        <v>600</v>
      </c>
      <c r="H88" s="749">
        <v>172492</v>
      </c>
      <c r="I88" s="749">
        <v>172492</v>
      </c>
      <c r="J88" s="749" t="s">
        <v>732</v>
      </c>
      <c r="K88" s="749" t="s">
        <v>734</v>
      </c>
      <c r="L88" s="752">
        <v>203.94000000000005</v>
      </c>
      <c r="M88" s="752">
        <v>17.5</v>
      </c>
      <c r="N88" s="753">
        <v>3568.9500000000007</v>
      </c>
    </row>
    <row r="89" spans="1:14" ht="14.4" customHeight="1" x14ac:dyDescent="0.3">
      <c r="A89" s="747" t="s">
        <v>568</v>
      </c>
      <c r="B89" s="748" t="s">
        <v>569</v>
      </c>
      <c r="C89" s="749" t="s">
        <v>593</v>
      </c>
      <c r="D89" s="750" t="s">
        <v>594</v>
      </c>
      <c r="E89" s="751">
        <v>50113001</v>
      </c>
      <c r="F89" s="750" t="s">
        <v>599</v>
      </c>
      <c r="G89" s="749" t="s">
        <v>600</v>
      </c>
      <c r="H89" s="749">
        <v>169751</v>
      </c>
      <c r="I89" s="749">
        <v>69751</v>
      </c>
      <c r="J89" s="749" t="s">
        <v>735</v>
      </c>
      <c r="K89" s="749" t="s">
        <v>736</v>
      </c>
      <c r="L89" s="752">
        <v>31.57</v>
      </c>
      <c r="M89" s="752">
        <v>18</v>
      </c>
      <c r="N89" s="753">
        <v>568.26</v>
      </c>
    </row>
    <row r="90" spans="1:14" ht="14.4" customHeight="1" x14ac:dyDescent="0.3">
      <c r="A90" s="747" t="s">
        <v>568</v>
      </c>
      <c r="B90" s="748" t="s">
        <v>569</v>
      </c>
      <c r="C90" s="749" t="s">
        <v>593</v>
      </c>
      <c r="D90" s="750" t="s">
        <v>594</v>
      </c>
      <c r="E90" s="751">
        <v>50113001</v>
      </c>
      <c r="F90" s="750" t="s">
        <v>599</v>
      </c>
      <c r="G90" s="749" t="s">
        <v>600</v>
      </c>
      <c r="H90" s="749">
        <v>208451</v>
      </c>
      <c r="I90" s="749">
        <v>208451</v>
      </c>
      <c r="J90" s="749" t="s">
        <v>735</v>
      </c>
      <c r="K90" s="749" t="s">
        <v>737</v>
      </c>
      <c r="L90" s="752">
        <v>631.4</v>
      </c>
      <c r="M90" s="752">
        <v>2.5</v>
      </c>
      <c r="N90" s="753">
        <v>1578.5</v>
      </c>
    </row>
    <row r="91" spans="1:14" ht="14.4" customHeight="1" x14ac:dyDescent="0.3">
      <c r="A91" s="747" t="s">
        <v>568</v>
      </c>
      <c r="B91" s="748" t="s">
        <v>569</v>
      </c>
      <c r="C91" s="749" t="s">
        <v>593</v>
      </c>
      <c r="D91" s="750" t="s">
        <v>594</v>
      </c>
      <c r="E91" s="751">
        <v>50113001</v>
      </c>
      <c r="F91" s="750" t="s">
        <v>599</v>
      </c>
      <c r="G91" s="749" t="s">
        <v>600</v>
      </c>
      <c r="H91" s="749">
        <v>186970</v>
      </c>
      <c r="I91" s="749">
        <v>86970</v>
      </c>
      <c r="J91" s="749" t="s">
        <v>735</v>
      </c>
      <c r="K91" s="749" t="s">
        <v>738</v>
      </c>
      <c r="L91" s="752">
        <v>36.26</v>
      </c>
      <c r="M91" s="752">
        <v>10</v>
      </c>
      <c r="N91" s="753">
        <v>362.59999999999997</v>
      </c>
    </row>
    <row r="92" spans="1:14" ht="14.4" customHeight="1" x14ac:dyDescent="0.3">
      <c r="A92" s="747" t="s">
        <v>568</v>
      </c>
      <c r="B92" s="748" t="s">
        <v>569</v>
      </c>
      <c r="C92" s="749" t="s">
        <v>593</v>
      </c>
      <c r="D92" s="750" t="s">
        <v>594</v>
      </c>
      <c r="E92" s="751">
        <v>50113001</v>
      </c>
      <c r="F92" s="750" t="s">
        <v>599</v>
      </c>
      <c r="G92" s="749" t="s">
        <v>600</v>
      </c>
      <c r="H92" s="749">
        <v>208452</v>
      </c>
      <c r="I92" s="749">
        <v>208452</v>
      </c>
      <c r="J92" s="749" t="s">
        <v>739</v>
      </c>
      <c r="K92" s="749" t="s">
        <v>740</v>
      </c>
      <c r="L92" s="752">
        <v>362.56</v>
      </c>
      <c r="M92" s="752">
        <v>1</v>
      </c>
      <c r="N92" s="753">
        <v>362.56</v>
      </c>
    </row>
    <row r="93" spans="1:14" ht="14.4" customHeight="1" x14ac:dyDescent="0.3">
      <c r="A93" s="747" t="s">
        <v>568</v>
      </c>
      <c r="B93" s="748" t="s">
        <v>569</v>
      </c>
      <c r="C93" s="749" t="s">
        <v>593</v>
      </c>
      <c r="D93" s="750" t="s">
        <v>594</v>
      </c>
      <c r="E93" s="751">
        <v>50113001</v>
      </c>
      <c r="F93" s="750" t="s">
        <v>599</v>
      </c>
      <c r="G93" s="749" t="s">
        <v>600</v>
      </c>
      <c r="H93" s="749">
        <v>208456</v>
      </c>
      <c r="I93" s="749">
        <v>208456</v>
      </c>
      <c r="J93" s="749" t="s">
        <v>741</v>
      </c>
      <c r="K93" s="749" t="s">
        <v>742</v>
      </c>
      <c r="L93" s="752">
        <v>738.54</v>
      </c>
      <c r="M93" s="752">
        <v>0.5</v>
      </c>
      <c r="N93" s="753">
        <v>369.27</v>
      </c>
    </row>
    <row r="94" spans="1:14" ht="14.4" customHeight="1" x14ac:dyDescent="0.3">
      <c r="A94" s="747" t="s">
        <v>568</v>
      </c>
      <c r="B94" s="748" t="s">
        <v>569</v>
      </c>
      <c r="C94" s="749" t="s">
        <v>593</v>
      </c>
      <c r="D94" s="750" t="s">
        <v>594</v>
      </c>
      <c r="E94" s="751">
        <v>50113001</v>
      </c>
      <c r="F94" s="750" t="s">
        <v>599</v>
      </c>
      <c r="G94" s="749" t="s">
        <v>600</v>
      </c>
      <c r="H94" s="749">
        <v>395180</v>
      </c>
      <c r="I94" s="749">
        <v>0</v>
      </c>
      <c r="J94" s="749" t="s">
        <v>743</v>
      </c>
      <c r="K94" s="749" t="s">
        <v>570</v>
      </c>
      <c r="L94" s="752">
        <v>312.5</v>
      </c>
      <c r="M94" s="752">
        <v>1</v>
      </c>
      <c r="N94" s="753">
        <v>312.5</v>
      </c>
    </row>
    <row r="95" spans="1:14" ht="14.4" customHeight="1" x14ac:dyDescent="0.3">
      <c r="A95" s="747" t="s">
        <v>568</v>
      </c>
      <c r="B95" s="748" t="s">
        <v>569</v>
      </c>
      <c r="C95" s="749" t="s">
        <v>593</v>
      </c>
      <c r="D95" s="750" t="s">
        <v>594</v>
      </c>
      <c r="E95" s="751">
        <v>50113001</v>
      </c>
      <c r="F95" s="750" t="s">
        <v>599</v>
      </c>
      <c r="G95" s="749" t="s">
        <v>600</v>
      </c>
      <c r="H95" s="749">
        <v>100392</v>
      </c>
      <c r="I95" s="749">
        <v>392</v>
      </c>
      <c r="J95" s="749" t="s">
        <v>744</v>
      </c>
      <c r="K95" s="749" t="s">
        <v>745</v>
      </c>
      <c r="L95" s="752">
        <v>57.590000000000011</v>
      </c>
      <c r="M95" s="752">
        <v>1</v>
      </c>
      <c r="N95" s="753">
        <v>57.590000000000011</v>
      </c>
    </row>
    <row r="96" spans="1:14" ht="14.4" customHeight="1" x14ac:dyDescent="0.3">
      <c r="A96" s="747" t="s">
        <v>568</v>
      </c>
      <c r="B96" s="748" t="s">
        <v>569</v>
      </c>
      <c r="C96" s="749" t="s">
        <v>593</v>
      </c>
      <c r="D96" s="750" t="s">
        <v>594</v>
      </c>
      <c r="E96" s="751">
        <v>50113001</v>
      </c>
      <c r="F96" s="750" t="s">
        <v>599</v>
      </c>
      <c r="G96" s="749" t="s">
        <v>600</v>
      </c>
      <c r="H96" s="749">
        <v>192351</v>
      </c>
      <c r="I96" s="749">
        <v>92351</v>
      </c>
      <c r="J96" s="749" t="s">
        <v>746</v>
      </c>
      <c r="K96" s="749" t="s">
        <v>747</v>
      </c>
      <c r="L96" s="752">
        <v>86.22</v>
      </c>
      <c r="M96" s="752">
        <v>1</v>
      </c>
      <c r="N96" s="753">
        <v>86.22</v>
      </c>
    </row>
    <row r="97" spans="1:14" ht="14.4" customHeight="1" x14ac:dyDescent="0.3">
      <c r="A97" s="747" t="s">
        <v>568</v>
      </c>
      <c r="B97" s="748" t="s">
        <v>569</v>
      </c>
      <c r="C97" s="749" t="s">
        <v>593</v>
      </c>
      <c r="D97" s="750" t="s">
        <v>594</v>
      </c>
      <c r="E97" s="751">
        <v>50113001</v>
      </c>
      <c r="F97" s="750" t="s">
        <v>599</v>
      </c>
      <c r="G97" s="749" t="s">
        <v>600</v>
      </c>
      <c r="H97" s="749">
        <v>132992</v>
      </c>
      <c r="I97" s="749">
        <v>32992</v>
      </c>
      <c r="J97" s="749" t="s">
        <v>748</v>
      </c>
      <c r="K97" s="749" t="s">
        <v>749</v>
      </c>
      <c r="L97" s="752">
        <v>108.39000000000001</v>
      </c>
      <c r="M97" s="752">
        <v>1</v>
      </c>
      <c r="N97" s="753">
        <v>108.39000000000001</v>
      </c>
    </row>
    <row r="98" spans="1:14" ht="14.4" customHeight="1" x14ac:dyDescent="0.3">
      <c r="A98" s="747" t="s">
        <v>568</v>
      </c>
      <c r="B98" s="748" t="s">
        <v>569</v>
      </c>
      <c r="C98" s="749" t="s">
        <v>593</v>
      </c>
      <c r="D98" s="750" t="s">
        <v>594</v>
      </c>
      <c r="E98" s="751">
        <v>50113001</v>
      </c>
      <c r="F98" s="750" t="s">
        <v>599</v>
      </c>
      <c r="G98" s="749" t="s">
        <v>600</v>
      </c>
      <c r="H98" s="749">
        <v>120053</v>
      </c>
      <c r="I98" s="749">
        <v>20053</v>
      </c>
      <c r="J98" s="749" t="s">
        <v>750</v>
      </c>
      <c r="K98" s="749" t="s">
        <v>751</v>
      </c>
      <c r="L98" s="752">
        <v>77.764375000000001</v>
      </c>
      <c r="M98" s="752">
        <v>16</v>
      </c>
      <c r="N98" s="753">
        <v>1244.23</v>
      </c>
    </row>
    <row r="99" spans="1:14" ht="14.4" customHeight="1" x14ac:dyDescent="0.3">
      <c r="A99" s="747" t="s">
        <v>568</v>
      </c>
      <c r="B99" s="748" t="s">
        <v>569</v>
      </c>
      <c r="C99" s="749" t="s">
        <v>593</v>
      </c>
      <c r="D99" s="750" t="s">
        <v>594</v>
      </c>
      <c r="E99" s="751">
        <v>50113001</v>
      </c>
      <c r="F99" s="750" t="s">
        <v>599</v>
      </c>
      <c r="G99" s="749" t="s">
        <v>600</v>
      </c>
      <c r="H99" s="749">
        <v>102679</v>
      </c>
      <c r="I99" s="749">
        <v>2679</v>
      </c>
      <c r="J99" s="749" t="s">
        <v>752</v>
      </c>
      <c r="K99" s="749" t="s">
        <v>753</v>
      </c>
      <c r="L99" s="752">
        <v>164.48</v>
      </c>
      <c r="M99" s="752">
        <v>1</v>
      </c>
      <c r="N99" s="753">
        <v>164.48</v>
      </c>
    </row>
    <row r="100" spans="1:14" ht="14.4" customHeight="1" x14ac:dyDescent="0.3">
      <c r="A100" s="747" t="s">
        <v>568</v>
      </c>
      <c r="B100" s="748" t="s">
        <v>569</v>
      </c>
      <c r="C100" s="749" t="s">
        <v>593</v>
      </c>
      <c r="D100" s="750" t="s">
        <v>594</v>
      </c>
      <c r="E100" s="751">
        <v>50113001</v>
      </c>
      <c r="F100" s="750" t="s">
        <v>599</v>
      </c>
      <c r="G100" s="749" t="s">
        <v>600</v>
      </c>
      <c r="H100" s="749">
        <v>162320</v>
      </c>
      <c r="I100" s="749">
        <v>62320</v>
      </c>
      <c r="J100" s="749" t="s">
        <v>754</v>
      </c>
      <c r="K100" s="749" t="s">
        <v>755</v>
      </c>
      <c r="L100" s="752">
        <v>74.268571428571448</v>
      </c>
      <c r="M100" s="752">
        <v>7</v>
      </c>
      <c r="N100" s="753">
        <v>519.88000000000011</v>
      </c>
    </row>
    <row r="101" spans="1:14" ht="14.4" customHeight="1" x14ac:dyDescent="0.3">
      <c r="A101" s="747" t="s">
        <v>568</v>
      </c>
      <c r="B101" s="748" t="s">
        <v>569</v>
      </c>
      <c r="C101" s="749" t="s">
        <v>593</v>
      </c>
      <c r="D101" s="750" t="s">
        <v>594</v>
      </c>
      <c r="E101" s="751">
        <v>50113001</v>
      </c>
      <c r="F101" s="750" t="s">
        <v>599</v>
      </c>
      <c r="G101" s="749" t="s">
        <v>600</v>
      </c>
      <c r="H101" s="749">
        <v>162316</v>
      </c>
      <c r="I101" s="749">
        <v>62316</v>
      </c>
      <c r="J101" s="749" t="s">
        <v>610</v>
      </c>
      <c r="K101" s="749" t="s">
        <v>611</v>
      </c>
      <c r="L101" s="752">
        <v>148.57400000000001</v>
      </c>
      <c r="M101" s="752">
        <v>5</v>
      </c>
      <c r="N101" s="753">
        <v>742.87</v>
      </c>
    </row>
    <row r="102" spans="1:14" ht="14.4" customHeight="1" x14ac:dyDescent="0.3">
      <c r="A102" s="747" t="s">
        <v>568</v>
      </c>
      <c r="B102" s="748" t="s">
        <v>569</v>
      </c>
      <c r="C102" s="749" t="s">
        <v>593</v>
      </c>
      <c r="D102" s="750" t="s">
        <v>594</v>
      </c>
      <c r="E102" s="751">
        <v>50113001</v>
      </c>
      <c r="F102" s="750" t="s">
        <v>599</v>
      </c>
      <c r="G102" s="749" t="s">
        <v>600</v>
      </c>
      <c r="H102" s="749">
        <v>988271</v>
      </c>
      <c r="I102" s="749">
        <v>0</v>
      </c>
      <c r="J102" s="749" t="s">
        <v>756</v>
      </c>
      <c r="K102" s="749" t="s">
        <v>570</v>
      </c>
      <c r="L102" s="752">
        <v>146.67600000000002</v>
      </c>
      <c r="M102" s="752">
        <v>5</v>
      </c>
      <c r="N102" s="753">
        <v>733.38000000000011</v>
      </c>
    </row>
    <row r="103" spans="1:14" ht="14.4" customHeight="1" x14ac:dyDescent="0.3">
      <c r="A103" s="747" t="s">
        <v>568</v>
      </c>
      <c r="B103" s="748" t="s">
        <v>569</v>
      </c>
      <c r="C103" s="749" t="s">
        <v>593</v>
      </c>
      <c r="D103" s="750" t="s">
        <v>594</v>
      </c>
      <c r="E103" s="751">
        <v>50113001</v>
      </c>
      <c r="F103" s="750" t="s">
        <v>599</v>
      </c>
      <c r="G103" s="749" t="s">
        <v>600</v>
      </c>
      <c r="H103" s="749">
        <v>201952</v>
      </c>
      <c r="I103" s="749">
        <v>201952</v>
      </c>
      <c r="J103" s="749" t="s">
        <v>757</v>
      </c>
      <c r="K103" s="749" t="s">
        <v>758</v>
      </c>
      <c r="L103" s="752">
        <v>144.20000000000002</v>
      </c>
      <c r="M103" s="752">
        <v>1</v>
      </c>
      <c r="N103" s="753">
        <v>144.20000000000002</v>
      </c>
    </row>
    <row r="104" spans="1:14" ht="14.4" customHeight="1" x14ac:dyDescent="0.3">
      <c r="A104" s="747" t="s">
        <v>568</v>
      </c>
      <c r="B104" s="748" t="s">
        <v>569</v>
      </c>
      <c r="C104" s="749" t="s">
        <v>593</v>
      </c>
      <c r="D104" s="750" t="s">
        <v>594</v>
      </c>
      <c r="E104" s="751">
        <v>50113001</v>
      </c>
      <c r="F104" s="750" t="s">
        <v>599</v>
      </c>
      <c r="G104" s="749" t="s">
        <v>600</v>
      </c>
      <c r="H104" s="749">
        <v>149317</v>
      </c>
      <c r="I104" s="749">
        <v>49317</v>
      </c>
      <c r="J104" s="749" t="s">
        <v>759</v>
      </c>
      <c r="K104" s="749" t="s">
        <v>760</v>
      </c>
      <c r="L104" s="752">
        <v>299.00120000000004</v>
      </c>
      <c r="M104" s="752">
        <v>10</v>
      </c>
      <c r="N104" s="753">
        <v>2990.0120000000002</v>
      </c>
    </row>
    <row r="105" spans="1:14" ht="14.4" customHeight="1" x14ac:dyDescent="0.3">
      <c r="A105" s="747" t="s">
        <v>568</v>
      </c>
      <c r="B105" s="748" t="s">
        <v>569</v>
      </c>
      <c r="C105" s="749" t="s">
        <v>593</v>
      </c>
      <c r="D105" s="750" t="s">
        <v>594</v>
      </c>
      <c r="E105" s="751">
        <v>50113001</v>
      </c>
      <c r="F105" s="750" t="s">
        <v>599</v>
      </c>
      <c r="G105" s="749" t="s">
        <v>600</v>
      </c>
      <c r="H105" s="749">
        <v>187226</v>
      </c>
      <c r="I105" s="749">
        <v>87226</v>
      </c>
      <c r="J105" s="749" t="s">
        <v>761</v>
      </c>
      <c r="K105" s="749" t="s">
        <v>762</v>
      </c>
      <c r="L105" s="752">
        <v>17250.015217391305</v>
      </c>
      <c r="M105" s="752">
        <v>23</v>
      </c>
      <c r="N105" s="753">
        <v>396750.35000000003</v>
      </c>
    </row>
    <row r="106" spans="1:14" ht="14.4" customHeight="1" x14ac:dyDescent="0.3">
      <c r="A106" s="747" t="s">
        <v>568</v>
      </c>
      <c r="B106" s="748" t="s">
        <v>569</v>
      </c>
      <c r="C106" s="749" t="s">
        <v>593</v>
      </c>
      <c r="D106" s="750" t="s">
        <v>594</v>
      </c>
      <c r="E106" s="751">
        <v>50113001</v>
      </c>
      <c r="F106" s="750" t="s">
        <v>599</v>
      </c>
      <c r="G106" s="749" t="s">
        <v>600</v>
      </c>
      <c r="H106" s="749">
        <v>100843</v>
      </c>
      <c r="I106" s="749">
        <v>843</v>
      </c>
      <c r="J106" s="749" t="s">
        <v>763</v>
      </c>
      <c r="K106" s="749" t="s">
        <v>764</v>
      </c>
      <c r="L106" s="752">
        <v>104.15</v>
      </c>
      <c r="M106" s="752">
        <v>4</v>
      </c>
      <c r="N106" s="753">
        <v>416.6</v>
      </c>
    </row>
    <row r="107" spans="1:14" ht="14.4" customHeight="1" x14ac:dyDescent="0.3">
      <c r="A107" s="747" t="s">
        <v>568</v>
      </c>
      <c r="B107" s="748" t="s">
        <v>569</v>
      </c>
      <c r="C107" s="749" t="s">
        <v>593</v>
      </c>
      <c r="D107" s="750" t="s">
        <v>594</v>
      </c>
      <c r="E107" s="751">
        <v>50113001</v>
      </c>
      <c r="F107" s="750" t="s">
        <v>599</v>
      </c>
      <c r="G107" s="749" t="s">
        <v>600</v>
      </c>
      <c r="H107" s="749">
        <v>989970</v>
      </c>
      <c r="I107" s="749">
        <v>168651</v>
      </c>
      <c r="J107" s="749" t="s">
        <v>612</v>
      </c>
      <c r="K107" s="749" t="s">
        <v>765</v>
      </c>
      <c r="L107" s="752">
        <v>13831.08</v>
      </c>
      <c r="M107" s="752">
        <v>1</v>
      </c>
      <c r="N107" s="753">
        <v>13831.08</v>
      </c>
    </row>
    <row r="108" spans="1:14" ht="14.4" customHeight="1" x14ac:dyDescent="0.3">
      <c r="A108" s="747" t="s">
        <v>568</v>
      </c>
      <c r="B108" s="748" t="s">
        <v>569</v>
      </c>
      <c r="C108" s="749" t="s">
        <v>593</v>
      </c>
      <c r="D108" s="750" t="s">
        <v>594</v>
      </c>
      <c r="E108" s="751">
        <v>50113001</v>
      </c>
      <c r="F108" s="750" t="s">
        <v>599</v>
      </c>
      <c r="G108" s="749" t="s">
        <v>600</v>
      </c>
      <c r="H108" s="749">
        <v>168650</v>
      </c>
      <c r="I108" s="749">
        <v>168650</v>
      </c>
      <c r="J108" s="749" t="s">
        <v>612</v>
      </c>
      <c r="K108" s="749" t="s">
        <v>613</v>
      </c>
      <c r="L108" s="752">
        <v>2687.2599999999998</v>
      </c>
      <c r="M108" s="752">
        <v>7</v>
      </c>
      <c r="N108" s="753">
        <v>18810.82</v>
      </c>
    </row>
    <row r="109" spans="1:14" ht="14.4" customHeight="1" x14ac:dyDescent="0.3">
      <c r="A109" s="747" t="s">
        <v>568</v>
      </c>
      <c r="B109" s="748" t="s">
        <v>569</v>
      </c>
      <c r="C109" s="749" t="s">
        <v>593</v>
      </c>
      <c r="D109" s="750" t="s">
        <v>594</v>
      </c>
      <c r="E109" s="751">
        <v>50113001</v>
      </c>
      <c r="F109" s="750" t="s">
        <v>599</v>
      </c>
      <c r="G109" s="749" t="s">
        <v>600</v>
      </c>
      <c r="H109" s="749">
        <v>117011</v>
      </c>
      <c r="I109" s="749">
        <v>17011</v>
      </c>
      <c r="J109" s="749" t="s">
        <v>766</v>
      </c>
      <c r="K109" s="749" t="s">
        <v>767</v>
      </c>
      <c r="L109" s="752">
        <v>145.49</v>
      </c>
      <c r="M109" s="752">
        <v>3</v>
      </c>
      <c r="N109" s="753">
        <v>436.47</v>
      </c>
    </row>
    <row r="110" spans="1:14" ht="14.4" customHeight="1" x14ac:dyDescent="0.3">
      <c r="A110" s="747" t="s">
        <v>568</v>
      </c>
      <c r="B110" s="748" t="s">
        <v>569</v>
      </c>
      <c r="C110" s="749" t="s">
        <v>593</v>
      </c>
      <c r="D110" s="750" t="s">
        <v>594</v>
      </c>
      <c r="E110" s="751">
        <v>50113001</v>
      </c>
      <c r="F110" s="750" t="s">
        <v>599</v>
      </c>
      <c r="G110" s="749" t="s">
        <v>600</v>
      </c>
      <c r="H110" s="749">
        <v>846599</v>
      </c>
      <c r="I110" s="749">
        <v>107754</v>
      </c>
      <c r="J110" s="749" t="s">
        <v>768</v>
      </c>
      <c r="K110" s="749" t="s">
        <v>570</v>
      </c>
      <c r="L110" s="752">
        <v>131.28950680374871</v>
      </c>
      <c r="M110" s="752">
        <v>61</v>
      </c>
      <c r="N110" s="753">
        <v>8008.6599150286711</v>
      </c>
    </row>
    <row r="111" spans="1:14" ht="14.4" customHeight="1" x14ac:dyDescent="0.3">
      <c r="A111" s="747" t="s">
        <v>568</v>
      </c>
      <c r="B111" s="748" t="s">
        <v>569</v>
      </c>
      <c r="C111" s="749" t="s">
        <v>593</v>
      </c>
      <c r="D111" s="750" t="s">
        <v>594</v>
      </c>
      <c r="E111" s="751">
        <v>50113001</v>
      </c>
      <c r="F111" s="750" t="s">
        <v>599</v>
      </c>
      <c r="G111" s="749" t="s">
        <v>570</v>
      </c>
      <c r="H111" s="749">
        <v>125034</v>
      </c>
      <c r="I111" s="749">
        <v>25034</v>
      </c>
      <c r="J111" s="749" t="s">
        <v>769</v>
      </c>
      <c r="K111" s="749" t="s">
        <v>770</v>
      </c>
      <c r="L111" s="752">
        <v>237.5275</v>
      </c>
      <c r="M111" s="752">
        <v>12</v>
      </c>
      <c r="N111" s="753">
        <v>2850.33</v>
      </c>
    </row>
    <row r="112" spans="1:14" ht="14.4" customHeight="1" x14ac:dyDescent="0.3">
      <c r="A112" s="747" t="s">
        <v>568</v>
      </c>
      <c r="B112" s="748" t="s">
        <v>569</v>
      </c>
      <c r="C112" s="749" t="s">
        <v>593</v>
      </c>
      <c r="D112" s="750" t="s">
        <v>594</v>
      </c>
      <c r="E112" s="751">
        <v>50113001</v>
      </c>
      <c r="F112" s="750" t="s">
        <v>599</v>
      </c>
      <c r="G112" s="749" t="s">
        <v>600</v>
      </c>
      <c r="H112" s="749">
        <v>905097</v>
      </c>
      <c r="I112" s="749">
        <v>158767</v>
      </c>
      <c r="J112" s="749" t="s">
        <v>614</v>
      </c>
      <c r="K112" s="749" t="s">
        <v>615</v>
      </c>
      <c r="L112" s="752">
        <v>175.03898761754036</v>
      </c>
      <c r="M112" s="752">
        <v>160</v>
      </c>
      <c r="N112" s="753">
        <v>28006.238018806456</v>
      </c>
    </row>
    <row r="113" spans="1:14" ht="14.4" customHeight="1" x14ac:dyDescent="0.3">
      <c r="A113" s="747" t="s">
        <v>568</v>
      </c>
      <c r="B113" s="748" t="s">
        <v>569</v>
      </c>
      <c r="C113" s="749" t="s">
        <v>593</v>
      </c>
      <c r="D113" s="750" t="s">
        <v>594</v>
      </c>
      <c r="E113" s="751">
        <v>50113001</v>
      </c>
      <c r="F113" s="750" t="s">
        <v>599</v>
      </c>
      <c r="G113" s="749" t="s">
        <v>670</v>
      </c>
      <c r="H113" s="749">
        <v>101681</v>
      </c>
      <c r="I113" s="749">
        <v>1681</v>
      </c>
      <c r="J113" s="749" t="s">
        <v>771</v>
      </c>
      <c r="K113" s="749" t="s">
        <v>772</v>
      </c>
      <c r="L113" s="752">
        <v>674.52</v>
      </c>
      <c r="M113" s="752">
        <v>3</v>
      </c>
      <c r="N113" s="753">
        <v>2023.56</v>
      </c>
    </row>
    <row r="114" spans="1:14" ht="14.4" customHeight="1" x14ac:dyDescent="0.3">
      <c r="A114" s="747" t="s">
        <v>568</v>
      </c>
      <c r="B114" s="748" t="s">
        <v>569</v>
      </c>
      <c r="C114" s="749" t="s">
        <v>593</v>
      </c>
      <c r="D114" s="750" t="s">
        <v>594</v>
      </c>
      <c r="E114" s="751">
        <v>50113001</v>
      </c>
      <c r="F114" s="750" t="s">
        <v>599</v>
      </c>
      <c r="G114" s="749" t="s">
        <v>600</v>
      </c>
      <c r="H114" s="749">
        <v>103070</v>
      </c>
      <c r="I114" s="749">
        <v>103070</v>
      </c>
      <c r="J114" s="749" t="s">
        <v>616</v>
      </c>
      <c r="K114" s="749" t="s">
        <v>617</v>
      </c>
      <c r="L114" s="752">
        <v>335.4</v>
      </c>
      <c r="M114" s="752">
        <v>1</v>
      </c>
      <c r="N114" s="753">
        <v>335.4</v>
      </c>
    </row>
    <row r="115" spans="1:14" ht="14.4" customHeight="1" x14ac:dyDescent="0.3">
      <c r="A115" s="747" t="s">
        <v>568</v>
      </c>
      <c r="B115" s="748" t="s">
        <v>569</v>
      </c>
      <c r="C115" s="749" t="s">
        <v>593</v>
      </c>
      <c r="D115" s="750" t="s">
        <v>594</v>
      </c>
      <c r="E115" s="751">
        <v>50113001</v>
      </c>
      <c r="F115" s="750" t="s">
        <v>599</v>
      </c>
      <c r="G115" s="749" t="s">
        <v>600</v>
      </c>
      <c r="H115" s="749">
        <v>846113</v>
      </c>
      <c r="I115" s="749">
        <v>107712</v>
      </c>
      <c r="J115" s="749" t="s">
        <v>773</v>
      </c>
      <c r="K115" s="749" t="s">
        <v>774</v>
      </c>
      <c r="L115" s="752">
        <v>240.78000000000011</v>
      </c>
      <c r="M115" s="752">
        <v>1</v>
      </c>
      <c r="N115" s="753">
        <v>240.78000000000011</v>
      </c>
    </row>
    <row r="116" spans="1:14" ht="14.4" customHeight="1" x14ac:dyDescent="0.3">
      <c r="A116" s="747" t="s">
        <v>568</v>
      </c>
      <c r="B116" s="748" t="s">
        <v>569</v>
      </c>
      <c r="C116" s="749" t="s">
        <v>593</v>
      </c>
      <c r="D116" s="750" t="s">
        <v>594</v>
      </c>
      <c r="E116" s="751">
        <v>50113001</v>
      </c>
      <c r="F116" s="750" t="s">
        <v>599</v>
      </c>
      <c r="G116" s="749" t="s">
        <v>570</v>
      </c>
      <c r="H116" s="749">
        <v>133152</v>
      </c>
      <c r="I116" s="749">
        <v>33152</v>
      </c>
      <c r="J116" s="749" t="s">
        <v>775</v>
      </c>
      <c r="K116" s="749" t="s">
        <v>776</v>
      </c>
      <c r="L116" s="752">
        <v>101.71333333333332</v>
      </c>
      <c r="M116" s="752">
        <v>3</v>
      </c>
      <c r="N116" s="753">
        <v>305.14</v>
      </c>
    </row>
    <row r="117" spans="1:14" ht="14.4" customHeight="1" x14ac:dyDescent="0.3">
      <c r="A117" s="747" t="s">
        <v>568</v>
      </c>
      <c r="B117" s="748" t="s">
        <v>569</v>
      </c>
      <c r="C117" s="749" t="s">
        <v>593</v>
      </c>
      <c r="D117" s="750" t="s">
        <v>594</v>
      </c>
      <c r="E117" s="751">
        <v>50113001</v>
      </c>
      <c r="F117" s="750" t="s">
        <v>599</v>
      </c>
      <c r="G117" s="749" t="s">
        <v>600</v>
      </c>
      <c r="H117" s="749">
        <v>173500</v>
      </c>
      <c r="I117" s="749">
        <v>173500</v>
      </c>
      <c r="J117" s="749" t="s">
        <v>777</v>
      </c>
      <c r="K117" s="749" t="s">
        <v>778</v>
      </c>
      <c r="L117" s="752">
        <v>128.07000000000002</v>
      </c>
      <c r="M117" s="752">
        <v>3</v>
      </c>
      <c r="N117" s="753">
        <v>384.21000000000004</v>
      </c>
    </row>
    <row r="118" spans="1:14" ht="14.4" customHeight="1" x14ac:dyDescent="0.3">
      <c r="A118" s="747" t="s">
        <v>568</v>
      </c>
      <c r="B118" s="748" t="s">
        <v>569</v>
      </c>
      <c r="C118" s="749" t="s">
        <v>593</v>
      </c>
      <c r="D118" s="750" t="s">
        <v>594</v>
      </c>
      <c r="E118" s="751">
        <v>50113001</v>
      </c>
      <c r="F118" s="750" t="s">
        <v>599</v>
      </c>
      <c r="G118" s="749" t="s">
        <v>695</v>
      </c>
      <c r="H118" s="749">
        <v>195604</v>
      </c>
      <c r="I118" s="749">
        <v>95604</v>
      </c>
      <c r="J118" s="749" t="s">
        <v>779</v>
      </c>
      <c r="K118" s="749" t="s">
        <v>780</v>
      </c>
      <c r="L118" s="752">
        <v>89.976666666666674</v>
      </c>
      <c r="M118" s="752">
        <v>3</v>
      </c>
      <c r="N118" s="753">
        <v>269.93</v>
      </c>
    </row>
    <row r="119" spans="1:14" ht="14.4" customHeight="1" x14ac:dyDescent="0.3">
      <c r="A119" s="747" t="s">
        <v>568</v>
      </c>
      <c r="B119" s="748" t="s">
        <v>569</v>
      </c>
      <c r="C119" s="749" t="s">
        <v>593</v>
      </c>
      <c r="D119" s="750" t="s">
        <v>594</v>
      </c>
      <c r="E119" s="751">
        <v>50113001</v>
      </c>
      <c r="F119" s="750" t="s">
        <v>599</v>
      </c>
      <c r="G119" s="749" t="s">
        <v>600</v>
      </c>
      <c r="H119" s="749">
        <v>156675</v>
      </c>
      <c r="I119" s="749">
        <v>56675</v>
      </c>
      <c r="J119" s="749" t="s">
        <v>781</v>
      </c>
      <c r="K119" s="749" t="s">
        <v>782</v>
      </c>
      <c r="L119" s="752">
        <v>72.722857142857151</v>
      </c>
      <c r="M119" s="752">
        <v>7</v>
      </c>
      <c r="N119" s="753">
        <v>509.06000000000006</v>
      </c>
    </row>
    <row r="120" spans="1:14" ht="14.4" customHeight="1" x14ac:dyDescent="0.3">
      <c r="A120" s="747" t="s">
        <v>568</v>
      </c>
      <c r="B120" s="748" t="s">
        <v>569</v>
      </c>
      <c r="C120" s="749" t="s">
        <v>593</v>
      </c>
      <c r="D120" s="750" t="s">
        <v>594</v>
      </c>
      <c r="E120" s="751">
        <v>50113001</v>
      </c>
      <c r="F120" s="750" t="s">
        <v>599</v>
      </c>
      <c r="G120" s="749" t="s">
        <v>600</v>
      </c>
      <c r="H120" s="749">
        <v>185266</v>
      </c>
      <c r="I120" s="749">
        <v>185266</v>
      </c>
      <c r="J120" s="749" t="s">
        <v>783</v>
      </c>
      <c r="K120" s="749" t="s">
        <v>784</v>
      </c>
      <c r="L120" s="752">
        <v>176.15</v>
      </c>
      <c r="M120" s="752">
        <v>1</v>
      </c>
      <c r="N120" s="753">
        <v>176.15</v>
      </c>
    </row>
    <row r="121" spans="1:14" ht="14.4" customHeight="1" x14ac:dyDescent="0.3">
      <c r="A121" s="747" t="s">
        <v>568</v>
      </c>
      <c r="B121" s="748" t="s">
        <v>569</v>
      </c>
      <c r="C121" s="749" t="s">
        <v>593</v>
      </c>
      <c r="D121" s="750" t="s">
        <v>594</v>
      </c>
      <c r="E121" s="751">
        <v>50113001</v>
      </c>
      <c r="F121" s="750" t="s">
        <v>599</v>
      </c>
      <c r="G121" s="749" t="s">
        <v>600</v>
      </c>
      <c r="H121" s="749">
        <v>186288</v>
      </c>
      <c r="I121" s="749">
        <v>186288</v>
      </c>
      <c r="J121" s="749" t="s">
        <v>785</v>
      </c>
      <c r="K121" s="749" t="s">
        <v>786</v>
      </c>
      <c r="L121" s="752">
        <v>64.53000000000003</v>
      </c>
      <c r="M121" s="752">
        <v>2</v>
      </c>
      <c r="N121" s="753">
        <v>129.06000000000006</v>
      </c>
    </row>
    <row r="122" spans="1:14" ht="14.4" customHeight="1" x14ac:dyDescent="0.3">
      <c r="A122" s="747" t="s">
        <v>568</v>
      </c>
      <c r="B122" s="748" t="s">
        <v>569</v>
      </c>
      <c r="C122" s="749" t="s">
        <v>593</v>
      </c>
      <c r="D122" s="750" t="s">
        <v>594</v>
      </c>
      <c r="E122" s="751">
        <v>50113001</v>
      </c>
      <c r="F122" s="750" t="s">
        <v>599</v>
      </c>
      <c r="G122" s="749" t="s">
        <v>695</v>
      </c>
      <c r="H122" s="749">
        <v>214036</v>
      </c>
      <c r="I122" s="749">
        <v>214036</v>
      </c>
      <c r="J122" s="749" t="s">
        <v>787</v>
      </c>
      <c r="K122" s="749" t="s">
        <v>788</v>
      </c>
      <c r="L122" s="752">
        <v>40.39</v>
      </c>
      <c r="M122" s="752">
        <v>12</v>
      </c>
      <c r="N122" s="753">
        <v>484.68</v>
      </c>
    </row>
    <row r="123" spans="1:14" ht="14.4" customHeight="1" x14ac:dyDescent="0.3">
      <c r="A123" s="747" t="s">
        <v>568</v>
      </c>
      <c r="B123" s="748" t="s">
        <v>569</v>
      </c>
      <c r="C123" s="749" t="s">
        <v>593</v>
      </c>
      <c r="D123" s="750" t="s">
        <v>594</v>
      </c>
      <c r="E123" s="751">
        <v>50113001</v>
      </c>
      <c r="F123" s="750" t="s">
        <v>599</v>
      </c>
      <c r="G123" s="749" t="s">
        <v>600</v>
      </c>
      <c r="H123" s="749">
        <v>142495</v>
      </c>
      <c r="I123" s="749">
        <v>42495</v>
      </c>
      <c r="J123" s="749" t="s">
        <v>789</v>
      </c>
      <c r="K123" s="749" t="s">
        <v>790</v>
      </c>
      <c r="L123" s="752">
        <v>409.79</v>
      </c>
      <c r="M123" s="752">
        <v>1</v>
      </c>
      <c r="N123" s="753">
        <v>409.79</v>
      </c>
    </row>
    <row r="124" spans="1:14" ht="14.4" customHeight="1" x14ac:dyDescent="0.3">
      <c r="A124" s="747" t="s">
        <v>568</v>
      </c>
      <c r="B124" s="748" t="s">
        <v>569</v>
      </c>
      <c r="C124" s="749" t="s">
        <v>593</v>
      </c>
      <c r="D124" s="750" t="s">
        <v>594</v>
      </c>
      <c r="E124" s="751">
        <v>50113001</v>
      </c>
      <c r="F124" s="750" t="s">
        <v>599</v>
      </c>
      <c r="G124" s="749" t="s">
        <v>600</v>
      </c>
      <c r="H124" s="749">
        <v>31915</v>
      </c>
      <c r="I124" s="749">
        <v>31915</v>
      </c>
      <c r="J124" s="749" t="s">
        <v>791</v>
      </c>
      <c r="K124" s="749" t="s">
        <v>792</v>
      </c>
      <c r="L124" s="752">
        <v>173.69</v>
      </c>
      <c r="M124" s="752">
        <v>2</v>
      </c>
      <c r="N124" s="753">
        <v>347.38</v>
      </c>
    </row>
    <row r="125" spans="1:14" ht="14.4" customHeight="1" x14ac:dyDescent="0.3">
      <c r="A125" s="747" t="s">
        <v>568</v>
      </c>
      <c r="B125" s="748" t="s">
        <v>569</v>
      </c>
      <c r="C125" s="749" t="s">
        <v>593</v>
      </c>
      <c r="D125" s="750" t="s">
        <v>594</v>
      </c>
      <c r="E125" s="751">
        <v>50113001</v>
      </c>
      <c r="F125" s="750" t="s">
        <v>599</v>
      </c>
      <c r="G125" s="749" t="s">
        <v>600</v>
      </c>
      <c r="H125" s="749">
        <v>47706</v>
      </c>
      <c r="I125" s="749">
        <v>47706</v>
      </c>
      <c r="J125" s="749" t="s">
        <v>793</v>
      </c>
      <c r="K125" s="749" t="s">
        <v>792</v>
      </c>
      <c r="L125" s="752">
        <v>288.52999999999997</v>
      </c>
      <c r="M125" s="752">
        <v>1</v>
      </c>
      <c r="N125" s="753">
        <v>288.52999999999997</v>
      </c>
    </row>
    <row r="126" spans="1:14" ht="14.4" customHeight="1" x14ac:dyDescent="0.3">
      <c r="A126" s="747" t="s">
        <v>568</v>
      </c>
      <c r="B126" s="748" t="s">
        <v>569</v>
      </c>
      <c r="C126" s="749" t="s">
        <v>593</v>
      </c>
      <c r="D126" s="750" t="s">
        <v>594</v>
      </c>
      <c r="E126" s="751">
        <v>50113001</v>
      </c>
      <c r="F126" s="750" t="s">
        <v>599</v>
      </c>
      <c r="G126" s="749" t="s">
        <v>600</v>
      </c>
      <c r="H126" s="749">
        <v>47256</v>
      </c>
      <c r="I126" s="749">
        <v>47256</v>
      </c>
      <c r="J126" s="749" t="s">
        <v>794</v>
      </c>
      <c r="K126" s="749" t="s">
        <v>795</v>
      </c>
      <c r="L126" s="752">
        <v>222.2</v>
      </c>
      <c r="M126" s="752">
        <v>5</v>
      </c>
      <c r="N126" s="753">
        <v>1111</v>
      </c>
    </row>
    <row r="127" spans="1:14" ht="14.4" customHeight="1" x14ac:dyDescent="0.3">
      <c r="A127" s="747" t="s">
        <v>568</v>
      </c>
      <c r="B127" s="748" t="s">
        <v>569</v>
      </c>
      <c r="C127" s="749" t="s">
        <v>593</v>
      </c>
      <c r="D127" s="750" t="s">
        <v>594</v>
      </c>
      <c r="E127" s="751">
        <v>50113001</v>
      </c>
      <c r="F127" s="750" t="s">
        <v>599</v>
      </c>
      <c r="G127" s="749" t="s">
        <v>570</v>
      </c>
      <c r="H127" s="749">
        <v>131739</v>
      </c>
      <c r="I127" s="749">
        <v>31739</v>
      </c>
      <c r="J127" s="749" t="s">
        <v>796</v>
      </c>
      <c r="K127" s="749" t="s">
        <v>570</v>
      </c>
      <c r="L127" s="752">
        <v>72.039999999999992</v>
      </c>
      <c r="M127" s="752">
        <v>79</v>
      </c>
      <c r="N127" s="753">
        <v>5691.16</v>
      </c>
    </row>
    <row r="128" spans="1:14" ht="14.4" customHeight="1" x14ac:dyDescent="0.3">
      <c r="A128" s="747" t="s">
        <v>568</v>
      </c>
      <c r="B128" s="748" t="s">
        <v>569</v>
      </c>
      <c r="C128" s="749" t="s">
        <v>593</v>
      </c>
      <c r="D128" s="750" t="s">
        <v>594</v>
      </c>
      <c r="E128" s="751">
        <v>50113001</v>
      </c>
      <c r="F128" s="750" t="s">
        <v>599</v>
      </c>
      <c r="G128" s="749" t="s">
        <v>600</v>
      </c>
      <c r="H128" s="749">
        <v>193746</v>
      </c>
      <c r="I128" s="749">
        <v>93746</v>
      </c>
      <c r="J128" s="749" t="s">
        <v>797</v>
      </c>
      <c r="K128" s="749" t="s">
        <v>798</v>
      </c>
      <c r="L128" s="752">
        <v>367.06075000000004</v>
      </c>
      <c r="M128" s="752">
        <v>16</v>
      </c>
      <c r="N128" s="753">
        <v>5872.9720000000007</v>
      </c>
    </row>
    <row r="129" spans="1:14" ht="14.4" customHeight="1" x14ac:dyDescent="0.3">
      <c r="A129" s="747" t="s">
        <v>568</v>
      </c>
      <c r="B129" s="748" t="s">
        <v>569</v>
      </c>
      <c r="C129" s="749" t="s">
        <v>593</v>
      </c>
      <c r="D129" s="750" t="s">
        <v>594</v>
      </c>
      <c r="E129" s="751">
        <v>50113001</v>
      </c>
      <c r="F129" s="750" t="s">
        <v>599</v>
      </c>
      <c r="G129" s="749" t="s">
        <v>570</v>
      </c>
      <c r="H129" s="749">
        <v>103575</v>
      </c>
      <c r="I129" s="749">
        <v>3575</v>
      </c>
      <c r="J129" s="749" t="s">
        <v>799</v>
      </c>
      <c r="K129" s="749" t="s">
        <v>764</v>
      </c>
      <c r="L129" s="752">
        <v>69.174999999999997</v>
      </c>
      <c r="M129" s="752">
        <v>12</v>
      </c>
      <c r="N129" s="753">
        <v>830.09999999999991</v>
      </c>
    </row>
    <row r="130" spans="1:14" ht="14.4" customHeight="1" x14ac:dyDescent="0.3">
      <c r="A130" s="747" t="s">
        <v>568</v>
      </c>
      <c r="B130" s="748" t="s">
        <v>569</v>
      </c>
      <c r="C130" s="749" t="s">
        <v>593</v>
      </c>
      <c r="D130" s="750" t="s">
        <v>594</v>
      </c>
      <c r="E130" s="751">
        <v>50113001</v>
      </c>
      <c r="F130" s="750" t="s">
        <v>599</v>
      </c>
      <c r="G130" s="749" t="s">
        <v>600</v>
      </c>
      <c r="H130" s="749">
        <v>214337</v>
      </c>
      <c r="I130" s="749">
        <v>214337</v>
      </c>
      <c r="J130" s="749" t="s">
        <v>800</v>
      </c>
      <c r="K130" s="749" t="s">
        <v>801</v>
      </c>
      <c r="L130" s="752">
        <v>215.18000000000012</v>
      </c>
      <c r="M130" s="752">
        <v>2</v>
      </c>
      <c r="N130" s="753">
        <v>430.36000000000024</v>
      </c>
    </row>
    <row r="131" spans="1:14" ht="14.4" customHeight="1" x14ac:dyDescent="0.3">
      <c r="A131" s="747" t="s">
        <v>568</v>
      </c>
      <c r="B131" s="748" t="s">
        <v>569</v>
      </c>
      <c r="C131" s="749" t="s">
        <v>593</v>
      </c>
      <c r="D131" s="750" t="s">
        <v>594</v>
      </c>
      <c r="E131" s="751">
        <v>50113001</v>
      </c>
      <c r="F131" s="750" t="s">
        <v>599</v>
      </c>
      <c r="G131" s="749" t="s">
        <v>600</v>
      </c>
      <c r="H131" s="749">
        <v>214355</v>
      </c>
      <c r="I131" s="749">
        <v>214355</v>
      </c>
      <c r="J131" s="749" t="s">
        <v>802</v>
      </c>
      <c r="K131" s="749" t="s">
        <v>801</v>
      </c>
      <c r="L131" s="752">
        <v>215.18000000000006</v>
      </c>
      <c r="M131" s="752">
        <v>3</v>
      </c>
      <c r="N131" s="753">
        <v>645.54000000000019</v>
      </c>
    </row>
    <row r="132" spans="1:14" ht="14.4" customHeight="1" x14ac:dyDescent="0.3">
      <c r="A132" s="747" t="s">
        <v>568</v>
      </c>
      <c r="B132" s="748" t="s">
        <v>569</v>
      </c>
      <c r="C132" s="749" t="s">
        <v>593</v>
      </c>
      <c r="D132" s="750" t="s">
        <v>594</v>
      </c>
      <c r="E132" s="751">
        <v>50113001</v>
      </c>
      <c r="F132" s="750" t="s">
        <v>599</v>
      </c>
      <c r="G132" s="749" t="s">
        <v>570</v>
      </c>
      <c r="H132" s="749">
        <v>216572</v>
      </c>
      <c r="I132" s="749">
        <v>216572</v>
      </c>
      <c r="J132" s="749" t="s">
        <v>803</v>
      </c>
      <c r="K132" s="749" t="s">
        <v>804</v>
      </c>
      <c r="L132" s="752">
        <v>36.280571428571434</v>
      </c>
      <c r="M132" s="752">
        <v>35</v>
      </c>
      <c r="N132" s="753">
        <v>1269.8200000000002</v>
      </c>
    </row>
    <row r="133" spans="1:14" ht="14.4" customHeight="1" x14ac:dyDescent="0.3">
      <c r="A133" s="747" t="s">
        <v>568</v>
      </c>
      <c r="B133" s="748" t="s">
        <v>569</v>
      </c>
      <c r="C133" s="749" t="s">
        <v>593</v>
      </c>
      <c r="D133" s="750" t="s">
        <v>594</v>
      </c>
      <c r="E133" s="751">
        <v>50113001</v>
      </c>
      <c r="F133" s="750" t="s">
        <v>599</v>
      </c>
      <c r="G133" s="749" t="s">
        <v>600</v>
      </c>
      <c r="H133" s="749">
        <v>51366</v>
      </c>
      <c r="I133" s="749">
        <v>51366</v>
      </c>
      <c r="J133" s="749" t="s">
        <v>619</v>
      </c>
      <c r="K133" s="749" t="s">
        <v>621</v>
      </c>
      <c r="L133" s="752">
        <v>171.60000000000002</v>
      </c>
      <c r="M133" s="752">
        <v>40</v>
      </c>
      <c r="N133" s="753">
        <v>6864.0000000000009</v>
      </c>
    </row>
    <row r="134" spans="1:14" ht="14.4" customHeight="1" x14ac:dyDescent="0.3">
      <c r="A134" s="747" t="s">
        <v>568</v>
      </c>
      <c r="B134" s="748" t="s">
        <v>569</v>
      </c>
      <c r="C134" s="749" t="s">
        <v>593</v>
      </c>
      <c r="D134" s="750" t="s">
        <v>594</v>
      </c>
      <c r="E134" s="751">
        <v>50113001</v>
      </c>
      <c r="F134" s="750" t="s">
        <v>599</v>
      </c>
      <c r="G134" s="749" t="s">
        <v>600</v>
      </c>
      <c r="H134" s="749">
        <v>51367</v>
      </c>
      <c r="I134" s="749">
        <v>51367</v>
      </c>
      <c r="J134" s="749" t="s">
        <v>619</v>
      </c>
      <c r="K134" s="749" t="s">
        <v>620</v>
      </c>
      <c r="L134" s="752">
        <v>92.95</v>
      </c>
      <c r="M134" s="752">
        <v>25</v>
      </c>
      <c r="N134" s="753">
        <v>2323.75</v>
      </c>
    </row>
    <row r="135" spans="1:14" ht="14.4" customHeight="1" x14ac:dyDescent="0.3">
      <c r="A135" s="747" t="s">
        <v>568</v>
      </c>
      <c r="B135" s="748" t="s">
        <v>569</v>
      </c>
      <c r="C135" s="749" t="s">
        <v>593</v>
      </c>
      <c r="D135" s="750" t="s">
        <v>594</v>
      </c>
      <c r="E135" s="751">
        <v>50113001</v>
      </c>
      <c r="F135" s="750" t="s">
        <v>599</v>
      </c>
      <c r="G135" s="749" t="s">
        <v>600</v>
      </c>
      <c r="H135" s="749">
        <v>207893</v>
      </c>
      <c r="I135" s="749">
        <v>207893</v>
      </c>
      <c r="J135" s="749" t="s">
        <v>805</v>
      </c>
      <c r="K135" s="749" t="s">
        <v>806</v>
      </c>
      <c r="L135" s="752">
        <v>82.147983627075419</v>
      </c>
      <c r="M135" s="752">
        <v>1</v>
      </c>
      <c r="N135" s="753">
        <v>82.147983627075419</v>
      </c>
    </row>
    <row r="136" spans="1:14" ht="14.4" customHeight="1" x14ac:dyDescent="0.3">
      <c r="A136" s="747" t="s">
        <v>568</v>
      </c>
      <c r="B136" s="748" t="s">
        <v>569</v>
      </c>
      <c r="C136" s="749" t="s">
        <v>593</v>
      </c>
      <c r="D136" s="750" t="s">
        <v>594</v>
      </c>
      <c r="E136" s="751">
        <v>50113001</v>
      </c>
      <c r="F136" s="750" t="s">
        <v>599</v>
      </c>
      <c r="G136" s="749" t="s">
        <v>600</v>
      </c>
      <c r="H136" s="749">
        <v>132082</v>
      </c>
      <c r="I136" s="749">
        <v>32082</v>
      </c>
      <c r="J136" s="749" t="s">
        <v>807</v>
      </c>
      <c r="K136" s="749" t="s">
        <v>808</v>
      </c>
      <c r="L136" s="752">
        <v>82.149999999999991</v>
      </c>
      <c r="M136" s="752">
        <v>8</v>
      </c>
      <c r="N136" s="753">
        <v>657.19999999999993</v>
      </c>
    </row>
    <row r="137" spans="1:14" ht="14.4" customHeight="1" x14ac:dyDescent="0.3">
      <c r="A137" s="747" t="s">
        <v>568</v>
      </c>
      <c r="B137" s="748" t="s">
        <v>569</v>
      </c>
      <c r="C137" s="749" t="s">
        <v>593</v>
      </c>
      <c r="D137" s="750" t="s">
        <v>594</v>
      </c>
      <c r="E137" s="751">
        <v>50113001</v>
      </c>
      <c r="F137" s="750" t="s">
        <v>599</v>
      </c>
      <c r="G137" s="749" t="s">
        <v>600</v>
      </c>
      <c r="H137" s="749">
        <v>224964</v>
      </c>
      <c r="I137" s="749">
        <v>224964</v>
      </c>
      <c r="J137" s="749" t="s">
        <v>622</v>
      </c>
      <c r="K137" s="749" t="s">
        <v>623</v>
      </c>
      <c r="L137" s="752">
        <v>107.87</v>
      </c>
      <c r="M137" s="752">
        <v>8</v>
      </c>
      <c r="N137" s="753">
        <v>862.96</v>
      </c>
    </row>
    <row r="138" spans="1:14" ht="14.4" customHeight="1" x14ac:dyDescent="0.3">
      <c r="A138" s="747" t="s">
        <v>568</v>
      </c>
      <c r="B138" s="748" t="s">
        <v>569</v>
      </c>
      <c r="C138" s="749" t="s">
        <v>593</v>
      </c>
      <c r="D138" s="750" t="s">
        <v>594</v>
      </c>
      <c r="E138" s="751">
        <v>50113001</v>
      </c>
      <c r="F138" s="750" t="s">
        <v>599</v>
      </c>
      <c r="G138" s="749" t="s">
        <v>600</v>
      </c>
      <c r="H138" s="749">
        <v>152266</v>
      </c>
      <c r="I138" s="749">
        <v>52266</v>
      </c>
      <c r="J138" s="749" t="s">
        <v>624</v>
      </c>
      <c r="K138" s="749" t="s">
        <v>625</v>
      </c>
      <c r="L138" s="752">
        <v>41.174799999999998</v>
      </c>
      <c r="M138" s="752">
        <v>25</v>
      </c>
      <c r="N138" s="753">
        <v>1029.3699999999999</v>
      </c>
    </row>
    <row r="139" spans="1:14" ht="14.4" customHeight="1" x14ac:dyDescent="0.3">
      <c r="A139" s="747" t="s">
        <v>568</v>
      </c>
      <c r="B139" s="748" t="s">
        <v>569</v>
      </c>
      <c r="C139" s="749" t="s">
        <v>593</v>
      </c>
      <c r="D139" s="750" t="s">
        <v>594</v>
      </c>
      <c r="E139" s="751">
        <v>50113001</v>
      </c>
      <c r="F139" s="750" t="s">
        <v>599</v>
      </c>
      <c r="G139" s="749" t="s">
        <v>600</v>
      </c>
      <c r="H139" s="749">
        <v>394712</v>
      </c>
      <c r="I139" s="749">
        <v>0</v>
      </c>
      <c r="J139" s="749" t="s">
        <v>626</v>
      </c>
      <c r="K139" s="749" t="s">
        <v>627</v>
      </c>
      <c r="L139" s="752">
        <v>25.262430939226519</v>
      </c>
      <c r="M139" s="752">
        <v>1086</v>
      </c>
      <c r="N139" s="753">
        <v>27435</v>
      </c>
    </row>
    <row r="140" spans="1:14" ht="14.4" customHeight="1" x14ac:dyDescent="0.3">
      <c r="A140" s="747" t="s">
        <v>568</v>
      </c>
      <c r="B140" s="748" t="s">
        <v>569</v>
      </c>
      <c r="C140" s="749" t="s">
        <v>593</v>
      </c>
      <c r="D140" s="750" t="s">
        <v>594</v>
      </c>
      <c r="E140" s="751">
        <v>50113001</v>
      </c>
      <c r="F140" s="750" t="s">
        <v>599</v>
      </c>
      <c r="G140" s="749" t="s">
        <v>600</v>
      </c>
      <c r="H140" s="749">
        <v>920020</v>
      </c>
      <c r="I140" s="749">
        <v>1000</v>
      </c>
      <c r="J140" s="749" t="s">
        <v>809</v>
      </c>
      <c r="K140" s="749" t="s">
        <v>810</v>
      </c>
      <c r="L140" s="752">
        <v>165.97490168252571</v>
      </c>
      <c r="M140" s="752">
        <v>36</v>
      </c>
      <c r="N140" s="753">
        <v>5975.096460570926</v>
      </c>
    </row>
    <row r="141" spans="1:14" ht="14.4" customHeight="1" x14ac:dyDescent="0.3">
      <c r="A141" s="747" t="s">
        <v>568</v>
      </c>
      <c r="B141" s="748" t="s">
        <v>569</v>
      </c>
      <c r="C141" s="749" t="s">
        <v>593</v>
      </c>
      <c r="D141" s="750" t="s">
        <v>594</v>
      </c>
      <c r="E141" s="751">
        <v>50113001</v>
      </c>
      <c r="F141" s="750" t="s">
        <v>599</v>
      </c>
      <c r="G141" s="749" t="s">
        <v>600</v>
      </c>
      <c r="H141" s="749">
        <v>845628</v>
      </c>
      <c r="I141" s="749">
        <v>1000</v>
      </c>
      <c r="J141" s="749" t="s">
        <v>811</v>
      </c>
      <c r="K141" s="749" t="s">
        <v>812</v>
      </c>
      <c r="L141" s="752">
        <v>450.7965543023459</v>
      </c>
      <c r="M141" s="752">
        <v>47</v>
      </c>
      <c r="N141" s="753">
        <v>21187.438052210258</v>
      </c>
    </row>
    <row r="142" spans="1:14" ht="14.4" customHeight="1" x14ac:dyDescent="0.3">
      <c r="A142" s="747" t="s">
        <v>568</v>
      </c>
      <c r="B142" s="748" t="s">
        <v>569</v>
      </c>
      <c r="C142" s="749" t="s">
        <v>593</v>
      </c>
      <c r="D142" s="750" t="s">
        <v>594</v>
      </c>
      <c r="E142" s="751">
        <v>50113001</v>
      </c>
      <c r="F142" s="750" t="s">
        <v>599</v>
      </c>
      <c r="G142" s="749" t="s">
        <v>600</v>
      </c>
      <c r="H142" s="749">
        <v>100802</v>
      </c>
      <c r="I142" s="749">
        <v>0</v>
      </c>
      <c r="J142" s="749" t="s">
        <v>628</v>
      </c>
      <c r="K142" s="749" t="s">
        <v>629</v>
      </c>
      <c r="L142" s="752">
        <v>90.221364970193292</v>
      </c>
      <c r="M142" s="752">
        <v>247</v>
      </c>
      <c r="N142" s="753">
        <v>22284.677147637743</v>
      </c>
    </row>
    <row r="143" spans="1:14" ht="14.4" customHeight="1" x14ac:dyDescent="0.3">
      <c r="A143" s="747" t="s">
        <v>568</v>
      </c>
      <c r="B143" s="748" t="s">
        <v>569</v>
      </c>
      <c r="C143" s="749" t="s">
        <v>593</v>
      </c>
      <c r="D143" s="750" t="s">
        <v>594</v>
      </c>
      <c r="E143" s="751">
        <v>50113001</v>
      </c>
      <c r="F143" s="750" t="s">
        <v>599</v>
      </c>
      <c r="G143" s="749" t="s">
        <v>600</v>
      </c>
      <c r="H143" s="749">
        <v>117189</v>
      </c>
      <c r="I143" s="749">
        <v>17189</v>
      </c>
      <c r="J143" s="749" t="s">
        <v>813</v>
      </c>
      <c r="K143" s="749" t="s">
        <v>814</v>
      </c>
      <c r="L143" s="752">
        <v>55.87</v>
      </c>
      <c r="M143" s="752">
        <v>1</v>
      </c>
      <c r="N143" s="753">
        <v>55.87</v>
      </c>
    </row>
    <row r="144" spans="1:14" ht="14.4" customHeight="1" x14ac:dyDescent="0.3">
      <c r="A144" s="747" t="s">
        <v>568</v>
      </c>
      <c r="B144" s="748" t="s">
        <v>569</v>
      </c>
      <c r="C144" s="749" t="s">
        <v>593</v>
      </c>
      <c r="D144" s="750" t="s">
        <v>594</v>
      </c>
      <c r="E144" s="751">
        <v>50113001</v>
      </c>
      <c r="F144" s="750" t="s">
        <v>599</v>
      </c>
      <c r="G144" s="749" t="s">
        <v>600</v>
      </c>
      <c r="H144" s="749">
        <v>102486</v>
      </c>
      <c r="I144" s="749">
        <v>2486</v>
      </c>
      <c r="J144" s="749" t="s">
        <v>815</v>
      </c>
      <c r="K144" s="749" t="s">
        <v>816</v>
      </c>
      <c r="L144" s="752">
        <v>123.10434782608696</v>
      </c>
      <c r="M144" s="752">
        <v>23</v>
      </c>
      <c r="N144" s="753">
        <v>2831.4</v>
      </c>
    </row>
    <row r="145" spans="1:14" ht="14.4" customHeight="1" x14ac:dyDescent="0.3">
      <c r="A145" s="747" t="s">
        <v>568</v>
      </c>
      <c r="B145" s="748" t="s">
        <v>569</v>
      </c>
      <c r="C145" s="749" t="s">
        <v>593</v>
      </c>
      <c r="D145" s="750" t="s">
        <v>594</v>
      </c>
      <c r="E145" s="751">
        <v>50113001</v>
      </c>
      <c r="F145" s="750" t="s">
        <v>599</v>
      </c>
      <c r="G145" s="749" t="s">
        <v>600</v>
      </c>
      <c r="H145" s="749">
        <v>163346</v>
      </c>
      <c r="I145" s="749">
        <v>163346</v>
      </c>
      <c r="J145" s="749" t="s">
        <v>817</v>
      </c>
      <c r="K145" s="749" t="s">
        <v>818</v>
      </c>
      <c r="L145" s="752">
        <v>89.749999999999986</v>
      </c>
      <c r="M145" s="752">
        <v>1</v>
      </c>
      <c r="N145" s="753">
        <v>89.749999999999986</v>
      </c>
    </row>
    <row r="146" spans="1:14" ht="14.4" customHeight="1" x14ac:dyDescent="0.3">
      <c r="A146" s="747" t="s">
        <v>568</v>
      </c>
      <c r="B146" s="748" t="s">
        <v>569</v>
      </c>
      <c r="C146" s="749" t="s">
        <v>593</v>
      </c>
      <c r="D146" s="750" t="s">
        <v>594</v>
      </c>
      <c r="E146" s="751">
        <v>50113001</v>
      </c>
      <c r="F146" s="750" t="s">
        <v>599</v>
      </c>
      <c r="G146" s="749" t="s">
        <v>600</v>
      </c>
      <c r="H146" s="749">
        <v>100720</v>
      </c>
      <c r="I146" s="749">
        <v>720</v>
      </c>
      <c r="J146" s="749" t="s">
        <v>630</v>
      </c>
      <c r="K146" s="749" t="s">
        <v>631</v>
      </c>
      <c r="L146" s="752">
        <v>78.63117647058823</v>
      </c>
      <c r="M146" s="752">
        <v>17</v>
      </c>
      <c r="N146" s="753">
        <v>1336.73</v>
      </c>
    </row>
    <row r="147" spans="1:14" ht="14.4" customHeight="1" x14ac:dyDescent="0.3">
      <c r="A147" s="747" t="s">
        <v>568</v>
      </c>
      <c r="B147" s="748" t="s">
        <v>569</v>
      </c>
      <c r="C147" s="749" t="s">
        <v>593</v>
      </c>
      <c r="D147" s="750" t="s">
        <v>594</v>
      </c>
      <c r="E147" s="751">
        <v>50113001</v>
      </c>
      <c r="F147" s="750" t="s">
        <v>599</v>
      </c>
      <c r="G147" s="749" t="s">
        <v>600</v>
      </c>
      <c r="H147" s="749">
        <v>100489</v>
      </c>
      <c r="I147" s="749">
        <v>489</v>
      </c>
      <c r="J147" s="749" t="s">
        <v>630</v>
      </c>
      <c r="K147" s="749" t="s">
        <v>819</v>
      </c>
      <c r="L147" s="752">
        <v>45.063684210526311</v>
      </c>
      <c r="M147" s="752">
        <v>19</v>
      </c>
      <c r="N147" s="753">
        <v>856.20999999999992</v>
      </c>
    </row>
    <row r="148" spans="1:14" ht="14.4" customHeight="1" x14ac:dyDescent="0.3">
      <c r="A148" s="747" t="s">
        <v>568</v>
      </c>
      <c r="B148" s="748" t="s">
        <v>569</v>
      </c>
      <c r="C148" s="749" t="s">
        <v>593</v>
      </c>
      <c r="D148" s="750" t="s">
        <v>594</v>
      </c>
      <c r="E148" s="751">
        <v>50113001</v>
      </c>
      <c r="F148" s="750" t="s">
        <v>599</v>
      </c>
      <c r="G148" s="749" t="s">
        <v>600</v>
      </c>
      <c r="H148" s="749">
        <v>117996</v>
      </c>
      <c r="I148" s="749">
        <v>17996</v>
      </c>
      <c r="J148" s="749" t="s">
        <v>820</v>
      </c>
      <c r="K148" s="749" t="s">
        <v>821</v>
      </c>
      <c r="L148" s="752">
        <v>73.47999999999999</v>
      </c>
      <c r="M148" s="752">
        <v>1</v>
      </c>
      <c r="N148" s="753">
        <v>73.47999999999999</v>
      </c>
    </row>
    <row r="149" spans="1:14" ht="14.4" customHeight="1" x14ac:dyDescent="0.3">
      <c r="A149" s="747" t="s">
        <v>568</v>
      </c>
      <c r="B149" s="748" t="s">
        <v>569</v>
      </c>
      <c r="C149" s="749" t="s">
        <v>593</v>
      </c>
      <c r="D149" s="750" t="s">
        <v>594</v>
      </c>
      <c r="E149" s="751">
        <v>50113001</v>
      </c>
      <c r="F149" s="750" t="s">
        <v>599</v>
      </c>
      <c r="G149" s="749" t="s">
        <v>600</v>
      </c>
      <c r="H149" s="749">
        <v>930431</v>
      </c>
      <c r="I149" s="749">
        <v>1000</v>
      </c>
      <c r="J149" s="749" t="s">
        <v>822</v>
      </c>
      <c r="K149" s="749" t="s">
        <v>570</v>
      </c>
      <c r="L149" s="752">
        <v>116.08538496549134</v>
      </c>
      <c r="M149" s="752">
        <v>239</v>
      </c>
      <c r="N149" s="753">
        <v>27744.40700675243</v>
      </c>
    </row>
    <row r="150" spans="1:14" ht="14.4" customHeight="1" x14ac:dyDescent="0.3">
      <c r="A150" s="747" t="s">
        <v>568</v>
      </c>
      <c r="B150" s="748" t="s">
        <v>569</v>
      </c>
      <c r="C150" s="749" t="s">
        <v>593</v>
      </c>
      <c r="D150" s="750" t="s">
        <v>594</v>
      </c>
      <c r="E150" s="751">
        <v>50113001</v>
      </c>
      <c r="F150" s="750" t="s">
        <v>599</v>
      </c>
      <c r="G150" s="749" t="s">
        <v>600</v>
      </c>
      <c r="H150" s="749">
        <v>930444</v>
      </c>
      <c r="I150" s="749">
        <v>0</v>
      </c>
      <c r="J150" s="749" t="s">
        <v>634</v>
      </c>
      <c r="K150" s="749" t="s">
        <v>570</v>
      </c>
      <c r="L150" s="752">
        <v>40.234227650240065</v>
      </c>
      <c r="M150" s="752">
        <v>1095</v>
      </c>
      <c r="N150" s="753">
        <v>44056.47927701287</v>
      </c>
    </row>
    <row r="151" spans="1:14" ht="14.4" customHeight="1" x14ac:dyDescent="0.3">
      <c r="A151" s="747" t="s">
        <v>568</v>
      </c>
      <c r="B151" s="748" t="s">
        <v>569</v>
      </c>
      <c r="C151" s="749" t="s">
        <v>593</v>
      </c>
      <c r="D151" s="750" t="s">
        <v>594</v>
      </c>
      <c r="E151" s="751">
        <v>50113001</v>
      </c>
      <c r="F151" s="750" t="s">
        <v>599</v>
      </c>
      <c r="G151" s="749" t="s">
        <v>600</v>
      </c>
      <c r="H151" s="749">
        <v>394627</v>
      </c>
      <c r="I151" s="749">
        <v>0</v>
      </c>
      <c r="J151" s="749" t="s">
        <v>635</v>
      </c>
      <c r="K151" s="749" t="s">
        <v>570</v>
      </c>
      <c r="L151" s="752">
        <v>82.017259878265619</v>
      </c>
      <c r="M151" s="752">
        <v>3</v>
      </c>
      <c r="N151" s="753">
        <v>246.05177963479684</v>
      </c>
    </row>
    <row r="152" spans="1:14" ht="14.4" customHeight="1" x14ac:dyDescent="0.3">
      <c r="A152" s="747" t="s">
        <v>568</v>
      </c>
      <c r="B152" s="748" t="s">
        <v>569</v>
      </c>
      <c r="C152" s="749" t="s">
        <v>593</v>
      </c>
      <c r="D152" s="750" t="s">
        <v>594</v>
      </c>
      <c r="E152" s="751">
        <v>50113001</v>
      </c>
      <c r="F152" s="750" t="s">
        <v>599</v>
      </c>
      <c r="G152" s="749" t="s">
        <v>600</v>
      </c>
      <c r="H152" s="749">
        <v>930224</v>
      </c>
      <c r="I152" s="749">
        <v>0</v>
      </c>
      <c r="J152" s="749" t="s">
        <v>636</v>
      </c>
      <c r="K152" s="749" t="s">
        <v>570</v>
      </c>
      <c r="L152" s="752">
        <v>104.73591599815515</v>
      </c>
      <c r="M152" s="752">
        <v>4</v>
      </c>
      <c r="N152" s="753">
        <v>418.9436639926206</v>
      </c>
    </row>
    <row r="153" spans="1:14" ht="14.4" customHeight="1" x14ac:dyDescent="0.3">
      <c r="A153" s="747" t="s">
        <v>568</v>
      </c>
      <c r="B153" s="748" t="s">
        <v>569</v>
      </c>
      <c r="C153" s="749" t="s">
        <v>593</v>
      </c>
      <c r="D153" s="750" t="s">
        <v>594</v>
      </c>
      <c r="E153" s="751">
        <v>50113001</v>
      </c>
      <c r="F153" s="750" t="s">
        <v>599</v>
      </c>
      <c r="G153" s="749" t="s">
        <v>600</v>
      </c>
      <c r="H153" s="749">
        <v>501606</v>
      </c>
      <c r="I153" s="749">
        <v>0</v>
      </c>
      <c r="J153" s="749" t="s">
        <v>823</v>
      </c>
      <c r="K153" s="749" t="s">
        <v>570</v>
      </c>
      <c r="L153" s="752">
        <v>463.07934390633307</v>
      </c>
      <c r="M153" s="752">
        <v>16</v>
      </c>
      <c r="N153" s="753">
        <v>7409.269502501329</v>
      </c>
    </row>
    <row r="154" spans="1:14" ht="14.4" customHeight="1" x14ac:dyDescent="0.3">
      <c r="A154" s="747" t="s">
        <v>568</v>
      </c>
      <c r="B154" s="748" t="s">
        <v>569</v>
      </c>
      <c r="C154" s="749" t="s">
        <v>593</v>
      </c>
      <c r="D154" s="750" t="s">
        <v>594</v>
      </c>
      <c r="E154" s="751">
        <v>50113001</v>
      </c>
      <c r="F154" s="750" t="s">
        <v>599</v>
      </c>
      <c r="G154" s="749" t="s">
        <v>600</v>
      </c>
      <c r="H154" s="749">
        <v>921416</v>
      </c>
      <c r="I154" s="749">
        <v>0</v>
      </c>
      <c r="J154" s="749" t="s">
        <v>824</v>
      </c>
      <c r="K154" s="749" t="s">
        <v>570</v>
      </c>
      <c r="L154" s="752">
        <v>312.97071682036744</v>
      </c>
      <c r="M154" s="752">
        <v>2</v>
      </c>
      <c r="N154" s="753">
        <v>625.94143364073489</v>
      </c>
    </row>
    <row r="155" spans="1:14" ht="14.4" customHeight="1" x14ac:dyDescent="0.3">
      <c r="A155" s="747" t="s">
        <v>568</v>
      </c>
      <c r="B155" s="748" t="s">
        <v>569</v>
      </c>
      <c r="C155" s="749" t="s">
        <v>593</v>
      </c>
      <c r="D155" s="750" t="s">
        <v>594</v>
      </c>
      <c r="E155" s="751">
        <v>50113001</v>
      </c>
      <c r="F155" s="750" t="s">
        <v>599</v>
      </c>
      <c r="G155" s="749" t="s">
        <v>600</v>
      </c>
      <c r="H155" s="749">
        <v>921335</v>
      </c>
      <c r="I155" s="749">
        <v>0</v>
      </c>
      <c r="J155" s="749" t="s">
        <v>639</v>
      </c>
      <c r="K155" s="749" t="s">
        <v>570</v>
      </c>
      <c r="L155" s="752">
        <v>47.635508884954561</v>
      </c>
      <c r="M155" s="752">
        <v>94</v>
      </c>
      <c r="N155" s="753">
        <v>4477.7378351857287</v>
      </c>
    </row>
    <row r="156" spans="1:14" ht="14.4" customHeight="1" x14ac:dyDescent="0.3">
      <c r="A156" s="747" t="s">
        <v>568</v>
      </c>
      <c r="B156" s="748" t="s">
        <v>569</v>
      </c>
      <c r="C156" s="749" t="s">
        <v>593</v>
      </c>
      <c r="D156" s="750" t="s">
        <v>594</v>
      </c>
      <c r="E156" s="751">
        <v>50113001</v>
      </c>
      <c r="F156" s="750" t="s">
        <v>599</v>
      </c>
      <c r="G156" s="749" t="s">
        <v>600</v>
      </c>
      <c r="H156" s="749">
        <v>920368</v>
      </c>
      <c r="I156" s="749">
        <v>0</v>
      </c>
      <c r="J156" s="749" t="s">
        <v>825</v>
      </c>
      <c r="K156" s="749" t="s">
        <v>570</v>
      </c>
      <c r="L156" s="752">
        <v>123.0022829234983</v>
      </c>
      <c r="M156" s="752">
        <v>56</v>
      </c>
      <c r="N156" s="753">
        <v>6888.1278437159044</v>
      </c>
    </row>
    <row r="157" spans="1:14" ht="14.4" customHeight="1" x14ac:dyDescent="0.3">
      <c r="A157" s="747" t="s">
        <v>568</v>
      </c>
      <c r="B157" s="748" t="s">
        <v>569</v>
      </c>
      <c r="C157" s="749" t="s">
        <v>593</v>
      </c>
      <c r="D157" s="750" t="s">
        <v>594</v>
      </c>
      <c r="E157" s="751">
        <v>50113001</v>
      </c>
      <c r="F157" s="750" t="s">
        <v>599</v>
      </c>
      <c r="G157" s="749" t="s">
        <v>600</v>
      </c>
      <c r="H157" s="749">
        <v>498472</v>
      </c>
      <c r="I157" s="749">
        <v>0</v>
      </c>
      <c r="J157" s="749" t="s">
        <v>826</v>
      </c>
      <c r="K157" s="749" t="s">
        <v>827</v>
      </c>
      <c r="L157" s="752">
        <v>201.02594160089566</v>
      </c>
      <c r="M157" s="752">
        <v>3</v>
      </c>
      <c r="N157" s="753">
        <v>603.07782480268702</v>
      </c>
    </row>
    <row r="158" spans="1:14" ht="14.4" customHeight="1" x14ac:dyDescent="0.3">
      <c r="A158" s="747" t="s">
        <v>568</v>
      </c>
      <c r="B158" s="748" t="s">
        <v>569</v>
      </c>
      <c r="C158" s="749" t="s">
        <v>593</v>
      </c>
      <c r="D158" s="750" t="s">
        <v>594</v>
      </c>
      <c r="E158" s="751">
        <v>50113001</v>
      </c>
      <c r="F158" s="750" t="s">
        <v>599</v>
      </c>
      <c r="G158" s="749" t="s">
        <v>600</v>
      </c>
      <c r="H158" s="749">
        <v>920352</v>
      </c>
      <c r="I158" s="749">
        <v>0</v>
      </c>
      <c r="J158" s="749" t="s">
        <v>640</v>
      </c>
      <c r="K158" s="749" t="s">
        <v>570</v>
      </c>
      <c r="L158" s="752">
        <v>88.652360541861739</v>
      </c>
      <c r="M158" s="752">
        <v>30</v>
      </c>
      <c r="N158" s="753">
        <v>2659.5708162558522</v>
      </c>
    </row>
    <row r="159" spans="1:14" ht="14.4" customHeight="1" x14ac:dyDescent="0.3">
      <c r="A159" s="747" t="s">
        <v>568</v>
      </c>
      <c r="B159" s="748" t="s">
        <v>569</v>
      </c>
      <c r="C159" s="749" t="s">
        <v>593</v>
      </c>
      <c r="D159" s="750" t="s">
        <v>594</v>
      </c>
      <c r="E159" s="751">
        <v>50113001</v>
      </c>
      <c r="F159" s="750" t="s">
        <v>599</v>
      </c>
      <c r="G159" s="749" t="s">
        <v>600</v>
      </c>
      <c r="H159" s="749">
        <v>844879</v>
      </c>
      <c r="I159" s="749">
        <v>0</v>
      </c>
      <c r="J159" s="749" t="s">
        <v>828</v>
      </c>
      <c r="K159" s="749" t="s">
        <v>570</v>
      </c>
      <c r="L159" s="752">
        <v>54.174308132660265</v>
      </c>
      <c r="M159" s="752">
        <v>294</v>
      </c>
      <c r="N159" s="753">
        <v>15927.246591002118</v>
      </c>
    </row>
    <row r="160" spans="1:14" ht="14.4" customHeight="1" x14ac:dyDescent="0.3">
      <c r="A160" s="747" t="s">
        <v>568</v>
      </c>
      <c r="B160" s="748" t="s">
        <v>569</v>
      </c>
      <c r="C160" s="749" t="s">
        <v>593</v>
      </c>
      <c r="D160" s="750" t="s">
        <v>594</v>
      </c>
      <c r="E160" s="751">
        <v>50113001</v>
      </c>
      <c r="F160" s="750" t="s">
        <v>599</v>
      </c>
      <c r="G160" s="749" t="s">
        <v>600</v>
      </c>
      <c r="H160" s="749">
        <v>930608</v>
      </c>
      <c r="I160" s="749">
        <v>0</v>
      </c>
      <c r="J160" s="749" t="s">
        <v>829</v>
      </c>
      <c r="K160" s="749" t="s">
        <v>570</v>
      </c>
      <c r="L160" s="752">
        <v>124.04114359801916</v>
      </c>
      <c r="M160" s="752">
        <v>91</v>
      </c>
      <c r="N160" s="753">
        <v>11287.744067419744</v>
      </c>
    </row>
    <row r="161" spans="1:14" ht="14.4" customHeight="1" x14ac:dyDescent="0.3">
      <c r="A161" s="747" t="s">
        <v>568</v>
      </c>
      <c r="B161" s="748" t="s">
        <v>569</v>
      </c>
      <c r="C161" s="749" t="s">
        <v>593</v>
      </c>
      <c r="D161" s="750" t="s">
        <v>594</v>
      </c>
      <c r="E161" s="751">
        <v>50113001</v>
      </c>
      <c r="F161" s="750" t="s">
        <v>599</v>
      </c>
      <c r="G161" s="749" t="s">
        <v>600</v>
      </c>
      <c r="H161" s="749">
        <v>900803</v>
      </c>
      <c r="I161" s="749">
        <v>1000</v>
      </c>
      <c r="J161" s="749" t="s">
        <v>830</v>
      </c>
      <c r="K161" s="749" t="s">
        <v>570</v>
      </c>
      <c r="L161" s="752">
        <v>54.195008135100942</v>
      </c>
      <c r="M161" s="752">
        <v>1</v>
      </c>
      <c r="N161" s="753">
        <v>54.195008135100942</v>
      </c>
    </row>
    <row r="162" spans="1:14" ht="14.4" customHeight="1" x14ac:dyDescent="0.3">
      <c r="A162" s="747" t="s">
        <v>568</v>
      </c>
      <c r="B162" s="748" t="s">
        <v>569</v>
      </c>
      <c r="C162" s="749" t="s">
        <v>593</v>
      </c>
      <c r="D162" s="750" t="s">
        <v>594</v>
      </c>
      <c r="E162" s="751">
        <v>50113001</v>
      </c>
      <c r="F162" s="750" t="s">
        <v>599</v>
      </c>
      <c r="G162" s="749" t="s">
        <v>600</v>
      </c>
      <c r="H162" s="749">
        <v>394072</v>
      </c>
      <c r="I162" s="749">
        <v>1000</v>
      </c>
      <c r="J162" s="749" t="s">
        <v>642</v>
      </c>
      <c r="K162" s="749" t="s">
        <v>570</v>
      </c>
      <c r="L162" s="752">
        <v>345.3830784557656</v>
      </c>
      <c r="M162" s="752">
        <v>32</v>
      </c>
      <c r="N162" s="753">
        <v>11052.258510584499</v>
      </c>
    </row>
    <row r="163" spans="1:14" ht="14.4" customHeight="1" x14ac:dyDescent="0.3">
      <c r="A163" s="747" t="s">
        <v>568</v>
      </c>
      <c r="B163" s="748" t="s">
        <v>569</v>
      </c>
      <c r="C163" s="749" t="s">
        <v>593</v>
      </c>
      <c r="D163" s="750" t="s">
        <v>594</v>
      </c>
      <c r="E163" s="751">
        <v>50113001</v>
      </c>
      <c r="F163" s="750" t="s">
        <v>599</v>
      </c>
      <c r="G163" s="749" t="s">
        <v>600</v>
      </c>
      <c r="H163" s="749">
        <v>921231</v>
      </c>
      <c r="I163" s="749">
        <v>0</v>
      </c>
      <c r="J163" s="749" t="s">
        <v>831</v>
      </c>
      <c r="K163" s="749" t="s">
        <v>570</v>
      </c>
      <c r="L163" s="752">
        <v>62.527576836538572</v>
      </c>
      <c r="M163" s="752">
        <v>3</v>
      </c>
      <c r="N163" s="753">
        <v>187.58273050961571</v>
      </c>
    </row>
    <row r="164" spans="1:14" ht="14.4" customHeight="1" x14ac:dyDescent="0.3">
      <c r="A164" s="747" t="s">
        <v>568</v>
      </c>
      <c r="B164" s="748" t="s">
        <v>569</v>
      </c>
      <c r="C164" s="749" t="s">
        <v>593</v>
      </c>
      <c r="D164" s="750" t="s">
        <v>594</v>
      </c>
      <c r="E164" s="751">
        <v>50113001</v>
      </c>
      <c r="F164" s="750" t="s">
        <v>599</v>
      </c>
      <c r="G164" s="749" t="s">
        <v>600</v>
      </c>
      <c r="H164" s="749">
        <v>501062</v>
      </c>
      <c r="I164" s="749">
        <v>1000</v>
      </c>
      <c r="J164" s="749" t="s">
        <v>832</v>
      </c>
      <c r="K164" s="749" t="s">
        <v>833</v>
      </c>
      <c r="L164" s="752">
        <v>147.49014149401788</v>
      </c>
      <c r="M164" s="752">
        <v>9</v>
      </c>
      <c r="N164" s="753">
        <v>1327.411273446161</v>
      </c>
    </row>
    <row r="165" spans="1:14" ht="14.4" customHeight="1" x14ac:dyDescent="0.3">
      <c r="A165" s="747" t="s">
        <v>568</v>
      </c>
      <c r="B165" s="748" t="s">
        <v>569</v>
      </c>
      <c r="C165" s="749" t="s">
        <v>593</v>
      </c>
      <c r="D165" s="750" t="s">
        <v>594</v>
      </c>
      <c r="E165" s="751">
        <v>50113001</v>
      </c>
      <c r="F165" s="750" t="s">
        <v>599</v>
      </c>
      <c r="G165" s="749" t="s">
        <v>600</v>
      </c>
      <c r="H165" s="749">
        <v>397576</v>
      </c>
      <c r="I165" s="749">
        <v>0</v>
      </c>
      <c r="J165" s="749" t="s">
        <v>834</v>
      </c>
      <c r="K165" s="749" t="s">
        <v>570</v>
      </c>
      <c r="L165" s="752">
        <v>259.51502357200843</v>
      </c>
      <c r="M165" s="752">
        <v>2</v>
      </c>
      <c r="N165" s="753">
        <v>519.03004714401686</v>
      </c>
    </row>
    <row r="166" spans="1:14" ht="14.4" customHeight="1" x14ac:dyDescent="0.3">
      <c r="A166" s="747" t="s">
        <v>568</v>
      </c>
      <c r="B166" s="748" t="s">
        <v>569</v>
      </c>
      <c r="C166" s="749" t="s">
        <v>593</v>
      </c>
      <c r="D166" s="750" t="s">
        <v>594</v>
      </c>
      <c r="E166" s="751">
        <v>50113001</v>
      </c>
      <c r="F166" s="750" t="s">
        <v>599</v>
      </c>
      <c r="G166" s="749" t="s">
        <v>600</v>
      </c>
      <c r="H166" s="749">
        <v>900321</v>
      </c>
      <c r="I166" s="749">
        <v>0</v>
      </c>
      <c r="J166" s="749" t="s">
        <v>643</v>
      </c>
      <c r="K166" s="749" t="s">
        <v>570</v>
      </c>
      <c r="L166" s="752">
        <v>38.282152676311654</v>
      </c>
      <c r="M166" s="752">
        <v>32</v>
      </c>
      <c r="N166" s="753">
        <v>1225.0288856419729</v>
      </c>
    </row>
    <row r="167" spans="1:14" ht="14.4" customHeight="1" x14ac:dyDescent="0.3">
      <c r="A167" s="747" t="s">
        <v>568</v>
      </c>
      <c r="B167" s="748" t="s">
        <v>569</v>
      </c>
      <c r="C167" s="749" t="s">
        <v>593</v>
      </c>
      <c r="D167" s="750" t="s">
        <v>594</v>
      </c>
      <c r="E167" s="751">
        <v>50113001</v>
      </c>
      <c r="F167" s="750" t="s">
        <v>599</v>
      </c>
      <c r="G167" s="749" t="s">
        <v>600</v>
      </c>
      <c r="H167" s="749">
        <v>500968</v>
      </c>
      <c r="I167" s="749">
        <v>0</v>
      </c>
      <c r="J167" s="749" t="s">
        <v>644</v>
      </c>
      <c r="K167" s="749" t="s">
        <v>570</v>
      </c>
      <c r="L167" s="752">
        <v>104.94785210269424</v>
      </c>
      <c r="M167" s="752">
        <v>179</v>
      </c>
      <c r="N167" s="753">
        <v>18785.665526382269</v>
      </c>
    </row>
    <row r="168" spans="1:14" ht="14.4" customHeight="1" x14ac:dyDescent="0.3">
      <c r="A168" s="747" t="s">
        <v>568</v>
      </c>
      <c r="B168" s="748" t="s">
        <v>569</v>
      </c>
      <c r="C168" s="749" t="s">
        <v>593</v>
      </c>
      <c r="D168" s="750" t="s">
        <v>594</v>
      </c>
      <c r="E168" s="751">
        <v>50113001</v>
      </c>
      <c r="F168" s="750" t="s">
        <v>599</v>
      </c>
      <c r="G168" s="749" t="s">
        <v>600</v>
      </c>
      <c r="H168" s="749">
        <v>921342</v>
      </c>
      <c r="I168" s="749">
        <v>0</v>
      </c>
      <c r="J168" s="749" t="s">
        <v>835</v>
      </c>
      <c r="K168" s="749" t="s">
        <v>570</v>
      </c>
      <c r="L168" s="752">
        <v>110.82658045554923</v>
      </c>
      <c r="M168" s="752">
        <v>94</v>
      </c>
      <c r="N168" s="753">
        <v>10417.698562821628</v>
      </c>
    </row>
    <row r="169" spans="1:14" ht="14.4" customHeight="1" x14ac:dyDescent="0.3">
      <c r="A169" s="747" t="s">
        <v>568</v>
      </c>
      <c r="B169" s="748" t="s">
        <v>569</v>
      </c>
      <c r="C169" s="749" t="s">
        <v>593</v>
      </c>
      <c r="D169" s="750" t="s">
        <v>594</v>
      </c>
      <c r="E169" s="751">
        <v>50113001</v>
      </c>
      <c r="F169" s="750" t="s">
        <v>599</v>
      </c>
      <c r="G169" s="749" t="s">
        <v>600</v>
      </c>
      <c r="H169" s="749">
        <v>842201</v>
      </c>
      <c r="I169" s="749">
        <v>0</v>
      </c>
      <c r="J169" s="749" t="s">
        <v>646</v>
      </c>
      <c r="K169" s="749" t="s">
        <v>570</v>
      </c>
      <c r="L169" s="752">
        <v>69.304997568450887</v>
      </c>
      <c r="M169" s="752">
        <v>1</v>
      </c>
      <c r="N169" s="753">
        <v>69.304997568450887</v>
      </c>
    </row>
    <row r="170" spans="1:14" ht="14.4" customHeight="1" x14ac:dyDescent="0.3">
      <c r="A170" s="747" t="s">
        <v>568</v>
      </c>
      <c r="B170" s="748" t="s">
        <v>569</v>
      </c>
      <c r="C170" s="749" t="s">
        <v>593</v>
      </c>
      <c r="D170" s="750" t="s">
        <v>594</v>
      </c>
      <c r="E170" s="751">
        <v>50113001</v>
      </c>
      <c r="F170" s="750" t="s">
        <v>599</v>
      </c>
      <c r="G170" s="749" t="s">
        <v>600</v>
      </c>
      <c r="H170" s="749">
        <v>920064</v>
      </c>
      <c r="I170" s="749">
        <v>0</v>
      </c>
      <c r="J170" s="749" t="s">
        <v>836</v>
      </c>
      <c r="K170" s="749" t="s">
        <v>570</v>
      </c>
      <c r="L170" s="752">
        <v>53.752467701181452</v>
      </c>
      <c r="M170" s="752">
        <v>1</v>
      </c>
      <c r="N170" s="753">
        <v>53.752467701181452</v>
      </c>
    </row>
    <row r="171" spans="1:14" ht="14.4" customHeight="1" x14ac:dyDescent="0.3">
      <c r="A171" s="747" t="s">
        <v>568</v>
      </c>
      <c r="B171" s="748" t="s">
        <v>569</v>
      </c>
      <c r="C171" s="749" t="s">
        <v>593</v>
      </c>
      <c r="D171" s="750" t="s">
        <v>594</v>
      </c>
      <c r="E171" s="751">
        <v>50113001</v>
      </c>
      <c r="F171" s="750" t="s">
        <v>599</v>
      </c>
      <c r="G171" s="749" t="s">
        <v>600</v>
      </c>
      <c r="H171" s="749">
        <v>501780</v>
      </c>
      <c r="I171" s="749">
        <v>0</v>
      </c>
      <c r="J171" s="749" t="s">
        <v>837</v>
      </c>
      <c r="K171" s="749" t="s">
        <v>838</v>
      </c>
      <c r="L171" s="752">
        <v>239.94352189473503</v>
      </c>
      <c r="M171" s="752">
        <v>1</v>
      </c>
      <c r="N171" s="753">
        <v>239.94352189473503</v>
      </c>
    </row>
    <row r="172" spans="1:14" ht="14.4" customHeight="1" x14ac:dyDescent="0.3">
      <c r="A172" s="747" t="s">
        <v>568</v>
      </c>
      <c r="B172" s="748" t="s">
        <v>569</v>
      </c>
      <c r="C172" s="749" t="s">
        <v>593</v>
      </c>
      <c r="D172" s="750" t="s">
        <v>594</v>
      </c>
      <c r="E172" s="751">
        <v>50113001</v>
      </c>
      <c r="F172" s="750" t="s">
        <v>599</v>
      </c>
      <c r="G172" s="749" t="s">
        <v>600</v>
      </c>
      <c r="H172" s="749">
        <v>900892</v>
      </c>
      <c r="I172" s="749">
        <v>0</v>
      </c>
      <c r="J172" s="749" t="s">
        <v>839</v>
      </c>
      <c r="K172" s="749" t="s">
        <v>570</v>
      </c>
      <c r="L172" s="752">
        <v>161.04823166184056</v>
      </c>
      <c r="M172" s="752">
        <v>3</v>
      </c>
      <c r="N172" s="753">
        <v>483.14469498552171</v>
      </c>
    </row>
    <row r="173" spans="1:14" ht="14.4" customHeight="1" x14ac:dyDescent="0.3">
      <c r="A173" s="747" t="s">
        <v>568</v>
      </c>
      <c r="B173" s="748" t="s">
        <v>569</v>
      </c>
      <c r="C173" s="749" t="s">
        <v>593</v>
      </c>
      <c r="D173" s="750" t="s">
        <v>594</v>
      </c>
      <c r="E173" s="751">
        <v>50113001</v>
      </c>
      <c r="F173" s="750" t="s">
        <v>599</v>
      </c>
      <c r="G173" s="749" t="s">
        <v>600</v>
      </c>
      <c r="H173" s="749">
        <v>500133</v>
      </c>
      <c r="I173" s="749">
        <v>0</v>
      </c>
      <c r="J173" s="749" t="s">
        <v>840</v>
      </c>
      <c r="K173" s="749" t="s">
        <v>570</v>
      </c>
      <c r="L173" s="752">
        <v>88.705055406510212</v>
      </c>
      <c r="M173" s="752">
        <v>1</v>
      </c>
      <c r="N173" s="753">
        <v>88.705055406510212</v>
      </c>
    </row>
    <row r="174" spans="1:14" ht="14.4" customHeight="1" x14ac:dyDescent="0.3">
      <c r="A174" s="747" t="s">
        <v>568</v>
      </c>
      <c r="B174" s="748" t="s">
        <v>569</v>
      </c>
      <c r="C174" s="749" t="s">
        <v>593</v>
      </c>
      <c r="D174" s="750" t="s">
        <v>594</v>
      </c>
      <c r="E174" s="751">
        <v>50113001</v>
      </c>
      <c r="F174" s="750" t="s">
        <v>599</v>
      </c>
      <c r="G174" s="749" t="s">
        <v>600</v>
      </c>
      <c r="H174" s="749">
        <v>921296</v>
      </c>
      <c r="I174" s="749">
        <v>0</v>
      </c>
      <c r="J174" s="749" t="s">
        <v>841</v>
      </c>
      <c r="K174" s="749" t="s">
        <v>570</v>
      </c>
      <c r="L174" s="752">
        <v>295.21638713382333</v>
      </c>
      <c r="M174" s="752">
        <v>13</v>
      </c>
      <c r="N174" s="753">
        <v>3837.813032739703</v>
      </c>
    </row>
    <row r="175" spans="1:14" ht="14.4" customHeight="1" x14ac:dyDescent="0.3">
      <c r="A175" s="747" t="s">
        <v>568</v>
      </c>
      <c r="B175" s="748" t="s">
        <v>569</v>
      </c>
      <c r="C175" s="749" t="s">
        <v>593</v>
      </c>
      <c r="D175" s="750" t="s">
        <v>594</v>
      </c>
      <c r="E175" s="751">
        <v>50113001</v>
      </c>
      <c r="F175" s="750" t="s">
        <v>599</v>
      </c>
      <c r="G175" s="749" t="s">
        <v>600</v>
      </c>
      <c r="H175" s="749">
        <v>921404</v>
      </c>
      <c r="I175" s="749">
        <v>0</v>
      </c>
      <c r="J175" s="749" t="s">
        <v>842</v>
      </c>
      <c r="K175" s="749" t="s">
        <v>570</v>
      </c>
      <c r="L175" s="752">
        <v>251.24261876973887</v>
      </c>
      <c r="M175" s="752">
        <v>4</v>
      </c>
      <c r="N175" s="753">
        <v>1004.9704750789555</v>
      </c>
    </row>
    <row r="176" spans="1:14" ht="14.4" customHeight="1" x14ac:dyDescent="0.3">
      <c r="A176" s="747" t="s">
        <v>568</v>
      </c>
      <c r="B176" s="748" t="s">
        <v>569</v>
      </c>
      <c r="C176" s="749" t="s">
        <v>593</v>
      </c>
      <c r="D176" s="750" t="s">
        <v>594</v>
      </c>
      <c r="E176" s="751">
        <v>50113001</v>
      </c>
      <c r="F176" s="750" t="s">
        <v>599</v>
      </c>
      <c r="G176" s="749" t="s">
        <v>600</v>
      </c>
      <c r="H176" s="749">
        <v>921573</v>
      </c>
      <c r="I176" s="749">
        <v>0</v>
      </c>
      <c r="J176" s="749" t="s">
        <v>843</v>
      </c>
      <c r="K176" s="749" t="s">
        <v>570</v>
      </c>
      <c r="L176" s="752">
        <v>279.84086006818927</v>
      </c>
      <c r="M176" s="752">
        <v>4</v>
      </c>
      <c r="N176" s="753">
        <v>1119.3634402727571</v>
      </c>
    </row>
    <row r="177" spans="1:14" ht="14.4" customHeight="1" x14ac:dyDescent="0.3">
      <c r="A177" s="747" t="s">
        <v>568</v>
      </c>
      <c r="B177" s="748" t="s">
        <v>569</v>
      </c>
      <c r="C177" s="749" t="s">
        <v>593</v>
      </c>
      <c r="D177" s="750" t="s">
        <v>594</v>
      </c>
      <c r="E177" s="751">
        <v>50113001</v>
      </c>
      <c r="F177" s="750" t="s">
        <v>599</v>
      </c>
      <c r="G177" s="749" t="s">
        <v>600</v>
      </c>
      <c r="H177" s="749">
        <v>921412</v>
      </c>
      <c r="I177" s="749">
        <v>0</v>
      </c>
      <c r="J177" s="749" t="s">
        <v>648</v>
      </c>
      <c r="K177" s="749" t="s">
        <v>570</v>
      </c>
      <c r="L177" s="752">
        <v>48.723277806484198</v>
      </c>
      <c r="M177" s="752">
        <v>418</v>
      </c>
      <c r="N177" s="753">
        <v>20366.330123110394</v>
      </c>
    </row>
    <row r="178" spans="1:14" ht="14.4" customHeight="1" x14ac:dyDescent="0.3">
      <c r="A178" s="747" t="s">
        <v>568</v>
      </c>
      <c r="B178" s="748" t="s">
        <v>569</v>
      </c>
      <c r="C178" s="749" t="s">
        <v>593</v>
      </c>
      <c r="D178" s="750" t="s">
        <v>594</v>
      </c>
      <c r="E178" s="751">
        <v>50113001</v>
      </c>
      <c r="F178" s="750" t="s">
        <v>599</v>
      </c>
      <c r="G178" s="749" t="s">
        <v>600</v>
      </c>
      <c r="H178" s="749">
        <v>189997</v>
      </c>
      <c r="I178" s="749">
        <v>89997</v>
      </c>
      <c r="J178" s="749" t="s">
        <v>650</v>
      </c>
      <c r="K178" s="749" t="s">
        <v>651</v>
      </c>
      <c r="L178" s="752">
        <v>173.89000000000004</v>
      </c>
      <c r="M178" s="752">
        <v>14</v>
      </c>
      <c r="N178" s="753">
        <v>2434.4600000000005</v>
      </c>
    </row>
    <row r="179" spans="1:14" ht="14.4" customHeight="1" x14ac:dyDescent="0.3">
      <c r="A179" s="747" t="s">
        <v>568</v>
      </c>
      <c r="B179" s="748" t="s">
        <v>569</v>
      </c>
      <c r="C179" s="749" t="s">
        <v>593</v>
      </c>
      <c r="D179" s="750" t="s">
        <v>594</v>
      </c>
      <c r="E179" s="751">
        <v>50113001</v>
      </c>
      <c r="F179" s="750" t="s">
        <v>599</v>
      </c>
      <c r="G179" s="749" t="s">
        <v>600</v>
      </c>
      <c r="H179" s="749">
        <v>184449</v>
      </c>
      <c r="I179" s="749">
        <v>84449</v>
      </c>
      <c r="J179" s="749" t="s">
        <v>844</v>
      </c>
      <c r="K179" s="749" t="s">
        <v>845</v>
      </c>
      <c r="L179" s="752">
        <v>87.074444444444424</v>
      </c>
      <c r="M179" s="752">
        <v>18</v>
      </c>
      <c r="N179" s="753">
        <v>1567.3399999999997</v>
      </c>
    </row>
    <row r="180" spans="1:14" ht="14.4" customHeight="1" x14ac:dyDescent="0.3">
      <c r="A180" s="747" t="s">
        <v>568</v>
      </c>
      <c r="B180" s="748" t="s">
        <v>569</v>
      </c>
      <c r="C180" s="749" t="s">
        <v>593</v>
      </c>
      <c r="D180" s="750" t="s">
        <v>594</v>
      </c>
      <c r="E180" s="751">
        <v>50113001</v>
      </c>
      <c r="F180" s="750" t="s">
        <v>599</v>
      </c>
      <c r="G180" s="749" t="s">
        <v>600</v>
      </c>
      <c r="H180" s="749">
        <v>100498</v>
      </c>
      <c r="I180" s="749">
        <v>498</v>
      </c>
      <c r="J180" s="749" t="s">
        <v>846</v>
      </c>
      <c r="K180" s="749" t="s">
        <v>847</v>
      </c>
      <c r="L180" s="752">
        <v>107.2890909090909</v>
      </c>
      <c r="M180" s="752">
        <v>33</v>
      </c>
      <c r="N180" s="753">
        <v>3540.54</v>
      </c>
    </row>
    <row r="181" spans="1:14" ht="14.4" customHeight="1" x14ac:dyDescent="0.3">
      <c r="A181" s="747" t="s">
        <v>568</v>
      </c>
      <c r="B181" s="748" t="s">
        <v>569</v>
      </c>
      <c r="C181" s="749" t="s">
        <v>593</v>
      </c>
      <c r="D181" s="750" t="s">
        <v>594</v>
      </c>
      <c r="E181" s="751">
        <v>50113001</v>
      </c>
      <c r="F181" s="750" t="s">
        <v>599</v>
      </c>
      <c r="G181" s="749" t="s">
        <v>600</v>
      </c>
      <c r="H181" s="749">
        <v>116595</v>
      </c>
      <c r="I181" s="749">
        <v>16595</v>
      </c>
      <c r="J181" s="749" t="s">
        <v>848</v>
      </c>
      <c r="K181" s="749" t="s">
        <v>849</v>
      </c>
      <c r="L181" s="752">
        <v>93.676666666666691</v>
      </c>
      <c r="M181" s="752">
        <v>3</v>
      </c>
      <c r="N181" s="753">
        <v>281.03000000000009</v>
      </c>
    </row>
    <row r="182" spans="1:14" ht="14.4" customHeight="1" x14ac:dyDescent="0.3">
      <c r="A182" s="747" t="s">
        <v>568</v>
      </c>
      <c r="B182" s="748" t="s">
        <v>569</v>
      </c>
      <c r="C182" s="749" t="s">
        <v>593</v>
      </c>
      <c r="D182" s="750" t="s">
        <v>594</v>
      </c>
      <c r="E182" s="751">
        <v>50113001</v>
      </c>
      <c r="F182" s="750" t="s">
        <v>599</v>
      </c>
      <c r="G182" s="749" t="s">
        <v>600</v>
      </c>
      <c r="H182" s="749">
        <v>102684</v>
      </c>
      <c r="I182" s="749">
        <v>2684</v>
      </c>
      <c r="J182" s="749" t="s">
        <v>652</v>
      </c>
      <c r="K182" s="749" t="s">
        <v>653</v>
      </c>
      <c r="L182" s="752">
        <v>82.283333333333317</v>
      </c>
      <c r="M182" s="752">
        <v>15</v>
      </c>
      <c r="N182" s="753">
        <v>1234.2499999999998</v>
      </c>
    </row>
    <row r="183" spans="1:14" ht="14.4" customHeight="1" x14ac:dyDescent="0.3">
      <c r="A183" s="747" t="s">
        <v>568</v>
      </c>
      <c r="B183" s="748" t="s">
        <v>569</v>
      </c>
      <c r="C183" s="749" t="s">
        <v>593</v>
      </c>
      <c r="D183" s="750" t="s">
        <v>594</v>
      </c>
      <c r="E183" s="751">
        <v>50113001</v>
      </c>
      <c r="F183" s="750" t="s">
        <v>599</v>
      </c>
      <c r="G183" s="749" t="s">
        <v>695</v>
      </c>
      <c r="H183" s="749">
        <v>127737</v>
      </c>
      <c r="I183" s="749">
        <v>127737</v>
      </c>
      <c r="J183" s="749" t="s">
        <v>850</v>
      </c>
      <c r="K183" s="749" t="s">
        <v>851</v>
      </c>
      <c r="L183" s="752">
        <v>70.955999999999989</v>
      </c>
      <c r="M183" s="752">
        <v>30</v>
      </c>
      <c r="N183" s="753">
        <v>2128.6799999999998</v>
      </c>
    </row>
    <row r="184" spans="1:14" ht="14.4" customHeight="1" x14ac:dyDescent="0.3">
      <c r="A184" s="747" t="s">
        <v>568</v>
      </c>
      <c r="B184" s="748" t="s">
        <v>569</v>
      </c>
      <c r="C184" s="749" t="s">
        <v>593</v>
      </c>
      <c r="D184" s="750" t="s">
        <v>594</v>
      </c>
      <c r="E184" s="751">
        <v>50113001</v>
      </c>
      <c r="F184" s="750" t="s">
        <v>599</v>
      </c>
      <c r="G184" s="749" t="s">
        <v>695</v>
      </c>
      <c r="H184" s="749">
        <v>127738</v>
      </c>
      <c r="I184" s="749">
        <v>127738</v>
      </c>
      <c r="J184" s="749" t="s">
        <v>850</v>
      </c>
      <c r="K184" s="749" t="s">
        <v>852</v>
      </c>
      <c r="L184" s="752">
        <v>95.37</v>
      </c>
      <c r="M184" s="752">
        <v>1</v>
      </c>
      <c r="N184" s="753">
        <v>95.37</v>
      </c>
    </row>
    <row r="185" spans="1:14" ht="14.4" customHeight="1" x14ac:dyDescent="0.3">
      <c r="A185" s="747" t="s">
        <v>568</v>
      </c>
      <c r="B185" s="748" t="s">
        <v>569</v>
      </c>
      <c r="C185" s="749" t="s">
        <v>593</v>
      </c>
      <c r="D185" s="750" t="s">
        <v>594</v>
      </c>
      <c r="E185" s="751">
        <v>50113001</v>
      </c>
      <c r="F185" s="750" t="s">
        <v>599</v>
      </c>
      <c r="G185" s="749" t="s">
        <v>600</v>
      </c>
      <c r="H185" s="749">
        <v>118656</v>
      </c>
      <c r="I185" s="749">
        <v>118656</v>
      </c>
      <c r="J185" s="749" t="s">
        <v>853</v>
      </c>
      <c r="K185" s="749" t="s">
        <v>854</v>
      </c>
      <c r="L185" s="752">
        <v>663.36199999999997</v>
      </c>
      <c r="M185" s="752">
        <v>5</v>
      </c>
      <c r="N185" s="753">
        <v>3316.81</v>
      </c>
    </row>
    <row r="186" spans="1:14" ht="14.4" customHeight="1" x14ac:dyDescent="0.3">
      <c r="A186" s="747" t="s">
        <v>568</v>
      </c>
      <c r="B186" s="748" t="s">
        <v>569</v>
      </c>
      <c r="C186" s="749" t="s">
        <v>593</v>
      </c>
      <c r="D186" s="750" t="s">
        <v>594</v>
      </c>
      <c r="E186" s="751">
        <v>50113001</v>
      </c>
      <c r="F186" s="750" t="s">
        <v>599</v>
      </c>
      <c r="G186" s="749" t="s">
        <v>600</v>
      </c>
      <c r="H186" s="749">
        <v>119686</v>
      </c>
      <c r="I186" s="749">
        <v>119686</v>
      </c>
      <c r="J186" s="749" t="s">
        <v>654</v>
      </c>
      <c r="K186" s="749" t="s">
        <v>655</v>
      </c>
      <c r="L186" s="752">
        <v>56.466666666666669</v>
      </c>
      <c r="M186" s="752">
        <v>6</v>
      </c>
      <c r="N186" s="753">
        <v>338.8</v>
      </c>
    </row>
    <row r="187" spans="1:14" ht="14.4" customHeight="1" x14ac:dyDescent="0.3">
      <c r="A187" s="747" t="s">
        <v>568</v>
      </c>
      <c r="B187" s="748" t="s">
        <v>569</v>
      </c>
      <c r="C187" s="749" t="s">
        <v>593</v>
      </c>
      <c r="D187" s="750" t="s">
        <v>594</v>
      </c>
      <c r="E187" s="751">
        <v>50113001</v>
      </c>
      <c r="F187" s="750" t="s">
        <v>599</v>
      </c>
      <c r="G187" s="749" t="s">
        <v>600</v>
      </c>
      <c r="H187" s="749">
        <v>100513</v>
      </c>
      <c r="I187" s="749">
        <v>513</v>
      </c>
      <c r="J187" s="749" t="s">
        <v>855</v>
      </c>
      <c r="K187" s="749" t="s">
        <v>847</v>
      </c>
      <c r="L187" s="752">
        <v>56.780322580645162</v>
      </c>
      <c r="M187" s="752">
        <v>31</v>
      </c>
      <c r="N187" s="753">
        <v>1760.19</v>
      </c>
    </row>
    <row r="188" spans="1:14" ht="14.4" customHeight="1" x14ac:dyDescent="0.3">
      <c r="A188" s="747" t="s">
        <v>568</v>
      </c>
      <c r="B188" s="748" t="s">
        <v>569</v>
      </c>
      <c r="C188" s="749" t="s">
        <v>593</v>
      </c>
      <c r="D188" s="750" t="s">
        <v>594</v>
      </c>
      <c r="E188" s="751">
        <v>50113001</v>
      </c>
      <c r="F188" s="750" t="s">
        <v>599</v>
      </c>
      <c r="G188" s="749" t="s">
        <v>600</v>
      </c>
      <c r="H188" s="749">
        <v>501605</v>
      </c>
      <c r="I188" s="749">
        <v>0</v>
      </c>
      <c r="J188" s="749" t="s">
        <v>856</v>
      </c>
      <c r="K188" s="749" t="s">
        <v>857</v>
      </c>
      <c r="L188" s="752">
        <v>2984.96</v>
      </c>
      <c r="M188" s="752">
        <v>2</v>
      </c>
      <c r="N188" s="753">
        <v>5969.92</v>
      </c>
    </row>
    <row r="189" spans="1:14" ht="14.4" customHeight="1" x14ac:dyDescent="0.3">
      <c r="A189" s="747" t="s">
        <v>568</v>
      </c>
      <c r="B189" s="748" t="s">
        <v>569</v>
      </c>
      <c r="C189" s="749" t="s">
        <v>593</v>
      </c>
      <c r="D189" s="750" t="s">
        <v>594</v>
      </c>
      <c r="E189" s="751">
        <v>50113001</v>
      </c>
      <c r="F189" s="750" t="s">
        <v>599</v>
      </c>
      <c r="G189" s="749" t="s">
        <v>600</v>
      </c>
      <c r="H189" s="749">
        <v>848241</v>
      </c>
      <c r="I189" s="749">
        <v>107854</v>
      </c>
      <c r="J189" s="749" t="s">
        <v>656</v>
      </c>
      <c r="K189" s="749" t="s">
        <v>657</v>
      </c>
      <c r="L189" s="752">
        <v>1878.18</v>
      </c>
      <c r="M189" s="752">
        <v>1</v>
      </c>
      <c r="N189" s="753">
        <v>1878.18</v>
      </c>
    </row>
    <row r="190" spans="1:14" ht="14.4" customHeight="1" x14ac:dyDescent="0.3">
      <c r="A190" s="747" t="s">
        <v>568</v>
      </c>
      <c r="B190" s="748" t="s">
        <v>569</v>
      </c>
      <c r="C190" s="749" t="s">
        <v>593</v>
      </c>
      <c r="D190" s="750" t="s">
        <v>594</v>
      </c>
      <c r="E190" s="751">
        <v>50113001</v>
      </c>
      <c r="F190" s="750" t="s">
        <v>599</v>
      </c>
      <c r="G190" s="749" t="s">
        <v>695</v>
      </c>
      <c r="H190" s="749">
        <v>140361</v>
      </c>
      <c r="I190" s="749">
        <v>40361</v>
      </c>
      <c r="J190" s="749" t="s">
        <v>858</v>
      </c>
      <c r="K190" s="749" t="s">
        <v>859</v>
      </c>
      <c r="L190" s="752">
        <v>226.67999999999998</v>
      </c>
      <c r="M190" s="752">
        <v>1</v>
      </c>
      <c r="N190" s="753">
        <v>226.67999999999998</v>
      </c>
    </row>
    <row r="191" spans="1:14" ht="14.4" customHeight="1" x14ac:dyDescent="0.3">
      <c r="A191" s="747" t="s">
        <v>568</v>
      </c>
      <c r="B191" s="748" t="s">
        <v>569</v>
      </c>
      <c r="C191" s="749" t="s">
        <v>593</v>
      </c>
      <c r="D191" s="750" t="s">
        <v>594</v>
      </c>
      <c r="E191" s="751">
        <v>50113001</v>
      </c>
      <c r="F191" s="750" t="s">
        <v>599</v>
      </c>
      <c r="G191" s="749" t="s">
        <v>600</v>
      </c>
      <c r="H191" s="749">
        <v>100536</v>
      </c>
      <c r="I191" s="749">
        <v>536</v>
      </c>
      <c r="J191" s="749" t="s">
        <v>860</v>
      </c>
      <c r="K191" s="749" t="s">
        <v>604</v>
      </c>
      <c r="L191" s="752">
        <v>140.24</v>
      </c>
      <c r="M191" s="752">
        <v>23</v>
      </c>
      <c r="N191" s="753">
        <v>3225.5200000000004</v>
      </c>
    </row>
    <row r="192" spans="1:14" ht="14.4" customHeight="1" x14ac:dyDescent="0.3">
      <c r="A192" s="747" t="s">
        <v>568</v>
      </c>
      <c r="B192" s="748" t="s">
        <v>569</v>
      </c>
      <c r="C192" s="749" t="s">
        <v>593</v>
      </c>
      <c r="D192" s="750" t="s">
        <v>594</v>
      </c>
      <c r="E192" s="751">
        <v>50113001</v>
      </c>
      <c r="F192" s="750" t="s">
        <v>599</v>
      </c>
      <c r="G192" s="749" t="s">
        <v>695</v>
      </c>
      <c r="H192" s="749">
        <v>107981</v>
      </c>
      <c r="I192" s="749">
        <v>7981</v>
      </c>
      <c r="J192" s="749" t="s">
        <v>861</v>
      </c>
      <c r="K192" s="749" t="s">
        <v>862</v>
      </c>
      <c r="L192" s="752">
        <v>50.639999999999993</v>
      </c>
      <c r="M192" s="752">
        <v>2</v>
      </c>
      <c r="N192" s="753">
        <v>101.27999999999999</v>
      </c>
    </row>
    <row r="193" spans="1:14" ht="14.4" customHeight="1" x14ac:dyDescent="0.3">
      <c r="A193" s="747" t="s">
        <v>568</v>
      </c>
      <c r="B193" s="748" t="s">
        <v>569</v>
      </c>
      <c r="C193" s="749" t="s">
        <v>593</v>
      </c>
      <c r="D193" s="750" t="s">
        <v>594</v>
      </c>
      <c r="E193" s="751">
        <v>50113001</v>
      </c>
      <c r="F193" s="750" t="s">
        <v>599</v>
      </c>
      <c r="G193" s="749" t="s">
        <v>600</v>
      </c>
      <c r="H193" s="749">
        <v>845031</v>
      </c>
      <c r="I193" s="749">
        <v>101113</v>
      </c>
      <c r="J193" s="749" t="s">
        <v>863</v>
      </c>
      <c r="K193" s="749" t="s">
        <v>864</v>
      </c>
      <c r="L193" s="752">
        <v>65.34</v>
      </c>
      <c r="M193" s="752">
        <v>2</v>
      </c>
      <c r="N193" s="753">
        <v>130.68</v>
      </c>
    </row>
    <row r="194" spans="1:14" ht="14.4" customHeight="1" x14ac:dyDescent="0.3">
      <c r="A194" s="747" t="s">
        <v>568</v>
      </c>
      <c r="B194" s="748" t="s">
        <v>569</v>
      </c>
      <c r="C194" s="749" t="s">
        <v>593</v>
      </c>
      <c r="D194" s="750" t="s">
        <v>594</v>
      </c>
      <c r="E194" s="751">
        <v>50113001</v>
      </c>
      <c r="F194" s="750" t="s">
        <v>599</v>
      </c>
      <c r="G194" s="749" t="s">
        <v>600</v>
      </c>
      <c r="H194" s="749">
        <v>100874</v>
      </c>
      <c r="I194" s="749">
        <v>874</v>
      </c>
      <c r="J194" s="749" t="s">
        <v>865</v>
      </c>
      <c r="K194" s="749" t="s">
        <v>688</v>
      </c>
      <c r="L194" s="752">
        <v>50.791428571428568</v>
      </c>
      <c r="M194" s="752">
        <v>28</v>
      </c>
      <c r="N194" s="753">
        <v>1422.1599999999999</v>
      </c>
    </row>
    <row r="195" spans="1:14" ht="14.4" customHeight="1" x14ac:dyDescent="0.3">
      <c r="A195" s="747" t="s">
        <v>568</v>
      </c>
      <c r="B195" s="748" t="s">
        <v>569</v>
      </c>
      <c r="C195" s="749" t="s">
        <v>593</v>
      </c>
      <c r="D195" s="750" t="s">
        <v>594</v>
      </c>
      <c r="E195" s="751">
        <v>50113001</v>
      </c>
      <c r="F195" s="750" t="s">
        <v>599</v>
      </c>
      <c r="G195" s="749" t="s">
        <v>600</v>
      </c>
      <c r="H195" s="749">
        <v>102668</v>
      </c>
      <c r="I195" s="749">
        <v>2668</v>
      </c>
      <c r="J195" s="749" t="s">
        <v>866</v>
      </c>
      <c r="K195" s="749" t="s">
        <v>867</v>
      </c>
      <c r="L195" s="752">
        <v>33.47</v>
      </c>
      <c r="M195" s="752">
        <v>3</v>
      </c>
      <c r="N195" s="753">
        <v>100.41</v>
      </c>
    </row>
    <row r="196" spans="1:14" ht="14.4" customHeight="1" x14ac:dyDescent="0.3">
      <c r="A196" s="747" t="s">
        <v>568</v>
      </c>
      <c r="B196" s="748" t="s">
        <v>569</v>
      </c>
      <c r="C196" s="749" t="s">
        <v>593</v>
      </c>
      <c r="D196" s="750" t="s">
        <v>594</v>
      </c>
      <c r="E196" s="751">
        <v>50113001</v>
      </c>
      <c r="F196" s="750" t="s">
        <v>599</v>
      </c>
      <c r="G196" s="749" t="s">
        <v>600</v>
      </c>
      <c r="H196" s="749">
        <v>200863</v>
      </c>
      <c r="I196" s="749">
        <v>200863</v>
      </c>
      <c r="J196" s="749" t="s">
        <v>660</v>
      </c>
      <c r="K196" s="749" t="s">
        <v>661</v>
      </c>
      <c r="L196" s="752">
        <v>85.654423076923095</v>
      </c>
      <c r="M196" s="752">
        <v>104</v>
      </c>
      <c r="N196" s="753">
        <v>8908.0600000000013</v>
      </c>
    </row>
    <row r="197" spans="1:14" ht="14.4" customHeight="1" x14ac:dyDescent="0.3">
      <c r="A197" s="747" t="s">
        <v>568</v>
      </c>
      <c r="B197" s="748" t="s">
        <v>569</v>
      </c>
      <c r="C197" s="749" t="s">
        <v>593</v>
      </c>
      <c r="D197" s="750" t="s">
        <v>594</v>
      </c>
      <c r="E197" s="751">
        <v>50113001</v>
      </c>
      <c r="F197" s="750" t="s">
        <v>599</v>
      </c>
      <c r="G197" s="749" t="s">
        <v>600</v>
      </c>
      <c r="H197" s="749">
        <v>100876</v>
      </c>
      <c r="I197" s="749">
        <v>876</v>
      </c>
      <c r="J197" s="749" t="s">
        <v>660</v>
      </c>
      <c r="K197" s="749" t="s">
        <v>688</v>
      </c>
      <c r="L197" s="752">
        <v>70.720000000000013</v>
      </c>
      <c r="M197" s="752">
        <v>6</v>
      </c>
      <c r="N197" s="753">
        <v>424.32000000000005</v>
      </c>
    </row>
    <row r="198" spans="1:14" ht="14.4" customHeight="1" x14ac:dyDescent="0.3">
      <c r="A198" s="747" t="s">
        <v>568</v>
      </c>
      <c r="B198" s="748" t="s">
        <v>569</v>
      </c>
      <c r="C198" s="749" t="s">
        <v>593</v>
      </c>
      <c r="D198" s="750" t="s">
        <v>594</v>
      </c>
      <c r="E198" s="751">
        <v>50113001</v>
      </c>
      <c r="F198" s="750" t="s">
        <v>599</v>
      </c>
      <c r="G198" s="749" t="s">
        <v>695</v>
      </c>
      <c r="H198" s="749">
        <v>157871</v>
      </c>
      <c r="I198" s="749">
        <v>157871</v>
      </c>
      <c r="J198" s="749" t="s">
        <v>868</v>
      </c>
      <c r="K198" s="749" t="s">
        <v>869</v>
      </c>
      <c r="L198" s="752">
        <v>165</v>
      </c>
      <c r="M198" s="752">
        <v>14</v>
      </c>
      <c r="N198" s="753">
        <v>2310</v>
      </c>
    </row>
    <row r="199" spans="1:14" ht="14.4" customHeight="1" x14ac:dyDescent="0.3">
      <c r="A199" s="747" t="s">
        <v>568</v>
      </c>
      <c r="B199" s="748" t="s">
        <v>569</v>
      </c>
      <c r="C199" s="749" t="s">
        <v>593</v>
      </c>
      <c r="D199" s="750" t="s">
        <v>594</v>
      </c>
      <c r="E199" s="751">
        <v>50113001</v>
      </c>
      <c r="F199" s="750" t="s">
        <v>599</v>
      </c>
      <c r="G199" s="749" t="s">
        <v>600</v>
      </c>
      <c r="H199" s="749">
        <v>166101</v>
      </c>
      <c r="I199" s="749">
        <v>66101</v>
      </c>
      <c r="J199" s="749" t="s">
        <v>870</v>
      </c>
      <c r="K199" s="749" t="s">
        <v>871</v>
      </c>
      <c r="L199" s="752">
        <v>70.640000000000043</v>
      </c>
      <c r="M199" s="752">
        <v>1</v>
      </c>
      <c r="N199" s="753">
        <v>70.640000000000043</v>
      </c>
    </row>
    <row r="200" spans="1:14" ht="14.4" customHeight="1" x14ac:dyDescent="0.3">
      <c r="A200" s="747" t="s">
        <v>568</v>
      </c>
      <c r="B200" s="748" t="s">
        <v>569</v>
      </c>
      <c r="C200" s="749" t="s">
        <v>593</v>
      </c>
      <c r="D200" s="750" t="s">
        <v>594</v>
      </c>
      <c r="E200" s="751">
        <v>50113001</v>
      </c>
      <c r="F200" s="750" t="s">
        <v>599</v>
      </c>
      <c r="G200" s="749" t="s">
        <v>600</v>
      </c>
      <c r="H200" s="749">
        <v>229532</v>
      </c>
      <c r="I200" s="749">
        <v>229532</v>
      </c>
      <c r="J200" s="749" t="s">
        <v>870</v>
      </c>
      <c r="K200" s="749" t="s">
        <v>872</v>
      </c>
      <c r="L200" s="752">
        <v>71.279999999999987</v>
      </c>
      <c r="M200" s="752">
        <v>1</v>
      </c>
      <c r="N200" s="753">
        <v>71.279999999999987</v>
      </c>
    </row>
    <row r="201" spans="1:14" ht="14.4" customHeight="1" x14ac:dyDescent="0.3">
      <c r="A201" s="747" t="s">
        <v>568</v>
      </c>
      <c r="B201" s="748" t="s">
        <v>569</v>
      </c>
      <c r="C201" s="749" t="s">
        <v>593</v>
      </c>
      <c r="D201" s="750" t="s">
        <v>594</v>
      </c>
      <c r="E201" s="751">
        <v>50113001</v>
      </c>
      <c r="F201" s="750" t="s">
        <v>599</v>
      </c>
      <c r="G201" s="749" t="s">
        <v>600</v>
      </c>
      <c r="H201" s="749">
        <v>196023</v>
      </c>
      <c r="I201" s="749">
        <v>0</v>
      </c>
      <c r="J201" s="749" t="s">
        <v>873</v>
      </c>
      <c r="K201" s="749" t="s">
        <v>874</v>
      </c>
      <c r="L201" s="752">
        <v>1471.2</v>
      </c>
      <c r="M201" s="752">
        <v>2</v>
      </c>
      <c r="N201" s="753">
        <v>2942.4</v>
      </c>
    </row>
    <row r="202" spans="1:14" ht="14.4" customHeight="1" x14ac:dyDescent="0.3">
      <c r="A202" s="747" t="s">
        <v>568</v>
      </c>
      <c r="B202" s="748" t="s">
        <v>569</v>
      </c>
      <c r="C202" s="749" t="s">
        <v>593</v>
      </c>
      <c r="D202" s="750" t="s">
        <v>594</v>
      </c>
      <c r="E202" s="751">
        <v>50113001</v>
      </c>
      <c r="F202" s="750" t="s">
        <v>599</v>
      </c>
      <c r="G202" s="749" t="s">
        <v>600</v>
      </c>
      <c r="H202" s="749">
        <v>167679</v>
      </c>
      <c r="I202" s="749">
        <v>167679</v>
      </c>
      <c r="J202" s="749" t="s">
        <v>662</v>
      </c>
      <c r="K202" s="749" t="s">
        <v>663</v>
      </c>
      <c r="L202" s="752">
        <v>7174.2258620689672</v>
      </c>
      <c r="M202" s="752">
        <v>29</v>
      </c>
      <c r="N202" s="753">
        <v>208052.55000000005</v>
      </c>
    </row>
    <row r="203" spans="1:14" ht="14.4" customHeight="1" x14ac:dyDescent="0.3">
      <c r="A203" s="747" t="s">
        <v>568</v>
      </c>
      <c r="B203" s="748" t="s">
        <v>569</v>
      </c>
      <c r="C203" s="749" t="s">
        <v>593</v>
      </c>
      <c r="D203" s="750" t="s">
        <v>594</v>
      </c>
      <c r="E203" s="751">
        <v>50113001</v>
      </c>
      <c r="F203" s="750" t="s">
        <v>599</v>
      </c>
      <c r="G203" s="749" t="s">
        <v>600</v>
      </c>
      <c r="H203" s="749">
        <v>203216</v>
      </c>
      <c r="I203" s="749">
        <v>203216</v>
      </c>
      <c r="J203" s="749" t="s">
        <v>875</v>
      </c>
      <c r="K203" s="749" t="s">
        <v>876</v>
      </c>
      <c r="L203" s="752">
        <v>88.762</v>
      </c>
      <c r="M203" s="752">
        <v>5</v>
      </c>
      <c r="N203" s="753">
        <v>443.81</v>
      </c>
    </row>
    <row r="204" spans="1:14" ht="14.4" customHeight="1" x14ac:dyDescent="0.3">
      <c r="A204" s="747" t="s">
        <v>568</v>
      </c>
      <c r="B204" s="748" t="s">
        <v>569</v>
      </c>
      <c r="C204" s="749" t="s">
        <v>593</v>
      </c>
      <c r="D204" s="750" t="s">
        <v>594</v>
      </c>
      <c r="E204" s="751">
        <v>50113001</v>
      </c>
      <c r="F204" s="750" t="s">
        <v>599</v>
      </c>
      <c r="G204" s="749" t="s">
        <v>600</v>
      </c>
      <c r="H204" s="749">
        <v>100269</v>
      </c>
      <c r="I204" s="749">
        <v>269</v>
      </c>
      <c r="J204" s="749" t="s">
        <v>877</v>
      </c>
      <c r="K204" s="749" t="s">
        <v>878</v>
      </c>
      <c r="L204" s="752">
        <v>40.570000000000007</v>
      </c>
      <c r="M204" s="752">
        <v>1</v>
      </c>
      <c r="N204" s="753">
        <v>40.570000000000007</v>
      </c>
    </row>
    <row r="205" spans="1:14" ht="14.4" customHeight="1" x14ac:dyDescent="0.3">
      <c r="A205" s="747" t="s">
        <v>568</v>
      </c>
      <c r="B205" s="748" t="s">
        <v>569</v>
      </c>
      <c r="C205" s="749" t="s">
        <v>593</v>
      </c>
      <c r="D205" s="750" t="s">
        <v>594</v>
      </c>
      <c r="E205" s="751">
        <v>50113001</v>
      </c>
      <c r="F205" s="750" t="s">
        <v>599</v>
      </c>
      <c r="G205" s="749" t="s">
        <v>600</v>
      </c>
      <c r="H205" s="749">
        <v>840939</v>
      </c>
      <c r="I205" s="749">
        <v>0</v>
      </c>
      <c r="J205" s="749" t="s">
        <v>879</v>
      </c>
      <c r="K205" s="749" t="s">
        <v>880</v>
      </c>
      <c r="L205" s="752">
        <v>831.6</v>
      </c>
      <c r="M205" s="752">
        <v>1</v>
      </c>
      <c r="N205" s="753">
        <v>831.6</v>
      </c>
    </row>
    <row r="206" spans="1:14" ht="14.4" customHeight="1" x14ac:dyDescent="0.3">
      <c r="A206" s="747" t="s">
        <v>568</v>
      </c>
      <c r="B206" s="748" t="s">
        <v>569</v>
      </c>
      <c r="C206" s="749" t="s">
        <v>593</v>
      </c>
      <c r="D206" s="750" t="s">
        <v>594</v>
      </c>
      <c r="E206" s="751">
        <v>50113001</v>
      </c>
      <c r="F206" s="750" t="s">
        <v>599</v>
      </c>
      <c r="G206" s="749" t="s">
        <v>600</v>
      </c>
      <c r="H206" s="749">
        <v>118167</v>
      </c>
      <c r="I206" s="749">
        <v>18167</v>
      </c>
      <c r="J206" s="749" t="s">
        <v>881</v>
      </c>
      <c r="K206" s="749" t="s">
        <v>882</v>
      </c>
      <c r="L206" s="752">
        <v>231.12</v>
      </c>
      <c r="M206" s="752">
        <v>1</v>
      </c>
      <c r="N206" s="753">
        <v>231.12</v>
      </c>
    </row>
    <row r="207" spans="1:14" ht="14.4" customHeight="1" x14ac:dyDescent="0.3">
      <c r="A207" s="747" t="s">
        <v>568</v>
      </c>
      <c r="B207" s="748" t="s">
        <v>569</v>
      </c>
      <c r="C207" s="749" t="s">
        <v>593</v>
      </c>
      <c r="D207" s="750" t="s">
        <v>594</v>
      </c>
      <c r="E207" s="751">
        <v>50113001</v>
      </c>
      <c r="F207" s="750" t="s">
        <v>599</v>
      </c>
      <c r="G207" s="749" t="s">
        <v>600</v>
      </c>
      <c r="H207" s="749">
        <v>849310</v>
      </c>
      <c r="I207" s="749">
        <v>126689</v>
      </c>
      <c r="J207" s="749" t="s">
        <v>883</v>
      </c>
      <c r="K207" s="749" t="s">
        <v>884</v>
      </c>
      <c r="L207" s="752">
        <v>218.9</v>
      </c>
      <c r="M207" s="752">
        <v>6</v>
      </c>
      <c r="N207" s="753">
        <v>1313.4</v>
      </c>
    </row>
    <row r="208" spans="1:14" ht="14.4" customHeight="1" x14ac:dyDescent="0.3">
      <c r="A208" s="747" t="s">
        <v>568</v>
      </c>
      <c r="B208" s="748" t="s">
        <v>569</v>
      </c>
      <c r="C208" s="749" t="s">
        <v>593</v>
      </c>
      <c r="D208" s="750" t="s">
        <v>594</v>
      </c>
      <c r="E208" s="751">
        <v>50113001</v>
      </c>
      <c r="F208" s="750" t="s">
        <v>599</v>
      </c>
      <c r="G208" s="749" t="s">
        <v>600</v>
      </c>
      <c r="H208" s="749">
        <v>191731</v>
      </c>
      <c r="I208" s="749">
        <v>91731</v>
      </c>
      <c r="J208" s="749" t="s">
        <v>885</v>
      </c>
      <c r="K208" s="749" t="s">
        <v>886</v>
      </c>
      <c r="L208" s="752">
        <v>3891.1200000000008</v>
      </c>
      <c r="M208" s="752">
        <v>1</v>
      </c>
      <c r="N208" s="753">
        <v>3891.1200000000008</v>
      </c>
    </row>
    <row r="209" spans="1:14" ht="14.4" customHeight="1" x14ac:dyDescent="0.3">
      <c r="A209" s="747" t="s">
        <v>568</v>
      </c>
      <c r="B209" s="748" t="s">
        <v>569</v>
      </c>
      <c r="C209" s="749" t="s">
        <v>593</v>
      </c>
      <c r="D209" s="750" t="s">
        <v>594</v>
      </c>
      <c r="E209" s="751">
        <v>50113001</v>
      </c>
      <c r="F209" s="750" t="s">
        <v>599</v>
      </c>
      <c r="G209" s="749" t="s">
        <v>600</v>
      </c>
      <c r="H209" s="749">
        <v>113373</v>
      </c>
      <c r="I209" s="749">
        <v>154858</v>
      </c>
      <c r="J209" s="749" t="s">
        <v>887</v>
      </c>
      <c r="K209" s="749" t="s">
        <v>888</v>
      </c>
      <c r="L209" s="752">
        <v>257.89999999999998</v>
      </c>
      <c r="M209" s="752">
        <v>1</v>
      </c>
      <c r="N209" s="753">
        <v>257.89999999999998</v>
      </c>
    </row>
    <row r="210" spans="1:14" ht="14.4" customHeight="1" x14ac:dyDescent="0.3">
      <c r="A210" s="747" t="s">
        <v>568</v>
      </c>
      <c r="B210" s="748" t="s">
        <v>569</v>
      </c>
      <c r="C210" s="749" t="s">
        <v>593</v>
      </c>
      <c r="D210" s="750" t="s">
        <v>594</v>
      </c>
      <c r="E210" s="751">
        <v>50113001</v>
      </c>
      <c r="F210" s="750" t="s">
        <v>599</v>
      </c>
      <c r="G210" s="749" t="s">
        <v>600</v>
      </c>
      <c r="H210" s="749">
        <v>114989</v>
      </c>
      <c r="I210" s="749">
        <v>14989</v>
      </c>
      <c r="J210" s="749" t="s">
        <v>889</v>
      </c>
      <c r="K210" s="749" t="s">
        <v>890</v>
      </c>
      <c r="L210" s="752">
        <v>86.410000000000011</v>
      </c>
      <c r="M210" s="752">
        <v>6</v>
      </c>
      <c r="N210" s="753">
        <v>518.46</v>
      </c>
    </row>
    <row r="211" spans="1:14" ht="14.4" customHeight="1" x14ac:dyDescent="0.3">
      <c r="A211" s="747" t="s">
        <v>568</v>
      </c>
      <c r="B211" s="748" t="s">
        <v>569</v>
      </c>
      <c r="C211" s="749" t="s">
        <v>593</v>
      </c>
      <c r="D211" s="750" t="s">
        <v>594</v>
      </c>
      <c r="E211" s="751">
        <v>50113001</v>
      </c>
      <c r="F211" s="750" t="s">
        <v>599</v>
      </c>
      <c r="G211" s="749" t="s">
        <v>600</v>
      </c>
      <c r="H211" s="749">
        <v>185256</v>
      </c>
      <c r="I211" s="749">
        <v>85256</v>
      </c>
      <c r="J211" s="749" t="s">
        <v>891</v>
      </c>
      <c r="K211" s="749" t="s">
        <v>892</v>
      </c>
      <c r="L211" s="752">
        <v>29.48266666666667</v>
      </c>
      <c r="M211" s="752">
        <v>15</v>
      </c>
      <c r="N211" s="753">
        <v>442.24000000000007</v>
      </c>
    </row>
    <row r="212" spans="1:14" ht="14.4" customHeight="1" x14ac:dyDescent="0.3">
      <c r="A212" s="747" t="s">
        <v>568</v>
      </c>
      <c r="B212" s="748" t="s">
        <v>569</v>
      </c>
      <c r="C212" s="749" t="s">
        <v>593</v>
      </c>
      <c r="D212" s="750" t="s">
        <v>594</v>
      </c>
      <c r="E212" s="751">
        <v>50113001</v>
      </c>
      <c r="F212" s="750" t="s">
        <v>599</v>
      </c>
      <c r="G212" s="749" t="s">
        <v>600</v>
      </c>
      <c r="H212" s="749">
        <v>122629</v>
      </c>
      <c r="I212" s="749">
        <v>122629</v>
      </c>
      <c r="J212" s="749" t="s">
        <v>664</v>
      </c>
      <c r="K212" s="749" t="s">
        <v>665</v>
      </c>
      <c r="L212" s="752">
        <v>75.458363648831096</v>
      </c>
      <c r="M212" s="752">
        <v>55</v>
      </c>
      <c r="N212" s="753">
        <v>4150.2100006857099</v>
      </c>
    </row>
    <row r="213" spans="1:14" ht="14.4" customHeight="1" x14ac:dyDescent="0.3">
      <c r="A213" s="747" t="s">
        <v>568</v>
      </c>
      <c r="B213" s="748" t="s">
        <v>569</v>
      </c>
      <c r="C213" s="749" t="s">
        <v>593</v>
      </c>
      <c r="D213" s="750" t="s">
        <v>594</v>
      </c>
      <c r="E213" s="751">
        <v>50113001</v>
      </c>
      <c r="F213" s="750" t="s">
        <v>599</v>
      </c>
      <c r="G213" s="749" t="s">
        <v>600</v>
      </c>
      <c r="H213" s="749">
        <v>847855</v>
      </c>
      <c r="I213" s="749">
        <v>107826</v>
      </c>
      <c r="J213" s="749" t="s">
        <v>893</v>
      </c>
      <c r="K213" s="749" t="s">
        <v>894</v>
      </c>
      <c r="L213" s="752">
        <v>506.83000000000021</v>
      </c>
      <c r="M213" s="752">
        <v>1</v>
      </c>
      <c r="N213" s="753">
        <v>506.83000000000021</v>
      </c>
    </row>
    <row r="214" spans="1:14" ht="14.4" customHeight="1" x14ac:dyDescent="0.3">
      <c r="A214" s="747" t="s">
        <v>568</v>
      </c>
      <c r="B214" s="748" t="s">
        <v>569</v>
      </c>
      <c r="C214" s="749" t="s">
        <v>593</v>
      </c>
      <c r="D214" s="750" t="s">
        <v>594</v>
      </c>
      <c r="E214" s="751">
        <v>50113001</v>
      </c>
      <c r="F214" s="750" t="s">
        <v>599</v>
      </c>
      <c r="G214" s="749" t="s">
        <v>600</v>
      </c>
      <c r="H214" s="749">
        <v>194852</v>
      </c>
      <c r="I214" s="749">
        <v>94852</v>
      </c>
      <c r="J214" s="749" t="s">
        <v>895</v>
      </c>
      <c r="K214" s="749" t="s">
        <v>896</v>
      </c>
      <c r="L214" s="752">
        <v>1035.6699999999998</v>
      </c>
      <c r="M214" s="752">
        <v>13</v>
      </c>
      <c r="N214" s="753">
        <v>13463.709999999997</v>
      </c>
    </row>
    <row r="215" spans="1:14" ht="14.4" customHeight="1" x14ac:dyDescent="0.3">
      <c r="A215" s="747" t="s">
        <v>568</v>
      </c>
      <c r="B215" s="748" t="s">
        <v>569</v>
      </c>
      <c r="C215" s="749" t="s">
        <v>593</v>
      </c>
      <c r="D215" s="750" t="s">
        <v>594</v>
      </c>
      <c r="E215" s="751">
        <v>50113001</v>
      </c>
      <c r="F215" s="750" t="s">
        <v>599</v>
      </c>
      <c r="G215" s="749" t="s">
        <v>695</v>
      </c>
      <c r="H215" s="749">
        <v>849266</v>
      </c>
      <c r="I215" s="749">
        <v>162444</v>
      </c>
      <c r="J215" s="749" t="s">
        <v>897</v>
      </c>
      <c r="K215" s="749" t="s">
        <v>898</v>
      </c>
      <c r="L215" s="752">
        <v>82.120000000000019</v>
      </c>
      <c r="M215" s="752">
        <v>238</v>
      </c>
      <c r="N215" s="753">
        <v>19544.560000000005</v>
      </c>
    </row>
    <row r="216" spans="1:14" ht="14.4" customHeight="1" x14ac:dyDescent="0.3">
      <c r="A216" s="747" t="s">
        <v>568</v>
      </c>
      <c r="B216" s="748" t="s">
        <v>569</v>
      </c>
      <c r="C216" s="749" t="s">
        <v>593</v>
      </c>
      <c r="D216" s="750" t="s">
        <v>594</v>
      </c>
      <c r="E216" s="751">
        <v>50113001</v>
      </c>
      <c r="F216" s="750" t="s">
        <v>599</v>
      </c>
      <c r="G216" s="749" t="s">
        <v>600</v>
      </c>
      <c r="H216" s="749">
        <v>846941</v>
      </c>
      <c r="I216" s="749">
        <v>0</v>
      </c>
      <c r="J216" s="749" t="s">
        <v>666</v>
      </c>
      <c r="K216" s="749" t="s">
        <v>570</v>
      </c>
      <c r="L216" s="752">
        <v>153.83602040816328</v>
      </c>
      <c r="M216" s="752">
        <v>98</v>
      </c>
      <c r="N216" s="753">
        <v>15075.930000000002</v>
      </c>
    </row>
    <row r="217" spans="1:14" ht="14.4" customHeight="1" x14ac:dyDescent="0.3">
      <c r="A217" s="747" t="s">
        <v>568</v>
      </c>
      <c r="B217" s="748" t="s">
        <v>569</v>
      </c>
      <c r="C217" s="749" t="s">
        <v>593</v>
      </c>
      <c r="D217" s="750" t="s">
        <v>594</v>
      </c>
      <c r="E217" s="751">
        <v>50113001</v>
      </c>
      <c r="F217" s="750" t="s">
        <v>599</v>
      </c>
      <c r="G217" s="749" t="s">
        <v>600</v>
      </c>
      <c r="H217" s="749">
        <v>993703</v>
      </c>
      <c r="I217" s="749">
        <v>0</v>
      </c>
      <c r="J217" s="749" t="s">
        <v>899</v>
      </c>
      <c r="K217" s="749" t="s">
        <v>570</v>
      </c>
      <c r="L217" s="752">
        <v>150.17846153846151</v>
      </c>
      <c r="M217" s="752">
        <v>13</v>
      </c>
      <c r="N217" s="753">
        <v>1952.3199999999997</v>
      </c>
    </row>
    <row r="218" spans="1:14" ht="14.4" customHeight="1" x14ac:dyDescent="0.3">
      <c r="A218" s="747" t="s">
        <v>568</v>
      </c>
      <c r="B218" s="748" t="s">
        <v>569</v>
      </c>
      <c r="C218" s="749" t="s">
        <v>593</v>
      </c>
      <c r="D218" s="750" t="s">
        <v>594</v>
      </c>
      <c r="E218" s="751">
        <v>50113001</v>
      </c>
      <c r="F218" s="750" t="s">
        <v>599</v>
      </c>
      <c r="G218" s="749" t="s">
        <v>600</v>
      </c>
      <c r="H218" s="749">
        <v>104380</v>
      </c>
      <c r="I218" s="749">
        <v>4380</v>
      </c>
      <c r="J218" s="749" t="s">
        <v>900</v>
      </c>
      <c r="K218" s="749" t="s">
        <v>901</v>
      </c>
      <c r="L218" s="752">
        <v>357.40749999999997</v>
      </c>
      <c r="M218" s="752">
        <v>8</v>
      </c>
      <c r="N218" s="753">
        <v>2859.2599999999998</v>
      </c>
    </row>
    <row r="219" spans="1:14" ht="14.4" customHeight="1" x14ac:dyDescent="0.3">
      <c r="A219" s="747" t="s">
        <v>568</v>
      </c>
      <c r="B219" s="748" t="s">
        <v>569</v>
      </c>
      <c r="C219" s="749" t="s">
        <v>593</v>
      </c>
      <c r="D219" s="750" t="s">
        <v>594</v>
      </c>
      <c r="E219" s="751">
        <v>50113001</v>
      </c>
      <c r="F219" s="750" t="s">
        <v>599</v>
      </c>
      <c r="G219" s="749" t="s">
        <v>600</v>
      </c>
      <c r="H219" s="749">
        <v>159398</v>
      </c>
      <c r="I219" s="749">
        <v>59398</v>
      </c>
      <c r="J219" s="749" t="s">
        <v>902</v>
      </c>
      <c r="K219" s="749" t="s">
        <v>903</v>
      </c>
      <c r="L219" s="752">
        <v>267.55000000000007</v>
      </c>
      <c r="M219" s="752">
        <v>2</v>
      </c>
      <c r="N219" s="753">
        <v>535.10000000000014</v>
      </c>
    </row>
    <row r="220" spans="1:14" ht="14.4" customHeight="1" x14ac:dyDescent="0.3">
      <c r="A220" s="747" t="s">
        <v>568</v>
      </c>
      <c r="B220" s="748" t="s">
        <v>569</v>
      </c>
      <c r="C220" s="749" t="s">
        <v>593</v>
      </c>
      <c r="D220" s="750" t="s">
        <v>594</v>
      </c>
      <c r="E220" s="751">
        <v>50113001</v>
      </c>
      <c r="F220" s="750" t="s">
        <v>599</v>
      </c>
      <c r="G220" s="749" t="s">
        <v>600</v>
      </c>
      <c r="H220" s="749">
        <v>132090</v>
      </c>
      <c r="I220" s="749">
        <v>32090</v>
      </c>
      <c r="J220" s="749" t="s">
        <v>904</v>
      </c>
      <c r="K220" s="749" t="s">
        <v>905</v>
      </c>
      <c r="L220" s="752">
        <v>27.49</v>
      </c>
      <c r="M220" s="752">
        <v>1</v>
      </c>
      <c r="N220" s="753">
        <v>27.49</v>
      </c>
    </row>
    <row r="221" spans="1:14" ht="14.4" customHeight="1" x14ac:dyDescent="0.3">
      <c r="A221" s="747" t="s">
        <v>568</v>
      </c>
      <c r="B221" s="748" t="s">
        <v>569</v>
      </c>
      <c r="C221" s="749" t="s">
        <v>593</v>
      </c>
      <c r="D221" s="750" t="s">
        <v>594</v>
      </c>
      <c r="E221" s="751">
        <v>50113001</v>
      </c>
      <c r="F221" s="750" t="s">
        <v>599</v>
      </c>
      <c r="G221" s="749" t="s">
        <v>600</v>
      </c>
      <c r="H221" s="749">
        <v>130610</v>
      </c>
      <c r="I221" s="749">
        <v>130610</v>
      </c>
      <c r="J221" s="749" t="s">
        <v>906</v>
      </c>
      <c r="K221" s="749" t="s">
        <v>907</v>
      </c>
      <c r="L221" s="752">
        <v>574.375</v>
      </c>
      <c r="M221" s="752">
        <v>4</v>
      </c>
      <c r="N221" s="753">
        <v>2297.5</v>
      </c>
    </row>
    <row r="222" spans="1:14" ht="14.4" customHeight="1" x14ac:dyDescent="0.3">
      <c r="A222" s="747" t="s">
        <v>568</v>
      </c>
      <c r="B222" s="748" t="s">
        <v>569</v>
      </c>
      <c r="C222" s="749" t="s">
        <v>593</v>
      </c>
      <c r="D222" s="750" t="s">
        <v>594</v>
      </c>
      <c r="E222" s="751">
        <v>50113001</v>
      </c>
      <c r="F222" s="750" t="s">
        <v>599</v>
      </c>
      <c r="G222" s="749" t="s">
        <v>695</v>
      </c>
      <c r="H222" s="749">
        <v>131934</v>
      </c>
      <c r="I222" s="749">
        <v>31934</v>
      </c>
      <c r="J222" s="749" t="s">
        <v>908</v>
      </c>
      <c r="K222" s="749" t="s">
        <v>909</v>
      </c>
      <c r="L222" s="752">
        <v>49.822222222222223</v>
      </c>
      <c r="M222" s="752">
        <v>9</v>
      </c>
      <c r="N222" s="753">
        <v>448.40000000000003</v>
      </c>
    </row>
    <row r="223" spans="1:14" ht="14.4" customHeight="1" x14ac:dyDescent="0.3">
      <c r="A223" s="747" t="s">
        <v>568</v>
      </c>
      <c r="B223" s="748" t="s">
        <v>569</v>
      </c>
      <c r="C223" s="749" t="s">
        <v>593</v>
      </c>
      <c r="D223" s="750" t="s">
        <v>594</v>
      </c>
      <c r="E223" s="751">
        <v>50113001</v>
      </c>
      <c r="F223" s="750" t="s">
        <v>599</v>
      </c>
      <c r="G223" s="749" t="s">
        <v>600</v>
      </c>
      <c r="H223" s="749">
        <v>112023</v>
      </c>
      <c r="I223" s="749">
        <v>12023</v>
      </c>
      <c r="J223" s="749" t="s">
        <v>671</v>
      </c>
      <c r="K223" s="749" t="s">
        <v>673</v>
      </c>
      <c r="L223" s="752">
        <v>71.337368421052631</v>
      </c>
      <c r="M223" s="752">
        <v>19</v>
      </c>
      <c r="N223" s="753">
        <v>1355.4099999999999</v>
      </c>
    </row>
    <row r="224" spans="1:14" ht="14.4" customHeight="1" x14ac:dyDescent="0.3">
      <c r="A224" s="747" t="s">
        <v>568</v>
      </c>
      <c r="B224" s="748" t="s">
        <v>569</v>
      </c>
      <c r="C224" s="749" t="s">
        <v>593</v>
      </c>
      <c r="D224" s="750" t="s">
        <v>594</v>
      </c>
      <c r="E224" s="751">
        <v>50113001</v>
      </c>
      <c r="F224" s="750" t="s">
        <v>599</v>
      </c>
      <c r="G224" s="749" t="s">
        <v>670</v>
      </c>
      <c r="H224" s="749">
        <v>132990</v>
      </c>
      <c r="I224" s="749">
        <v>132990</v>
      </c>
      <c r="J224" s="749" t="s">
        <v>671</v>
      </c>
      <c r="K224" s="749" t="s">
        <v>672</v>
      </c>
      <c r="L224" s="752">
        <v>71.539999999999992</v>
      </c>
      <c r="M224" s="752">
        <v>2</v>
      </c>
      <c r="N224" s="753">
        <v>143.07999999999998</v>
      </c>
    </row>
    <row r="225" spans="1:14" ht="14.4" customHeight="1" x14ac:dyDescent="0.3">
      <c r="A225" s="747" t="s">
        <v>568</v>
      </c>
      <c r="B225" s="748" t="s">
        <v>569</v>
      </c>
      <c r="C225" s="749" t="s">
        <v>593</v>
      </c>
      <c r="D225" s="750" t="s">
        <v>594</v>
      </c>
      <c r="E225" s="751">
        <v>50113001</v>
      </c>
      <c r="F225" s="750" t="s">
        <v>599</v>
      </c>
      <c r="G225" s="749" t="s">
        <v>600</v>
      </c>
      <c r="H225" s="749">
        <v>142594</v>
      </c>
      <c r="I225" s="749">
        <v>42594</v>
      </c>
      <c r="J225" s="749" t="s">
        <v>910</v>
      </c>
      <c r="K225" s="749" t="s">
        <v>911</v>
      </c>
      <c r="L225" s="752">
        <v>901.18999999999994</v>
      </c>
      <c r="M225" s="752">
        <v>7.9</v>
      </c>
      <c r="N225" s="753">
        <v>7119.4009999999998</v>
      </c>
    </row>
    <row r="226" spans="1:14" ht="14.4" customHeight="1" x14ac:dyDescent="0.3">
      <c r="A226" s="747" t="s">
        <v>568</v>
      </c>
      <c r="B226" s="748" t="s">
        <v>569</v>
      </c>
      <c r="C226" s="749" t="s">
        <v>593</v>
      </c>
      <c r="D226" s="750" t="s">
        <v>594</v>
      </c>
      <c r="E226" s="751">
        <v>50113001</v>
      </c>
      <c r="F226" s="750" t="s">
        <v>599</v>
      </c>
      <c r="G226" s="749" t="s">
        <v>600</v>
      </c>
      <c r="H226" s="749">
        <v>199814</v>
      </c>
      <c r="I226" s="749">
        <v>99814</v>
      </c>
      <c r="J226" s="749" t="s">
        <v>912</v>
      </c>
      <c r="K226" s="749" t="s">
        <v>913</v>
      </c>
      <c r="L226" s="752">
        <v>321.2000000000001</v>
      </c>
      <c r="M226" s="752">
        <v>44</v>
      </c>
      <c r="N226" s="753">
        <v>14132.800000000005</v>
      </c>
    </row>
    <row r="227" spans="1:14" ht="14.4" customHeight="1" x14ac:dyDescent="0.3">
      <c r="A227" s="747" t="s">
        <v>568</v>
      </c>
      <c r="B227" s="748" t="s">
        <v>569</v>
      </c>
      <c r="C227" s="749" t="s">
        <v>593</v>
      </c>
      <c r="D227" s="750" t="s">
        <v>594</v>
      </c>
      <c r="E227" s="751">
        <v>50113002</v>
      </c>
      <c r="F227" s="750" t="s">
        <v>914</v>
      </c>
      <c r="G227" s="749" t="s">
        <v>600</v>
      </c>
      <c r="H227" s="749">
        <v>17820</v>
      </c>
      <c r="I227" s="749">
        <v>17820</v>
      </c>
      <c r="J227" s="749" t="s">
        <v>915</v>
      </c>
      <c r="K227" s="749" t="s">
        <v>916</v>
      </c>
      <c r="L227" s="752">
        <v>1221</v>
      </c>
      <c r="M227" s="752">
        <v>6.8</v>
      </c>
      <c r="N227" s="753">
        <v>8302.7999999999993</v>
      </c>
    </row>
    <row r="228" spans="1:14" ht="14.4" customHeight="1" x14ac:dyDescent="0.3">
      <c r="A228" s="747" t="s">
        <v>568</v>
      </c>
      <c r="B228" s="748" t="s">
        <v>569</v>
      </c>
      <c r="C228" s="749" t="s">
        <v>593</v>
      </c>
      <c r="D228" s="750" t="s">
        <v>594</v>
      </c>
      <c r="E228" s="751">
        <v>50113002</v>
      </c>
      <c r="F228" s="750" t="s">
        <v>914</v>
      </c>
      <c r="G228" s="749" t="s">
        <v>600</v>
      </c>
      <c r="H228" s="749">
        <v>101420</v>
      </c>
      <c r="I228" s="749">
        <v>101420</v>
      </c>
      <c r="J228" s="749" t="s">
        <v>917</v>
      </c>
      <c r="K228" s="749" t="s">
        <v>918</v>
      </c>
      <c r="L228" s="752">
        <v>1496</v>
      </c>
      <c r="M228" s="752">
        <v>4</v>
      </c>
      <c r="N228" s="753">
        <v>5984</v>
      </c>
    </row>
    <row r="229" spans="1:14" ht="14.4" customHeight="1" x14ac:dyDescent="0.3">
      <c r="A229" s="747" t="s">
        <v>568</v>
      </c>
      <c r="B229" s="748" t="s">
        <v>569</v>
      </c>
      <c r="C229" s="749" t="s">
        <v>593</v>
      </c>
      <c r="D229" s="750" t="s">
        <v>594</v>
      </c>
      <c r="E229" s="751">
        <v>50113004</v>
      </c>
      <c r="F229" s="750" t="s">
        <v>919</v>
      </c>
      <c r="G229" s="749" t="s">
        <v>600</v>
      </c>
      <c r="H229" s="749">
        <v>498233</v>
      </c>
      <c r="I229" s="749">
        <v>0</v>
      </c>
      <c r="J229" s="749" t="s">
        <v>920</v>
      </c>
      <c r="K229" s="749" t="s">
        <v>921</v>
      </c>
      <c r="L229" s="752">
        <v>1016.4491935875285</v>
      </c>
      <c r="M229" s="752">
        <v>145</v>
      </c>
      <c r="N229" s="753">
        <v>147385.13307019163</v>
      </c>
    </row>
    <row r="230" spans="1:14" ht="14.4" customHeight="1" x14ac:dyDescent="0.3">
      <c r="A230" s="747" t="s">
        <v>568</v>
      </c>
      <c r="B230" s="748" t="s">
        <v>569</v>
      </c>
      <c r="C230" s="749" t="s">
        <v>593</v>
      </c>
      <c r="D230" s="750" t="s">
        <v>594</v>
      </c>
      <c r="E230" s="751">
        <v>50113004</v>
      </c>
      <c r="F230" s="750" t="s">
        <v>919</v>
      </c>
      <c r="G230" s="749" t="s">
        <v>600</v>
      </c>
      <c r="H230" s="749">
        <v>501547</v>
      </c>
      <c r="I230" s="749">
        <v>0</v>
      </c>
      <c r="J230" s="749" t="s">
        <v>922</v>
      </c>
      <c r="K230" s="749" t="s">
        <v>923</v>
      </c>
      <c r="L230" s="752">
        <v>1218.5135409999998</v>
      </c>
      <c r="M230" s="752">
        <v>170</v>
      </c>
      <c r="N230" s="753">
        <v>207147.30196999997</v>
      </c>
    </row>
    <row r="231" spans="1:14" ht="14.4" customHeight="1" x14ac:dyDescent="0.3">
      <c r="A231" s="747" t="s">
        <v>568</v>
      </c>
      <c r="B231" s="748" t="s">
        <v>569</v>
      </c>
      <c r="C231" s="749" t="s">
        <v>593</v>
      </c>
      <c r="D231" s="750" t="s">
        <v>594</v>
      </c>
      <c r="E231" s="751">
        <v>50113004</v>
      </c>
      <c r="F231" s="750" t="s">
        <v>919</v>
      </c>
      <c r="G231" s="749" t="s">
        <v>600</v>
      </c>
      <c r="H231" s="749">
        <v>501533</v>
      </c>
      <c r="I231" s="749">
        <v>0</v>
      </c>
      <c r="J231" s="749" t="s">
        <v>924</v>
      </c>
      <c r="K231" s="749" t="s">
        <v>925</v>
      </c>
      <c r="L231" s="752">
        <v>528.99456982899494</v>
      </c>
      <c r="M231" s="752">
        <v>364</v>
      </c>
      <c r="N231" s="753">
        <v>192554.02341775416</v>
      </c>
    </row>
    <row r="232" spans="1:14" ht="14.4" customHeight="1" x14ac:dyDescent="0.3">
      <c r="A232" s="747" t="s">
        <v>568</v>
      </c>
      <c r="B232" s="748" t="s">
        <v>569</v>
      </c>
      <c r="C232" s="749" t="s">
        <v>593</v>
      </c>
      <c r="D232" s="750" t="s">
        <v>594</v>
      </c>
      <c r="E232" s="751">
        <v>50113004</v>
      </c>
      <c r="F232" s="750" t="s">
        <v>919</v>
      </c>
      <c r="G232" s="749" t="s">
        <v>600</v>
      </c>
      <c r="H232" s="749">
        <v>501546</v>
      </c>
      <c r="I232" s="749">
        <v>0</v>
      </c>
      <c r="J232" s="749" t="s">
        <v>924</v>
      </c>
      <c r="K232" s="749" t="s">
        <v>926</v>
      </c>
      <c r="L232" s="752">
        <v>784.75669780575504</v>
      </c>
      <c r="M232" s="752">
        <v>278</v>
      </c>
      <c r="N232" s="753">
        <v>218162.36198999989</v>
      </c>
    </row>
    <row r="233" spans="1:14" ht="14.4" customHeight="1" x14ac:dyDescent="0.3">
      <c r="A233" s="747" t="s">
        <v>568</v>
      </c>
      <c r="B233" s="748" t="s">
        <v>569</v>
      </c>
      <c r="C233" s="749" t="s">
        <v>593</v>
      </c>
      <c r="D233" s="750" t="s">
        <v>594</v>
      </c>
      <c r="E233" s="751">
        <v>50113006</v>
      </c>
      <c r="F233" s="750" t="s">
        <v>674</v>
      </c>
      <c r="G233" s="749" t="s">
        <v>600</v>
      </c>
      <c r="H233" s="749">
        <v>217124</v>
      </c>
      <c r="I233" s="749">
        <v>217124</v>
      </c>
      <c r="J233" s="749" t="s">
        <v>927</v>
      </c>
      <c r="K233" s="749" t="s">
        <v>928</v>
      </c>
      <c r="L233" s="752">
        <v>1799.37</v>
      </c>
      <c r="M233" s="752">
        <v>-4</v>
      </c>
      <c r="N233" s="753">
        <v>-7197.48</v>
      </c>
    </row>
    <row r="234" spans="1:14" ht="14.4" customHeight="1" x14ac:dyDescent="0.3">
      <c r="A234" s="747" t="s">
        <v>568</v>
      </c>
      <c r="B234" s="748" t="s">
        <v>569</v>
      </c>
      <c r="C234" s="749" t="s">
        <v>593</v>
      </c>
      <c r="D234" s="750" t="s">
        <v>594</v>
      </c>
      <c r="E234" s="751">
        <v>50113006</v>
      </c>
      <c r="F234" s="750" t="s">
        <v>674</v>
      </c>
      <c r="G234" s="749" t="s">
        <v>570</v>
      </c>
      <c r="H234" s="749">
        <v>33923</v>
      </c>
      <c r="I234" s="749">
        <v>33923</v>
      </c>
      <c r="J234" s="749" t="s">
        <v>929</v>
      </c>
      <c r="K234" s="749" t="s">
        <v>930</v>
      </c>
      <c r="L234" s="752">
        <v>182.6</v>
      </c>
      <c r="M234" s="752">
        <v>1</v>
      </c>
      <c r="N234" s="753">
        <v>182.6</v>
      </c>
    </row>
    <row r="235" spans="1:14" ht="14.4" customHeight="1" x14ac:dyDescent="0.3">
      <c r="A235" s="747" t="s">
        <v>568</v>
      </c>
      <c r="B235" s="748" t="s">
        <v>569</v>
      </c>
      <c r="C235" s="749" t="s">
        <v>593</v>
      </c>
      <c r="D235" s="750" t="s">
        <v>594</v>
      </c>
      <c r="E235" s="751">
        <v>50113006</v>
      </c>
      <c r="F235" s="750" t="s">
        <v>674</v>
      </c>
      <c r="G235" s="749" t="s">
        <v>600</v>
      </c>
      <c r="H235" s="749">
        <v>992251</v>
      </c>
      <c r="I235" s="749">
        <v>0</v>
      </c>
      <c r="J235" s="749" t="s">
        <v>675</v>
      </c>
      <c r="K235" s="749" t="s">
        <v>570</v>
      </c>
      <c r="L235" s="752">
        <v>1196.6900000000003</v>
      </c>
      <c r="M235" s="752">
        <v>56</v>
      </c>
      <c r="N235" s="753">
        <v>67014.640000000014</v>
      </c>
    </row>
    <row r="236" spans="1:14" ht="14.4" customHeight="1" x14ac:dyDescent="0.3">
      <c r="A236" s="747" t="s">
        <v>568</v>
      </c>
      <c r="B236" s="748" t="s">
        <v>569</v>
      </c>
      <c r="C236" s="749" t="s">
        <v>593</v>
      </c>
      <c r="D236" s="750" t="s">
        <v>594</v>
      </c>
      <c r="E236" s="751">
        <v>50113006</v>
      </c>
      <c r="F236" s="750" t="s">
        <v>674</v>
      </c>
      <c r="G236" s="749" t="s">
        <v>600</v>
      </c>
      <c r="H236" s="749">
        <v>394317</v>
      </c>
      <c r="I236" s="749">
        <v>0</v>
      </c>
      <c r="J236" s="749" t="s">
        <v>931</v>
      </c>
      <c r="K236" s="749" t="s">
        <v>570</v>
      </c>
      <c r="L236" s="752">
        <v>236.66999999999993</v>
      </c>
      <c r="M236" s="752">
        <v>8</v>
      </c>
      <c r="N236" s="753">
        <v>1893.3599999999994</v>
      </c>
    </row>
    <row r="237" spans="1:14" ht="14.4" customHeight="1" x14ac:dyDescent="0.3">
      <c r="A237" s="747" t="s">
        <v>568</v>
      </c>
      <c r="B237" s="748" t="s">
        <v>569</v>
      </c>
      <c r="C237" s="749" t="s">
        <v>593</v>
      </c>
      <c r="D237" s="750" t="s">
        <v>594</v>
      </c>
      <c r="E237" s="751">
        <v>50113006</v>
      </c>
      <c r="F237" s="750" t="s">
        <v>674</v>
      </c>
      <c r="G237" s="749" t="s">
        <v>600</v>
      </c>
      <c r="H237" s="749">
        <v>990209</v>
      </c>
      <c r="I237" s="749">
        <v>0</v>
      </c>
      <c r="J237" s="749" t="s">
        <v>676</v>
      </c>
      <c r="K237" s="749" t="s">
        <v>570</v>
      </c>
      <c r="L237" s="752">
        <v>700.38</v>
      </c>
      <c r="M237" s="752">
        <v>15</v>
      </c>
      <c r="N237" s="753">
        <v>10505.7</v>
      </c>
    </row>
    <row r="238" spans="1:14" ht="14.4" customHeight="1" x14ac:dyDescent="0.3">
      <c r="A238" s="747" t="s">
        <v>568</v>
      </c>
      <c r="B238" s="748" t="s">
        <v>569</v>
      </c>
      <c r="C238" s="749" t="s">
        <v>593</v>
      </c>
      <c r="D238" s="750" t="s">
        <v>594</v>
      </c>
      <c r="E238" s="751">
        <v>50113006</v>
      </c>
      <c r="F238" s="750" t="s">
        <v>674</v>
      </c>
      <c r="G238" s="749" t="s">
        <v>600</v>
      </c>
      <c r="H238" s="749">
        <v>993159</v>
      </c>
      <c r="I238" s="749">
        <v>0</v>
      </c>
      <c r="J238" s="749" t="s">
        <v>932</v>
      </c>
      <c r="K238" s="749" t="s">
        <v>570</v>
      </c>
      <c r="L238" s="752">
        <v>457.19249999999994</v>
      </c>
      <c r="M238" s="752">
        <v>12</v>
      </c>
      <c r="N238" s="753">
        <v>5486.3099999999995</v>
      </c>
    </row>
    <row r="239" spans="1:14" ht="14.4" customHeight="1" x14ac:dyDescent="0.3">
      <c r="A239" s="747" t="s">
        <v>568</v>
      </c>
      <c r="B239" s="748" t="s">
        <v>569</v>
      </c>
      <c r="C239" s="749" t="s">
        <v>593</v>
      </c>
      <c r="D239" s="750" t="s">
        <v>594</v>
      </c>
      <c r="E239" s="751">
        <v>50113006</v>
      </c>
      <c r="F239" s="750" t="s">
        <v>674</v>
      </c>
      <c r="G239" s="749" t="s">
        <v>600</v>
      </c>
      <c r="H239" s="749">
        <v>993670</v>
      </c>
      <c r="I239" s="749">
        <v>0</v>
      </c>
      <c r="J239" s="749" t="s">
        <v>933</v>
      </c>
      <c r="K239" s="749" t="s">
        <v>570</v>
      </c>
      <c r="L239" s="752">
        <v>856.03</v>
      </c>
      <c r="M239" s="752">
        <v>1</v>
      </c>
      <c r="N239" s="753">
        <v>856.03</v>
      </c>
    </row>
    <row r="240" spans="1:14" ht="14.4" customHeight="1" x14ac:dyDescent="0.3">
      <c r="A240" s="747" t="s">
        <v>568</v>
      </c>
      <c r="B240" s="748" t="s">
        <v>569</v>
      </c>
      <c r="C240" s="749" t="s">
        <v>593</v>
      </c>
      <c r="D240" s="750" t="s">
        <v>594</v>
      </c>
      <c r="E240" s="751">
        <v>50113006</v>
      </c>
      <c r="F240" s="750" t="s">
        <v>674</v>
      </c>
      <c r="G240" s="749" t="s">
        <v>600</v>
      </c>
      <c r="H240" s="749">
        <v>992603</v>
      </c>
      <c r="I240" s="749">
        <v>0</v>
      </c>
      <c r="J240" s="749" t="s">
        <v>934</v>
      </c>
      <c r="K240" s="749" t="s">
        <v>570</v>
      </c>
      <c r="L240" s="752">
        <v>272.64605633802813</v>
      </c>
      <c r="M240" s="752">
        <v>71</v>
      </c>
      <c r="N240" s="753">
        <v>19357.869999999995</v>
      </c>
    </row>
    <row r="241" spans="1:14" ht="14.4" customHeight="1" x14ac:dyDescent="0.3">
      <c r="A241" s="747" t="s">
        <v>568</v>
      </c>
      <c r="B241" s="748" t="s">
        <v>569</v>
      </c>
      <c r="C241" s="749" t="s">
        <v>593</v>
      </c>
      <c r="D241" s="750" t="s">
        <v>594</v>
      </c>
      <c r="E241" s="751">
        <v>50113006</v>
      </c>
      <c r="F241" s="750" t="s">
        <v>674</v>
      </c>
      <c r="G241" s="749" t="s">
        <v>600</v>
      </c>
      <c r="H241" s="749">
        <v>992994</v>
      </c>
      <c r="I241" s="749">
        <v>0</v>
      </c>
      <c r="J241" s="749" t="s">
        <v>677</v>
      </c>
      <c r="K241" s="749" t="s">
        <v>570</v>
      </c>
      <c r="L241" s="752">
        <v>412.63</v>
      </c>
      <c r="M241" s="752">
        <v>21</v>
      </c>
      <c r="N241" s="753">
        <v>8665.23</v>
      </c>
    </row>
    <row r="242" spans="1:14" ht="14.4" customHeight="1" x14ac:dyDescent="0.3">
      <c r="A242" s="747" t="s">
        <v>568</v>
      </c>
      <c r="B242" s="748" t="s">
        <v>569</v>
      </c>
      <c r="C242" s="749" t="s">
        <v>593</v>
      </c>
      <c r="D242" s="750" t="s">
        <v>594</v>
      </c>
      <c r="E242" s="751">
        <v>50113006</v>
      </c>
      <c r="F242" s="750" t="s">
        <v>674</v>
      </c>
      <c r="G242" s="749" t="s">
        <v>600</v>
      </c>
      <c r="H242" s="749">
        <v>840010</v>
      </c>
      <c r="I242" s="749">
        <v>0</v>
      </c>
      <c r="J242" s="749" t="s">
        <v>935</v>
      </c>
      <c r="K242" s="749" t="s">
        <v>570</v>
      </c>
      <c r="L242" s="752">
        <v>198.47</v>
      </c>
      <c r="M242" s="752">
        <v>6</v>
      </c>
      <c r="N242" s="753">
        <v>1190.82</v>
      </c>
    </row>
    <row r="243" spans="1:14" ht="14.4" customHeight="1" x14ac:dyDescent="0.3">
      <c r="A243" s="747" t="s">
        <v>568</v>
      </c>
      <c r="B243" s="748" t="s">
        <v>569</v>
      </c>
      <c r="C243" s="749" t="s">
        <v>593</v>
      </c>
      <c r="D243" s="750" t="s">
        <v>594</v>
      </c>
      <c r="E243" s="751">
        <v>50113006</v>
      </c>
      <c r="F243" s="750" t="s">
        <v>674</v>
      </c>
      <c r="G243" s="749" t="s">
        <v>600</v>
      </c>
      <c r="H243" s="749">
        <v>990889</v>
      </c>
      <c r="I243" s="749">
        <v>0</v>
      </c>
      <c r="J243" s="749" t="s">
        <v>936</v>
      </c>
      <c r="K243" s="749" t="s">
        <v>570</v>
      </c>
      <c r="L243" s="752">
        <v>412.63</v>
      </c>
      <c r="M243" s="752">
        <v>5</v>
      </c>
      <c r="N243" s="753">
        <v>2063.15</v>
      </c>
    </row>
    <row r="244" spans="1:14" ht="14.4" customHeight="1" x14ac:dyDescent="0.3">
      <c r="A244" s="747" t="s">
        <v>568</v>
      </c>
      <c r="B244" s="748" t="s">
        <v>569</v>
      </c>
      <c r="C244" s="749" t="s">
        <v>593</v>
      </c>
      <c r="D244" s="750" t="s">
        <v>594</v>
      </c>
      <c r="E244" s="751">
        <v>50113006</v>
      </c>
      <c r="F244" s="750" t="s">
        <v>674</v>
      </c>
      <c r="G244" s="749" t="s">
        <v>600</v>
      </c>
      <c r="H244" s="749">
        <v>161451</v>
      </c>
      <c r="I244" s="749">
        <v>0</v>
      </c>
      <c r="J244" s="749" t="s">
        <v>937</v>
      </c>
      <c r="K244" s="749" t="s">
        <v>570</v>
      </c>
      <c r="L244" s="752">
        <v>314.86</v>
      </c>
      <c r="M244" s="752">
        <v>2</v>
      </c>
      <c r="N244" s="753">
        <v>629.72</v>
      </c>
    </row>
    <row r="245" spans="1:14" ht="14.4" customHeight="1" x14ac:dyDescent="0.3">
      <c r="A245" s="747" t="s">
        <v>568</v>
      </c>
      <c r="B245" s="748" t="s">
        <v>569</v>
      </c>
      <c r="C245" s="749" t="s">
        <v>593</v>
      </c>
      <c r="D245" s="750" t="s">
        <v>594</v>
      </c>
      <c r="E245" s="751">
        <v>50113006</v>
      </c>
      <c r="F245" s="750" t="s">
        <v>674</v>
      </c>
      <c r="G245" s="749" t="s">
        <v>570</v>
      </c>
      <c r="H245" s="749">
        <v>841583</v>
      </c>
      <c r="I245" s="749">
        <v>33218</v>
      </c>
      <c r="J245" s="749" t="s">
        <v>938</v>
      </c>
      <c r="K245" s="749" t="s">
        <v>570</v>
      </c>
      <c r="L245" s="752">
        <v>188.55</v>
      </c>
      <c r="M245" s="752">
        <v>4</v>
      </c>
      <c r="N245" s="753">
        <v>754.2</v>
      </c>
    </row>
    <row r="246" spans="1:14" ht="14.4" customHeight="1" x14ac:dyDescent="0.3">
      <c r="A246" s="747" t="s">
        <v>568</v>
      </c>
      <c r="B246" s="748" t="s">
        <v>569</v>
      </c>
      <c r="C246" s="749" t="s">
        <v>593</v>
      </c>
      <c r="D246" s="750" t="s">
        <v>594</v>
      </c>
      <c r="E246" s="751">
        <v>50113006</v>
      </c>
      <c r="F246" s="750" t="s">
        <v>674</v>
      </c>
      <c r="G246" s="749" t="s">
        <v>570</v>
      </c>
      <c r="H246" s="749">
        <v>133491</v>
      </c>
      <c r="I246" s="749">
        <v>33491</v>
      </c>
      <c r="J246" s="749" t="s">
        <v>939</v>
      </c>
      <c r="K246" s="749" t="s">
        <v>940</v>
      </c>
      <c r="L246" s="752">
        <v>202.52</v>
      </c>
      <c r="M246" s="752">
        <v>2</v>
      </c>
      <c r="N246" s="753">
        <v>405.04</v>
      </c>
    </row>
    <row r="247" spans="1:14" ht="14.4" customHeight="1" x14ac:dyDescent="0.3">
      <c r="A247" s="747" t="s">
        <v>568</v>
      </c>
      <c r="B247" s="748" t="s">
        <v>569</v>
      </c>
      <c r="C247" s="749" t="s">
        <v>593</v>
      </c>
      <c r="D247" s="750" t="s">
        <v>594</v>
      </c>
      <c r="E247" s="751">
        <v>50113006</v>
      </c>
      <c r="F247" s="750" t="s">
        <v>674</v>
      </c>
      <c r="G247" s="749" t="s">
        <v>695</v>
      </c>
      <c r="H247" s="749">
        <v>133220</v>
      </c>
      <c r="I247" s="749">
        <v>33220</v>
      </c>
      <c r="J247" s="749" t="s">
        <v>941</v>
      </c>
      <c r="K247" s="749" t="s">
        <v>942</v>
      </c>
      <c r="L247" s="752">
        <v>195.99000000000007</v>
      </c>
      <c r="M247" s="752">
        <v>1</v>
      </c>
      <c r="N247" s="753">
        <v>195.99000000000007</v>
      </c>
    </row>
    <row r="248" spans="1:14" ht="14.4" customHeight="1" x14ac:dyDescent="0.3">
      <c r="A248" s="747" t="s">
        <v>568</v>
      </c>
      <c r="B248" s="748" t="s">
        <v>569</v>
      </c>
      <c r="C248" s="749" t="s">
        <v>593</v>
      </c>
      <c r="D248" s="750" t="s">
        <v>594</v>
      </c>
      <c r="E248" s="751">
        <v>50113008</v>
      </c>
      <c r="F248" s="750" t="s">
        <v>701</v>
      </c>
      <c r="G248" s="749"/>
      <c r="H248" s="749"/>
      <c r="I248" s="749">
        <v>223514</v>
      </c>
      <c r="J248" s="749" t="s">
        <v>943</v>
      </c>
      <c r="K248" s="749" t="s">
        <v>944</v>
      </c>
      <c r="L248" s="752">
        <v>137.39000244140624</v>
      </c>
      <c r="M248" s="752">
        <v>10</v>
      </c>
      <c r="N248" s="753">
        <v>1373.9000244140625</v>
      </c>
    </row>
    <row r="249" spans="1:14" ht="14.4" customHeight="1" x14ac:dyDescent="0.3">
      <c r="A249" s="747" t="s">
        <v>568</v>
      </c>
      <c r="B249" s="748" t="s">
        <v>569</v>
      </c>
      <c r="C249" s="749" t="s">
        <v>593</v>
      </c>
      <c r="D249" s="750" t="s">
        <v>594</v>
      </c>
      <c r="E249" s="751">
        <v>50113008</v>
      </c>
      <c r="F249" s="750" t="s">
        <v>701</v>
      </c>
      <c r="G249" s="749"/>
      <c r="H249" s="749"/>
      <c r="I249" s="749">
        <v>129056</v>
      </c>
      <c r="J249" s="749" t="s">
        <v>945</v>
      </c>
      <c r="K249" s="749" t="s">
        <v>946</v>
      </c>
      <c r="L249" s="752">
        <v>2168.56005859375</v>
      </c>
      <c r="M249" s="752">
        <v>1</v>
      </c>
      <c r="N249" s="753">
        <v>2168.56005859375</v>
      </c>
    </row>
    <row r="250" spans="1:14" ht="14.4" customHeight="1" x14ac:dyDescent="0.3">
      <c r="A250" s="747" t="s">
        <v>568</v>
      </c>
      <c r="B250" s="748" t="s">
        <v>569</v>
      </c>
      <c r="C250" s="749" t="s">
        <v>593</v>
      </c>
      <c r="D250" s="750" t="s">
        <v>594</v>
      </c>
      <c r="E250" s="751">
        <v>50113008</v>
      </c>
      <c r="F250" s="750" t="s">
        <v>701</v>
      </c>
      <c r="G250" s="749"/>
      <c r="H250" s="749"/>
      <c r="I250" s="749">
        <v>42144</v>
      </c>
      <c r="J250" s="749" t="s">
        <v>947</v>
      </c>
      <c r="K250" s="749" t="s">
        <v>944</v>
      </c>
      <c r="L250" s="752">
        <v>137.39000216397372</v>
      </c>
      <c r="M250" s="752">
        <v>22</v>
      </c>
      <c r="N250" s="753">
        <v>3022.5800476074219</v>
      </c>
    </row>
    <row r="251" spans="1:14" ht="14.4" customHeight="1" x14ac:dyDescent="0.3">
      <c r="A251" s="747" t="s">
        <v>568</v>
      </c>
      <c r="B251" s="748" t="s">
        <v>569</v>
      </c>
      <c r="C251" s="749" t="s">
        <v>593</v>
      </c>
      <c r="D251" s="750" t="s">
        <v>594</v>
      </c>
      <c r="E251" s="751">
        <v>50113008</v>
      </c>
      <c r="F251" s="750" t="s">
        <v>701</v>
      </c>
      <c r="G251" s="749"/>
      <c r="H251" s="749"/>
      <c r="I251" s="749">
        <v>26039</v>
      </c>
      <c r="J251" s="749" t="s">
        <v>702</v>
      </c>
      <c r="K251" s="749" t="s">
        <v>703</v>
      </c>
      <c r="L251" s="752">
        <v>955.9</v>
      </c>
      <c r="M251" s="752">
        <v>15</v>
      </c>
      <c r="N251" s="753">
        <v>14338.5</v>
      </c>
    </row>
    <row r="252" spans="1:14" ht="14.4" customHeight="1" x14ac:dyDescent="0.3">
      <c r="A252" s="747" t="s">
        <v>568</v>
      </c>
      <c r="B252" s="748" t="s">
        <v>569</v>
      </c>
      <c r="C252" s="749" t="s">
        <v>593</v>
      </c>
      <c r="D252" s="750" t="s">
        <v>594</v>
      </c>
      <c r="E252" s="751">
        <v>50113013</v>
      </c>
      <c r="F252" s="750" t="s">
        <v>678</v>
      </c>
      <c r="G252" s="749" t="s">
        <v>695</v>
      </c>
      <c r="H252" s="749">
        <v>195147</v>
      </c>
      <c r="I252" s="749">
        <v>195147</v>
      </c>
      <c r="J252" s="749" t="s">
        <v>948</v>
      </c>
      <c r="K252" s="749" t="s">
        <v>949</v>
      </c>
      <c r="L252" s="752">
        <v>561.51</v>
      </c>
      <c r="M252" s="752">
        <v>3</v>
      </c>
      <c r="N252" s="753">
        <v>1684.53</v>
      </c>
    </row>
    <row r="253" spans="1:14" ht="14.4" customHeight="1" x14ac:dyDescent="0.3">
      <c r="A253" s="747" t="s">
        <v>568</v>
      </c>
      <c r="B253" s="748" t="s">
        <v>569</v>
      </c>
      <c r="C253" s="749" t="s">
        <v>593</v>
      </c>
      <c r="D253" s="750" t="s">
        <v>594</v>
      </c>
      <c r="E253" s="751">
        <v>50113013</v>
      </c>
      <c r="F253" s="750" t="s">
        <v>678</v>
      </c>
      <c r="G253" s="749" t="s">
        <v>600</v>
      </c>
      <c r="H253" s="749">
        <v>172972</v>
      </c>
      <c r="I253" s="749">
        <v>72972</v>
      </c>
      <c r="J253" s="749" t="s">
        <v>704</v>
      </c>
      <c r="K253" s="749" t="s">
        <v>705</v>
      </c>
      <c r="L253" s="752">
        <v>181.64999999999998</v>
      </c>
      <c r="M253" s="752">
        <v>8</v>
      </c>
      <c r="N253" s="753">
        <v>1453.1999999999998</v>
      </c>
    </row>
    <row r="254" spans="1:14" ht="14.4" customHeight="1" x14ac:dyDescent="0.3">
      <c r="A254" s="747" t="s">
        <v>568</v>
      </c>
      <c r="B254" s="748" t="s">
        <v>569</v>
      </c>
      <c r="C254" s="749" t="s">
        <v>593</v>
      </c>
      <c r="D254" s="750" t="s">
        <v>594</v>
      </c>
      <c r="E254" s="751">
        <v>50113013</v>
      </c>
      <c r="F254" s="750" t="s">
        <v>678</v>
      </c>
      <c r="G254" s="749" t="s">
        <v>600</v>
      </c>
      <c r="H254" s="749">
        <v>72973</v>
      </c>
      <c r="I254" s="749">
        <v>72973</v>
      </c>
      <c r="J254" s="749" t="s">
        <v>706</v>
      </c>
      <c r="K254" s="749" t="s">
        <v>707</v>
      </c>
      <c r="L254" s="752">
        <v>137.60999999999999</v>
      </c>
      <c r="M254" s="752">
        <v>11.6</v>
      </c>
      <c r="N254" s="753">
        <v>1596.2759999999998</v>
      </c>
    </row>
    <row r="255" spans="1:14" ht="14.4" customHeight="1" x14ac:dyDescent="0.3">
      <c r="A255" s="747" t="s">
        <v>568</v>
      </c>
      <c r="B255" s="748" t="s">
        <v>569</v>
      </c>
      <c r="C255" s="749" t="s">
        <v>593</v>
      </c>
      <c r="D255" s="750" t="s">
        <v>594</v>
      </c>
      <c r="E255" s="751">
        <v>50113013</v>
      </c>
      <c r="F255" s="750" t="s">
        <v>678</v>
      </c>
      <c r="G255" s="749" t="s">
        <v>695</v>
      </c>
      <c r="H255" s="749">
        <v>196416</v>
      </c>
      <c r="I255" s="749">
        <v>96416</v>
      </c>
      <c r="J255" s="749" t="s">
        <v>950</v>
      </c>
      <c r="K255" s="749" t="s">
        <v>951</v>
      </c>
      <c r="L255" s="752">
        <v>85</v>
      </c>
      <c r="M255" s="752">
        <v>1</v>
      </c>
      <c r="N255" s="753">
        <v>85</v>
      </c>
    </row>
    <row r="256" spans="1:14" ht="14.4" customHeight="1" x14ac:dyDescent="0.3">
      <c r="A256" s="747" t="s">
        <v>568</v>
      </c>
      <c r="B256" s="748" t="s">
        <v>569</v>
      </c>
      <c r="C256" s="749" t="s">
        <v>593</v>
      </c>
      <c r="D256" s="750" t="s">
        <v>594</v>
      </c>
      <c r="E256" s="751">
        <v>50113013</v>
      </c>
      <c r="F256" s="750" t="s">
        <v>678</v>
      </c>
      <c r="G256" s="749" t="s">
        <v>600</v>
      </c>
      <c r="H256" s="749">
        <v>201958</v>
      </c>
      <c r="I256" s="749">
        <v>201958</v>
      </c>
      <c r="J256" s="749" t="s">
        <v>679</v>
      </c>
      <c r="K256" s="749" t="s">
        <v>680</v>
      </c>
      <c r="L256" s="752">
        <v>238.62694117647055</v>
      </c>
      <c r="M256" s="752">
        <v>85</v>
      </c>
      <c r="N256" s="753">
        <v>20283.289999999997</v>
      </c>
    </row>
    <row r="257" spans="1:14" ht="14.4" customHeight="1" x14ac:dyDescent="0.3">
      <c r="A257" s="747" t="s">
        <v>568</v>
      </c>
      <c r="B257" s="748" t="s">
        <v>569</v>
      </c>
      <c r="C257" s="749" t="s">
        <v>593</v>
      </c>
      <c r="D257" s="750" t="s">
        <v>594</v>
      </c>
      <c r="E257" s="751">
        <v>50113013</v>
      </c>
      <c r="F257" s="750" t="s">
        <v>678</v>
      </c>
      <c r="G257" s="749" t="s">
        <v>695</v>
      </c>
      <c r="H257" s="749">
        <v>183817</v>
      </c>
      <c r="I257" s="749">
        <v>183817</v>
      </c>
      <c r="J257" s="749" t="s">
        <v>952</v>
      </c>
      <c r="K257" s="749" t="s">
        <v>953</v>
      </c>
      <c r="L257" s="752">
        <v>918.5</v>
      </c>
      <c r="M257" s="752">
        <v>3.6</v>
      </c>
      <c r="N257" s="753">
        <v>3306.6</v>
      </c>
    </row>
    <row r="258" spans="1:14" ht="14.4" customHeight="1" x14ac:dyDescent="0.3">
      <c r="A258" s="747" t="s">
        <v>568</v>
      </c>
      <c r="B258" s="748" t="s">
        <v>569</v>
      </c>
      <c r="C258" s="749" t="s">
        <v>593</v>
      </c>
      <c r="D258" s="750" t="s">
        <v>594</v>
      </c>
      <c r="E258" s="751">
        <v>50113013</v>
      </c>
      <c r="F258" s="750" t="s">
        <v>678</v>
      </c>
      <c r="G258" s="749" t="s">
        <v>600</v>
      </c>
      <c r="H258" s="749">
        <v>164835</v>
      </c>
      <c r="I258" s="749">
        <v>64835</v>
      </c>
      <c r="J258" s="749" t="s">
        <v>708</v>
      </c>
      <c r="K258" s="749" t="s">
        <v>709</v>
      </c>
      <c r="L258" s="752">
        <v>143.66</v>
      </c>
      <c r="M258" s="752">
        <v>1</v>
      </c>
      <c r="N258" s="753">
        <v>143.66</v>
      </c>
    </row>
    <row r="259" spans="1:14" ht="14.4" customHeight="1" x14ac:dyDescent="0.3">
      <c r="A259" s="747" t="s">
        <v>568</v>
      </c>
      <c r="B259" s="748" t="s">
        <v>569</v>
      </c>
      <c r="C259" s="749" t="s">
        <v>593</v>
      </c>
      <c r="D259" s="750" t="s">
        <v>594</v>
      </c>
      <c r="E259" s="751">
        <v>50113013</v>
      </c>
      <c r="F259" s="750" t="s">
        <v>678</v>
      </c>
      <c r="G259" s="749" t="s">
        <v>600</v>
      </c>
      <c r="H259" s="749">
        <v>103378</v>
      </c>
      <c r="I259" s="749">
        <v>3378</v>
      </c>
      <c r="J259" s="749" t="s">
        <v>954</v>
      </c>
      <c r="K259" s="749" t="s">
        <v>955</v>
      </c>
      <c r="L259" s="752">
        <v>21.96</v>
      </c>
      <c r="M259" s="752">
        <v>1</v>
      </c>
      <c r="N259" s="753">
        <v>21.96</v>
      </c>
    </row>
    <row r="260" spans="1:14" ht="14.4" customHeight="1" x14ac:dyDescent="0.3">
      <c r="A260" s="747" t="s">
        <v>568</v>
      </c>
      <c r="B260" s="748" t="s">
        <v>569</v>
      </c>
      <c r="C260" s="749" t="s">
        <v>593</v>
      </c>
      <c r="D260" s="750" t="s">
        <v>594</v>
      </c>
      <c r="E260" s="751">
        <v>50113013</v>
      </c>
      <c r="F260" s="750" t="s">
        <v>678</v>
      </c>
      <c r="G260" s="749" t="s">
        <v>600</v>
      </c>
      <c r="H260" s="749">
        <v>162180</v>
      </c>
      <c r="I260" s="749">
        <v>162180</v>
      </c>
      <c r="J260" s="749" t="s">
        <v>956</v>
      </c>
      <c r="K260" s="749" t="s">
        <v>957</v>
      </c>
      <c r="L260" s="752">
        <v>152.9</v>
      </c>
      <c r="M260" s="752">
        <v>-0.3</v>
      </c>
      <c r="N260" s="753">
        <v>-45.87</v>
      </c>
    </row>
    <row r="261" spans="1:14" ht="14.4" customHeight="1" x14ac:dyDescent="0.3">
      <c r="A261" s="747" t="s">
        <v>568</v>
      </c>
      <c r="B261" s="748" t="s">
        <v>569</v>
      </c>
      <c r="C261" s="749" t="s">
        <v>593</v>
      </c>
      <c r="D261" s="750" t="s">
        <v>594</v>
      </c>
      <c r="E261" s="751">
        <v>50113013</v>
      </c>
      <c r="F261" s="750" t="s">
        <v>678</v>
      </c>
      <c r="G261" s="749" t="s">
        <v>600</v>
      </c>
      <c r="H261" s="749">
        <v>218400</v>
      </c>
      <c r="I261" s="749">
        <v>218400</v>
      </c>
      <c r="J261" s="749" t="s">
        <v>958</v>
      </c>
      <c r="K261" s="749" t="s">
        <v>959</v>
      </c>
      <c r="L261" s="752">
        <v>612.89</v>
      </c>
      <c r="M261" s="752">
        <v>1</v>
      </c>
      <c r="N261" s="753">
        <v>612.89</v>
      </c>
    </row>
    <row r="262" spans="1:14" ht="14.4" customHeight="1" x14ac:dyDescent="0.3">
      <c r="A262" s="747" t="s">
        <v>568</v>
      </c>
      <c r="B262" s="748" t="s">
        <v>569</v>
      </c>
      <c r="C262" s="749" t="s">
        <v>593</v>
      </c>
      <c r="D262" s="750" t="s">
        <v>594</v>
      </c>
      <c r="E262" s="751">
        <v>50113013</v>
      </c>
      <c r="F262" s="750" t="s">
        <v>678</v>
      </c>
      <c r="G262" s="749" t="s">
        <v>600</v>
      </c>
      <c r="H262" s="749">
        <v>101066</v>
      </c>
      <c r="I262" s="749">
        <v>1066</v>
      </c>
      <c r="J262" s="749" t="s">
        <v>681</v>
      </c>
      <c r="K262" s="749" t="s">
        <v>682</v>
      </c>
      <c r="L262" s="752">
        <v>57.42</v>
      </c>
      <c r="M262" s="752">
        <v>11</v>
      </c>
      <c r="N262" s="753">
        <v>631.62</v>
      </c>
    </row>
    <row r="263" spans="1:14" ht="14.4" customHeight="1" x14ac:dyDescent="0.3">
      <c r="A263" s="747" t="s">
        <v>568</v>
      </c>
      <c r="B263" s="748" t="s">
        <v>569</v>
      </c>
      <c r="C263" s="749" t="s">
        <v>593</v>
      </c>
      <c r="D263" s="750" t="s">
        <v>594</v>
      </c>
      <c r="E263" s="751">
        <v>50113013</v>
      </c>
      <c r="F263" s="750" t="s">
        <v>678</v>
      </c>
      <c r="G263" s="749" t="s">
        <v>600</v>
      </c>
      <c r="H263" s="749">
        <v>394618</v>
      </c>
      <c r="I263" s="749">
        <v>112786</v>
      </c>
      <c r="J263" s="749" t="s">
        <v>683</v>
      </c>
      <c r="K263" s="749" t="s">
        <v>684</v>
      </c>
      <c r="L263" s="752">
        <v>310.45780000000002</v>
      </c>
      <c r="M263" s="752">
        <v>5</v>
      </c>
      <c r="N263" s="753">
        <v>1552.289</v>
      </c>
    </row>
    <row r="264" spans="1:14" ht="14.4" customHeight="1" x14ac:dyDescent="0.3">
      <c r="A264" s="747" t="s">
        <v>568</v>
      </c>
      <c r="B264" s="748" t="s">
        <v>569</v>
      </c>
      <c r="C264" s="749" t="s">
        <v>593</v>
      </c>
      <c r="D264" s="750" t="s">
        <v>594</v>
      </c>
      <c r="E264" s="751">
        <v>50113013</v>
      </c>
      <c r="F264" s="750" t="s">
        <v>678</v>
      </c>
      <c r="G264" s="749" t="s">
        <v>600</v>
      </c>
      <c r="H264" s="749">
        <v>96414</v>
      </c>
      <c r="I264" s="749">
        <v>96414</v>
      </c>
      <c r="J264" s="749" t="s">
        <v>685</v>
      </c>
      <c r="K264" s="749" t="s">
        <v>686</v>
      </c>
      <c r="L264" s="752">
        <v>58.719411764705875</v>
      </c>
      <c r="M264" s="752">
        <v>17</v>
      </c>
      <c r="N264" s="753">
        <v>998.2299999999999</v>
      </c>
    </row>
    <row r="265" spans="1:14" ht="14.4" customHeight="1" x14ac:dyDescent="0.3">
      <c r="A265" s="747" t="s">
        <v>568</v>
      </c>
      <c r="B265" s="748" t="s">
        <v>569</v>
      </c>
      <c r="C265" s="749" t="s">
        <v>593</v>
      </c>
      <c r="D265" s="750" t="s">
        <v>594</v>
      </c>
      <c r="E265" s="751">
        <v>50113013</v>
      </c>
      <c r="F265" s="750" t="s">
        <v>678</v>
      </c>
      <c r="G265" s="749" t="s">
        <v>600</v>
      </c>
      <c r="H265" s="749">
        <v>216183</v>
      </c>
      <c r="I265" s="749">
        <v>216183</v>
      </c>
      <c r="J265" s="749" t="s">
        <v>960</v>
      </c>
      <c r="K265" s="749" t="s">
        <v>697</v>
      </c>
      <c r="L265" s="752">
        <v>249.42999999999998</v>
      </c>
      <c r="M265" s="752">
        <v>42</v>
      </c>
      <c r="N265" s="753">
        <v>10476.06</v>
      </c>
    </row>
    <row r="266" spans="1:14" ht="14.4" customHeight="1" x14ac:dyDescent="0.3">
      <c r="A266" s="747" t="s">
        <v>568</v>
      </c>
      <c r="B266" s="748" t="s">
        <v>569</v>
      </c>
      <c r="C266" s="749" t="s">
        <v>593</v>
      </c>
      <c r="D266" s="750" t="s">
        <v>594</v>
      </c>
      <c r="E266" s="751">
        <v>50113013</v>
      </c>
      <c r="F266" s="750" t="s">
        <v>678</v>
      </c>
      <c r="G266" s="749" t="s">
        <v>695</v>
      </c>
      <c r="H266" s="749">
        <v>111592</v>
      </c>
      <c r="I266" s="749">
        <v>11592</v>
      </c>
      <c r="J266" s="749" t="s">
        <v>961</v>
      </c>
      <c r="K266" s="749" t="s">
        <v>962</v>
      </c>
      <c r="L266" s="752">
        <v>377.02038087391333</v>
      </c>
      <c r="M266" s="752">
        <v>6</v>
      </c>
      <c r="N266" s="753">
        <v>2262.1222852434798</v>
      </c>
    </row>
    <row r="267" spans="1:14" ht="14.4" customHeight="1" x14ac:dyDescent="0.3">
      <c r="A267" s="747" t="s">
        <v>568</v>
      </c>
      <c r="B267" s="748" t="s">
        <v>569</v>
      </c>
      <c r="C267" s="749" t="s">
        <v>593</v>
      </c>
      <c r="D267" s="750" t="s">
        <v>594</v>
      </c>
      <c r="E267" s="751">
        <v>50113013</v>
      </c>
      <c r="F267" s="750" t="s">
        <v>678</v>
      </c>
      <c r="G267" s="749" t="s">
        <v>600</v>
      </c>
      <c r="H267" s="749">
        <v>101076</v>
      </c>
      <c r="I267" s="749">
        <v>1076</v>
      </c>
      <c r="J267" s="749" t="s">
        <v>687</v>
      </c>
      <c r="K267" s="749" t="s">
        <v>688</v>
      </c>
      <c r="L267" s="752">
        <v>78.422857142857154</v>
      </c>
      <c r="M267" s="752">
        <v>7</v>
      </c>
      <c r="N267" s="753">
        <v>548.96</v>
      </c>
    </row>
    <row r="268" spans="1:14" ht="14.4" customHeight="1" x14ac:dyDescent="0.3">
      <c r="A268" s="747" t="s">
        <v>568</v>
      </c>
      <c r="B268" s="748" t="s">
        <v>569</v>
      </c>
      <c r="C268" s="749" t="s">
        <v>593</v>
      </c>
      <c r="D268" s="750" t="s">
        <v>594</v>
      </c>
      <c r="E268" s="751">
        <v>50113013</v>
      </c>
      <c r="F268" s="750" t="s">
        <v>678</v>
      </c>
      <c r="G268" s="749" t="s">
        <v>600</v>
      </c>
      <c r="H268" s="749">
        <v>166366</v>
      </c>
      <c r="I268" s="749">
        <v>66366</v>
      </c>
      <c r="J268" s="749" t="s">
        <v>689</v>
      </c>
      <c r="K268" s="749" t="s">
        <v>690</v>
      </c>
      <c r="L268" s="752">
        <v>23.13</v>
      </c>
      <c r="M268" s="752">
        <v>1</v>
      </c>
      <c r="N268" s="753">
        <v>23.13</v>
      </c>
    </row>
    <row r="269" spans="1:14" ht="14.4" customHeight="1" x14ac:dyDescent="0.3">
      <c r="A269" s="747" t="s">
        <v>568</v>
      </c>
      <c r="B269" s="748" t="s">
        <v>569</v>
      </c>
      <c r="C269" s="749" t="s">
        <v>593</v>
      </c>
      <c r="D269" s="750" t="s">
        <v>594</v>
      </c>
      <c r="E269" s="751">
        <v>50113013</v>
      </c>
      <c r="F269" s="750" t="s">
        <v>678</v>
      </c>
      <c r="G269" s="749" t="s">
        <v>600</v>
      </c>
      <c r="H269" s="749">
        <v>201970</v>
      </c>
      <c r="I269" s="749">
        <v>201970</v>
      </c>
      <c r="J269" s="749" t="s">
        <v>691</v>
      </c>
      <c r="K269" s="749" t="s">
        <v>692</v>
      </c>
      <c r="L269" s="752">
        <v>72.180000000000021</v>
      </c>
      <c r="M269" s="752">
        <v>2</v>
      </c>
      <c r="N269" s="753">
        <v>144.36000000000004</v>
      </c>
    </row>
    <row r="270" spans="1:14" ht="14.4" customHeight="1" x14ac:dyDescent="0.3">
      <c r="A270" s="747" t="s">
        <v>568</v>
      </c>
      <c r="B270" s="748" t="s">
        <v>569</v>
      </c>
      <c r="C270" s="749" t="s">
        <v>593</v>
      </c>
      <c r="D270" s="750" t="s">
        <v>594</v>
      </c>
      <c r="E270" s="751">
        <v>50113013</v>
      </c>
      <c r="F270" s="750" t="s">
        <v>678</v>
      </c>
      <c r="G270" s="749" t="s">
        <v>695</v>
      </c>
      <c r="H270" s="749">
        <v>113453</v>
      </c>
      <c r="I270" s="749">
        <v>113453</v>
      </c>
      <c r="J270" s="749" t="s">
        <v>963</v>
      </c>
      <c r="K270" s="749" t="s">
        <v>964</v>
      </c>
      <c r="L270" s="752">
        <v>458.70000000000005</v>
      </c>
      <c r="M270" s="752">
        <v>5.8</v>
      </c>
      <c r="N270" s="753">
        <v>2660.46</v>
      </c>
    </row>
    <row r="271" spans="1:14" ht="14.4" customHeight="1" x14ac:dyDescent="0.3">
      <c r="A271" s="747" t="s">
        <v>568</v>
      </c>
      <c r="B271" s="748" t="s">
        <v>569</v>
      </c>
      <c r="C271" s="749" t="s">
        <v>593</v>
      </c>
      <c r="D271" s="750" t="s">
        <v>594</v>
      </c>
      <c r="E271" s="751">
        <v>50113013</v>
      </c>
      <c r="F271" s="750" t="s">
        <v>678</v>
      </c>
      <c r="G271" s="749" t="s">
        <v>570</v>
      </c>
      <c r="H271" s="749">
        <v>201030</v>
      </c>
      <c r="I271" s="749">
        <v>201030</v>
      </c>
      <c r="J271" s="749" t="s">
        <v>710</v>
      </c>
      <c r="K271" s="749" t="s">
        <v>711</v>
      </c>
      <c r="L271" s="752">
        <v>26.61</v>
      </c>
      <c r="M271" s="752">
        <v>86</v>
      </c>
      <c r="N271" s="753">
        <v>2288.46</v>
      </c>
    </row>
    <row r="272" spans="1:14" ht="14.4" customHeight="1" x14ac:dyDescent="0.3">
      <c r="A272" s="747" t="s">
        <v>568</v>
      </c>
      <c r="B272" s="748" t="s">
        <v>569</v>
      </c>
      <c r="C272" s="749" t="s">
        <v>593</v>
      </c>
      <c r="D272" s="750" t="s">
        <v>594</v>
      </c>
      <c r="E272" s="751">
        <v>50113013</v>
      </c>
      <c r="F272" s="750" t="s">
        <v>678</v>
      </c>
      <c r="G272" s="749" t="s">
        <v>600</v>
      </c>
      <c r="H272" s="749">
        <v>105114</v>
      </c>
      <c r="I272" s="749">
        <v>5114</v>
      </c>
      <c r="J272" s="749" t="s">
        <v>965</v>
      </c>
      <c r="K272" s="749" t="s">
        <v>966</v>
      </c>
      <c r="L272" s="752">
        <v>73.411093750000006</v>
      </c>
      <c r="M272" s="752">
        <v>64</v>
      </c>
      <c r="N272" s="753">
        <v>4698.3100000000004</v>
      </c>
    </row>
    <row r="273" spans="1:14" ht="14.4" customHeight="1" x14ac:dyDescent="0.3">
      <c r="A273" s="747" t="s">
        <v>568</v>
      </c>
      <c r="B273" s="748" t="s">
        <v>569</v>
      </c>
      <c r="C273" s="749" t="s">
        <v>593</v>
      </c>
      <c r="D273" s="750" t="s">
        <v>594</v>
      </c>
      <c r="E273" s="751">
        <v>50113013</v>
      </c>
      <c r="F273" s="750" t="s">
        <v>678</v>
      </c>
      <c r="G273" s="749" t="s">
        <v>600</v>
      </c>
      <c r="H273" s="749">
        <v>847759</v>
      </c>
      <c r="I273" s="749">
        <v>142077</v>
      </c>
      <c r="J273" s="749" t="s">
        <v>967</v>
      </c>
      <c r="K273" s="749" t="s">
        <v>968</v>
      </c>
      <c r="L273" s="752">
        <v>2082.4190769230772</v>
      </c>
      <c r="M273" s="752">
        <v>13</v>
      </c>
      <c r="N273" s="753">
        <v>27071.448000000004</v>
      </c>
    </row>
    <row r="274" spans="1:14" ht="14.4" customHeight="1" x14ac:dyDescent="0.3">
      <c r="A274" s="747" t="s">
        <v>568</v>
      </c>
      <c r="B274" s="748" t="s">
        <v>569</v>
      </c>
      <c r="C274" s="749" t="s">
        <v>593</v>
      </c>
      <c r="D274" s="750" t="s">
        <v>594</v>
      </c>
      <c r="E274" s="751">
        <v>50113013</v>
      </c>
      <c r="F274" s="750" t="s">
        <v>678</v>
      </c>
      <c r="G274" s="749" t="s">
        <v>600</v>
      </c>
      <c r="H274" s="749">
        <v>225175</v>
      </c>
      <c r="I274" s="749">
        <v>225175</v>
      </c>
      <c r="J274" s="749" t="s">
        <v>693</v>
      </c>
      <c r="K274" s="749" t="s">
        <v>694</v>
      </c>
      <c r="L274" s="752">
        <v>45.804754098360647</v>
      </c>
      <c r="M274" s="752">
        <v>61</v>
      </c>
      <c r="N274" s="753">
        <v>2794.0899999999992</v>
      </c>
    </row>
    <row r="275" spans="1:14" ht="14.4" customHeight="1" x14ac:dyDescent="0.3">
      <c r="A275" s="747" t="s">
        <v>568</v>
      </c>
      <c r="B275" s="748" t="s">
        <v>569</v>
      </c>
      <c r="C275" s="749" t="s">
        <v>593</v>
      </c>
      <c r="D275" s="750" t="s">
        <v>594</v>
      </c>
      <c r="E275" s="751">
        <v>50113013</v>
      </c>
      <c r="F275" s="750" t="s">
        <v>678</v>
      </c>
      <c r="G275" s="749" t="s">
        <v>600</v>
      </c>
      <c r="H275" s="749">
        <v>193207</v>
      </c>
      <c r="I275" s="749">
        <v>93207</v>
      </c>
      <c r="J275" s="749" t="s">
        <v>693</v>
      </c>
      <c r="K275" s="749" t="s">
        <v>969</v>
      </c>
      <c r="L275" s="752">
        <v>43.850000000000009</v>
      </c>
      <c r="M275" s="752">
        <v>1</v>
      </c>
      <c r="N275" s="753">
        <v>43.850000000000009</v>
      </c>
    </row>
    <row r="276" spans="1:14" ht="14.4" customHeight="1" x14ac:dyDescent="0.3">
      <c r="A276" s="747" t="s">
        <v>568</v>
      </c>
      <c r="B276" s="748" t="s">
        <v>569</v>
      </c>
      <c r="C276" s="749" t="s">
        <v>593</v>
      </c>
      <c r="D276" s="750" t="s">
        <v>594</v>
      </c>
      <c r="E276" s="751">
        <v>50113013</v>
      </c>
      <c r="F276" s="750" t="s">
        <v>678</v>
      </c>
      <c r="G276" s="749" t="s">
        <v>600</v>
      </c>
      <c r="H276" s="749">
        <v>225174</v>
      </c>
      <c r="I276" s="749">
        <v>225174</v>
      </c>
      <c r="J276" s="749" t="s">
        <v>693</v>
      </c>
      <c r="K276" s="749" t="s">
        <v>969</v>
      </c>
      <c r="L276" s="752">
        <v>43.85</v>
      </c>
      <c r="M276" s="752">
        <v>2</v>
      </c>
      <c r="N276" s="753">
        <v>87.7</v>
      </c>
    </row>
    <row r="277" spans="1:14" ht="14.4" customHeight="1" x14ac:dyDescent="0.3">
      <c r="A277" s="747" t="s">
        <v>568</v>
      </c>
      <c r="B277" s="748" t="s">
        <v>569</v>
      </c>
      <c r="C277" s="749" t="s">
        <v>593</v>
      </c>
      <c r="D277" s="750" t="s">
        <v>594</v>
      </c>
      <c r="E277" s="751">
        <v>50113013</v>
      </c>
      <c r="F277" s="750" t="s">
        <v>678</v>
      </c>
      <c r="G277" s="749" t="s">
        <v>600</v>
      </c>
      <c r="H277" s="749">
        <v>186264</v>
      </c>
      <c r="I277" s="749">
        <v>86264</v>
      </c>
      <c r="J277" s="749" t="s">
        <v>693</v>
      </c>
      <c r="K277" s="749" t="s">
        <v>694</v>
      </c>
      <c r="L277" s="752">
        <v>46.52000000000001</v>
      </c>
      <c r="M277" s="752">
        <v>1</v>
      </c>
      <c r="N277" s="753">
        <v>46.52000000000001</v>
      </c>
    </row>
    <row r="278" spans="1:14" ht="14.4" customHeight="1" x14ac:dyDescent="0.3">
      <c r="A278" s="747" t="s">
        <v>568</v>
      </c>
      <c r="B278" s="748" t="s">
        <v>569</v>
      </c>
      <c r="C278" s="749" t="s">
        <v>593</v>
      </c>
      <c r="D278" s="750" t="s">
        <v>594</v>
      </c>
      <c r="E278" s="751">
        <v>50113013</v>
      </c>
      <c r="F278" s="750" t="s">
        <v>678</v>
      </c>
      <c r="G278" s="749" t="s">
        <v>600</v>
      </c>
      <c r="H278" s="749">
        <v>116600</v>
      </c>
      <c r="I278" s="749">
        <v>16600</v>
      </c>
      <c r="J278" s="749" t="s">
        <v>712</v>
      </c>
      <c r="K278" s="749" t="s">
        <v>713</v>
      </c>
      <c r="L278" s="752">
        <v>24.355</v>
      </c>
      <c r="M278" s="752">
        <v>20</v>
      </c>
      <c r="N278" s="753">
        <v>487.1</v>
      </c>
    </row>
    <row r="279" spans="1:14" ht="14.4" customHeight="1" x14ac:dyDescent="0.3">
      <c r="A279" s="747" t="s">
        <v>568</v>
      </c>
      <c r="B279" s="748" t="s">
        <v>569</v>
      </c>
      <c r="C279" s="749" t="s">
        <v>593</v>
      </c>
      <c r="D279" s="750" t="s">
        <v>594</v>
      </c>
      <c r="E279" s="751">
        <v>50113013</v>
      </c>
      <c r="F279" s="750" t="s">
        <v>678</v>
      </c>
      <c r="G279" s="749" t="s">
        <v>695</v>
      </c>
      <c r="H279" s="749">
        <v>166265</v>
      </c>
      <c r="I279" s="749">
        <v>166265</v>
      </c>
      <c r="J279" s="749" t="s">
        <v>696</v>
      </c>
      <c r="K279" s="749" t="s">
        <v>697</v>
      </c>
      <c r="L279" s="752">
        <v>33.39</v>
      </c>
      <c r="M279" s="752">
        <v>26</v>
      </c>
      <c r="N279" s="753">
        <v>868.14</v>
      </c>
    </row>
    <row r="280" spans="1:14" ht="14.4" customHeight="1" x14ac:dyDescent="0.3">
      <c r="A280" s="747" t="s">
        <v>568</v>
      </c>
      <c r="B280" s="748" t="s">
        <v>569</v>
      </c>
      <c r="C280" s="749" t="s">
        <v>593</v>
      </c>
      <c r="D280" s="750" t="s">
        <v>594</v>
      </c>
      <c r="E280" s="751">
        <v>50113013</v>
      </c>
      <c r="F280" s="750" t="s">
        <v>678</v>
      </c>
      <c r="G280" s="749" t="s">
        <v>600</v>
      </c>
      <c r="H280" s="749">
        <v>142845</v>
      </c>
      <c r="I280" s="749">
        <v>42845</v>
      </c>
      <c r="J280" s="749" t="s">
        <v>970</v>
      </c>
      <c r="K280" s="749" t="s">
        <v>971</v>
      </c>
      <c r="L280" s="752">
        <v>105.96000000000002</v>
      </c>
      <c r="M280" s="752">
        <v>2</v>
      </c>
      <c r="N280" s="753">
        <v>211.92000000000004</v>
      </c>
    </row>
    <row r="281" spans="1:14" ht="14.4" customHeight="1" x14ac:dyDescent="0.3">
      <c r="A281" s="747" t="s">
        <v>568</v>
      </c>
      <c r="B281" s="748" t="s">
        <v>569</v>
      </c>
      <c r="C281" s="749" t="s">
        <v>593</v>
      </c>
      <c r="D281" s="750" t="s">
        <v>594</v>
      </c>
      <c r="E281" s="751">
        <v>50113014</v>
      </c>
      <c r="F281" s="750" t="s">
        <v>698</v>
      </c>
      <c r="G281" s="749" t="s">
        <v>695</v>
      </c>
      <c r="H281" s="749">
        <v>164401</v>
      </c>
      <c r="I281" s="749">
        <v>164401</v>
      </c>
      <c r="J281" s="749" t="s">
        <v>972</v>
      </c>
      <c r="K281" s="749" t="s">
        <v>973</v>
      </c>
      <c r="L281" s="752">
        <v>148.49999999999997</v>
      </c>
      <c r="M281" s="752">
        <v>1.8000000000000003</v>
      </c>
      <c r="N281" s="753">
        <v>267.3</v>
      </c>
    </row>
    <row r="282" spans="1:14" ht="14.4" customHeight="1" x14ac:dyDescent="0.3">
      <c r="A282" s="747" t="s">
        <v>568</v>
      </c>
      <c r="B282" s="748" t="s">
        <v>569</v>
      </c>
      <c r="C282" s="749" t="s">
        <v>593</v>
      </c>
      <c r="D282" s="750" t="s">
        <v>594</v>
      </c>
      <c r="E282" s="751">
        <v>50113014</v>
      </c>
      <c r="F282" s="750" t="s">
        <v>698</v>
      </c>
      <c r="G282" s="749" t="s">
        <v>695</v>
      </c>
      <c r="H282" s="749">
        <v>164407</v>
      </c>
      <c r="I282" s="749">
        <v>164407</v>
      </c>
      <c r="J282" s="749" t="s">
        <v>972</v>
      </c>
      <c r="K282" s="749" t="s">
        <v>974</v>
      </c>
      <c r="L282" s="752">
        <v>294.8</v>
      </c>
      <c r="M282" s="752">
        <v>1</v>
      </c>
      <c r="N282" s="753">
        <v>294.8</v>
      </c>
    </row>
    <row r="283" spans="1:14" ht="14.4" customHeight="1" x14ac:dyDescent="0.3">
      <c r="A283" s="747" t="s">
        <v>568</v>
      </c>
      <c r="B283" s="748" t="s">
        <v>569</v>
      </c>
      <c r="C283" s="749" t="s">
        <v>593</v>
      </c>
      <c r="D283" s="750" t="s">
        <v>594</v>
      </c>
      <c r="E283" s="751">
        <v>50113014</v>
      </c>
      <c r="F283" s="750" t="s">
        <v>698</v>
      </c>
      <c r="G283" s="749" t="s">
        <v>600</v>
      </c>
      <c r="H283" s="749">
        <v>116895</v>
      </c>
      <c r="I283" s="749">
        <v>16895</v>
      </c>
      <c r="J283" s="749" t="s">
        <v>622</v>
      </c>
      <c r="K283" s="749" t="s">
        <v>623</v>
      </c>
      <c r="L283" s="752">
        <v>107.96599999999998</v>
      </c>
      <c r="M283" s="752">
        <v>5</v>
      </c>
      <c r="N283" s="753">
        <v>539.82999999999993</v>
      </c>
    </row>
    <row r="284" spans="1:14" ht="14.4" customHeight="1" x14ac:dyDescent="0.3">
      <c r="A284" s="747" t="s">
        <v>568</v>
      </c>
      <c r="B284" s="748" t="s">
        <v>569</v>
      </c>
      <c r="C284" s="749" t="s">
        <v>593</v>
      </c>
      <c r="D284" s="750" t="s">
        <v>594</v>
      </c>
      <c r="E284" s="751">
        <v>50113014</v>
      </c>
      <c r="F284" s="750" t="s">
        <v>698</v>
      </c>
      <c r="G284" s="749" t="s">
        <v>600</v>
      </c>
      <c r="H284" s="749">
        <v>116896</v>
      </c>
      <c r="I284" s="749">
        <v>16896</v>
      </c>
      <c r="J284" s="749" t="s">
        <v>975</v>
      </c>
      <c r="K284" s="749" t="s">
        <v>976</v>
      </c>
      <c r="L284" s="752">
        <v>109.24555555555555</v>
      </c>
      <c r="M284" s="752">
        <v>9</v>
      </c>
      <c r="N284" s="753">
        <v>983.21</v>
      </c>
    </row>
    <row r="285" spans="1:14" ht="14.4" customHeight="1" x14ac:dyDescent="0.3">
      <c r="A285" s="747" t="s">
        <v>568</v>
      </c>
      <c r="B285" s="748" t="s">
        <v>569</v>
      </c>
      <c r="C285" s="749" t="s">
        <v>593</v>
      </c>
      <c r="D285" s="750" t="s">
        <v>594</v>
      </c>
      <c r="E285" s="751">
        <v>50113016</v>
      </c>
      <c r="F285" s="750" t="s">
        <v>977</v>
      </c>
      <c r="G285" s="749" t="s">
        <v>600</v>
      </c>
      <c r="H285" s="749">
        <v>210115</v>
      </c>
      <c r="I285" s="749">
        <v>210115</v>
      </c>
      <c r="J285" s="749" t="s">
        <v>978</v>
      </c>
      <c r="K285" s="749" t="s">
        <v>979</v>
      </c>
      <c r="L285" s="752">
        <v>19671.62</v>
      </c>
      <c r="M285" s="752">
        <v>20</v>
      </c>
      <c r="N285" s="753">
        <v>393432.39999999997</v>
      </c>
    </row>
    <row r="286" spans="1:14" ht="14.4" customHeight="1" x14ac:dyDescent="0.3">
      <c r="A286" s="747" t="s">
        <v>568</v>
      </c>
      <c r="B286" s="748" t="s">
        <v>569</v>
      </c>
      <c r="C286" s="749" t="s">
        <v>593</v>
      </c>
      <c r="D286" s="750" t="s">
        <v>594</v>
      </c>
      <c r="E286" s="751">
        <v>50113016</v>
      </c>
      <c r="F286" s="750" t="s">
        <v>977</v>
      </c>
      <c r="G286" s="749" t="s">
        <v>600</v>
      </c>
      <c r="H286" s="749">
        <v>210114</v>
      </c>
      <c r="I286" s="749">
        <v>210114</v>
      </c>
      <c r="J286" s="749" t="s">
        <v>978</v>
      </c>
      <c r="K286" s="749" t="s">
        <v>980</v>
      </c>
      <c r="L286" s="752">
        <v>9827.11</v>
      </c>
      <c r="M286" s="752">
        <v>20</v>
      </c>
      <c r="N286" s="753">
        <v>196542.2</v>
      </c>
    </row>
    <row r="287" spans="1:14" ht="14.4" customHeight="1" x14ac:dyDescent="0.3">
      <c r="A287" s="747" t="s">
        <v>568</v>
      </c>
      <c r="B287" s="748" t="s">
        <v>569</v>
      </c>
      <c r="C287" s="749" t="s">
        <v>596</v>
      </c>
      <c r="D287" s="750" t="s">
        <v>597</v>
      </c>
      <c r="E287" s="751">
        <v>50113016</v>
      </c>
      <c r="F287" s="750" t="s">
        <v>977</v>
      </c>
      <c r="G287" s="749" t="s">
        <v>600</v>
      </c>
      <c r="H287" s="749">
        <v>210115</v>
      </c>
      <c r="I287" s="749">
        <v>210115</v>
      </c>
      <c r="J287" s="749" t="s">
        <v>978</v>
      </c>
      <c r="K287" s="749" t="s">
        <v>979</v>
      </c>
      <c r="L287" s="752">
        <v>19671.62</v>
      </c>
      <c r="M287" s="752">
        <v>90</v>
      </c>
      <c r="N287" s="753">
        <v>1770445.8</v>
      </c>
    </row>
    <row r="288" spans="1:14" ht="14.4" customHeight="1" thickBot="1" x14ac:dyDescent="0.35">
      <c r="A288" s="754" t="s">
        <v>568</v>
      </c>
      <c r="B288" s="755" t="s">
        <v>569</v>
      </c>
      <c r="C288" s="756" t="s">
        <v>596</v>
      </c>
      <c r="D288" s="757" t="s">
        <v>597</v>
      </c>
      <c r="E288" s="758">
        <v>50113016</v>
      </c>
      <c r="F288" s="757" t="s">
        <v>977</v>
      </c>
      <c r="G288" s="756" t="s">
        <v>600</v>
      </c>
      <c r="H288" s="756">
        <v>210114</v>
      </c>
      <c r="I288" s="756">
        <v>210114</v>
      </c>
      <c r="J288" s="756" t="s">
        <v>978</v>
      </c>
      <c r="K288" s="756" t="s">
        <v>980</v>
      </c>
      <c r="L288" s="759">
        <v>9827.11</v>
      </c>
      <c r="M288" s="759">
        <v>20</v>
      </c>
      <c r="N288" s="760">
        <v>196542.2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3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981</v>
      </c>
      <c r="B5" s="745">
        <v>824.91</v>
      </c>
      <c r="C5" s="765">
        <v>0.75539133540287351</v>
      </c>
      <c r="D5" s="745">
        <v>267.12</v>
      </c>
      <c r="E5" s="765">
        <v>0.24460866459712646</v>
      </c>
      <c r="F5" s="746">
        <v>1092.03</v>
      </c>
    </row>
    <row r="6" spans="1:6" ht="14.4" customHeight="1" x14ac:dyDescent="0.3">
      <c r="A6" s="776" t="s">
        <v>982</v>
      </c>
      <c r="B6" s="752">
        <v>14576.85</v>
      </c>
      <c r="C6" s="766">
        <v>0.28134460364701952</v>
      </c>
      <c r="D6" s="752">
        <v>37234.522285243489</v>
      </c>
      <c r="E6" s="766">
        <v>0.71865539635298048</v>
      </c>
      <c r="F6" s="753">
        <v>51811.372285243488</v>
      </c>
    </row>
    <row r="7" spans="1:6" ht="14.4" customHeight="1" thickBot="1" x14ac:dyDescent="0.35">
      <c r="A7" s="777" t="s">
        <v>983</v>
      </c>
      <c r="B7" s="768"/>
      <c r="C7" s="769">
        <v>0</v>
      </c>
      <c r="D7" s="768">
        <v>100.17</v>
      </c>
      <c r="E7" s="769">
        <v>1</v>
      </c>
      <c r="F7" s="770">
        <v>100.17</v>
      </c>
    </row>
    <row r="8" spans="1:6" ht="14.4" customHeight="1" thickBot="1" x14ac:dyDescent="0.35">
      <c r="A8" s="771" t="s">
        <v>3</v>
      </c>
      <c r="B8" s="772">
        <v>15401.76</v>
      </c>
      <c r="C8" s="773">
        <v>0.29057965974659306</v>
      </c>
      <c r="D8" s="772">
        <v>37601.81228524349</v>
      </c>
      <c r="E8" s="773">
        <v>0.70942034025340706</v>
      </c>
      <c r="F8" s="774">
        <v>53003.572285243485</v>
      </c>
    </row>
    <row r="9" spans="1:6" ht="14.4" customHeight="1" thickBot="1" x14ac:dyDescent="0.35"/>
    <row r="10" spans="1:6" ht="14.4" customHeight="1" x14ac:dyDescent="0.3">
      <c r="A10" s="775" t="s">
        <v>984</v>
      </c>
      <c r="B10" s="745">
        <v>5691.1600000000017</v>
      </c>
      <c r="C10" s="765">
        <v>1</v>
      </c>
      <c r="D10" s="745"/>
      <c r="E10" s="765">
        <v>0</v>
      </c>
      <c r="F10" s="746">
        <v>5691.1600000000017</v>
      </c>
    </row>
    <row r="11" spans="1:6" ht="14.4" customHeight="1" x14ac:dyDescent="0.3">
      <c r="A11" s="776" t="s">
        <v>985</v>
      </c>
      <c r="B11" s="752"/>
      <c r="C11" s="766">
        <v>0</v>
      </c>
      <c r="D11" s="752">
        <v>484.68</v>
      </c>
      <c r="E11" s="766">
        <v>1</v>
      </c>
      <c r="F11" s="753">
        <v>484.68</v>
      </c>
    </row>
    <row r="12" spans="1:6" ht="14.4" customHeight="1" x14ac:dyDescent="0.3">
      <c r="A12" s="776" t="s">
        <v>986</v>
      </c>
      <c r="B12" s="752">
        <v>830.09999999999991</v>
      </c>
      <c r="C12" s="766">
        <v>1</v>
      </c>
      <c r="D12" s="752"/>
      <c r="E12" s="766">
        <v>0</v>
      </c>
      <c r="F12" s="753">
        <v>830.09999999999991</v>
      </c>
    </row>
    <row r="13" spans="1:6" ht="14.4" customHeight="1" x14ac:dyDescent="0.3">
      <c r="A13" s="776" t="s">
        <v>987</v>
      </c>
      <c r="B13" s="752">
        <v>1269.8200000000002</v>
      </c>
      <c r="C13" s="766">
        <v>1</v>
      </c>
      <c r="D13" s="752"/>
      <c r="E13" s="766">
        <v>0</v>
      </c>
      <c r="F13" s="753">
        <v>1269.8200000000002</v>
      </c>
    </row>
    <row r="14" spans="1:6" ht="14.4" customHeight="1" x14ac:dyDescent="0.3">
      <c r="A14" s="776" t="s">
        <v>988</v>
      </c>
      <c r="B14" s="752">
        <v>3113.37</v>
      </c>
      <c r="C14" s="766">
        <v>1</v>
      </c>
      <c r="D14" s="752"/>
      <c r="E14" s="766">
        <v>0</v>
      </c>
      <c r="F14" s="753">
        <v>3113.37</v>
      </c>
    </row>
    <row r="15" spans="1:6" ht="14.4" customHeight="1" x14ac:dyDescent="0.3">
      <c r="A15" s="776" t="s">
        <v>989</v>
      </c>
      <c r="B15" s="752"/>
      <c r="C15" s="766">
        <v>0</v>
      </c>
      <c r="D15" s="752">
        <v>3306.6</v>
      </c>
      <c r="E15" s="766">
        <v>1</v>
      </c>
      <c r="F15" s="753">
        <v>3306.6</v>
      </c>
    </row>
    <row r="16" spans="1:6" ht="14.4" customHeight="1" x14ac:dyDescent="0.3">
      <c r="A16" s="776" t="s">
        <v>990</v>
      </c>
      <c r="B16" s="752"/>
      <c r="C16" s="766">
        <v>0</v>
      </c>
      <c r="D16" s="752">
        <v>1684.53</v>
      </c>
      <c r="E16" s="766">
        <v>1</v>
      </c>
      <c r="F16" s="753">
        <v>1684.53</v>
      </c>
    </row>
    <row r="17" spans="1:6" ht="14.4" customHeight="1" x14ac:dyDescent="0.3">
      <c r="A17" s="776" t="s">
        <v>991</v>
      </c>
      <c r="B17" s="752"/>
      <c r="C17" s="766">
        <v>0</v>
      </c>
      <c r="D17" s="752">
        <v>1235.4299999999998</v>
      </c>
      <c r="E17" s="766">
        <v>1</v>
      </c>
      <c r="F17" s="753">
        <v>1235.4299999999998</v>
      </c>
    </row>
    <row r="18" spans="1:6" ht="14.4" customHeight="1" x14ac:dyDescent="0.3">
      <c r="A18" s="776" t="s">
        <v>992</v>
      </c>
      <c r="B18" s="752"/>
      <c r="C18" s="766">
        <v>0</v>
      </c>
      <c r="D18" s="752">
        <v>2262.1222852434798</v>
      </c>
      <c r="E18" s="766">
        <v>1</v>
      </c>
      <c r="F18" s="753">
        <v>2262.1222852434798</v>
      </c>
    </row>
    <row r="19" spans="1:6" ht="14.4" customHeight="1" x14ac:dyDescent="0.3">
      <c r="A19" s="776" t="s">
        <v>993</v>
      </c>
      <c r="B19" s="752"/>
      <c r="C19" s="766">
        <v>0</v>
      </c>
      <c r="D19" s="752">
        <v>562.09999999999991</v>
      </c>
      <c r="E19" s="766">
        <v>1</v>
      </c>
      <c r="F19" s="753">
        <v>562.09999999999991</v>
      </c>
    </row>
    <row r="20" spans="1:6" ht="14.4" customHeight="1" x14ac:dyDescent="0.3">
      <c r="A20" s="776" t="s">
        <v>994</v>
      </c>
      <c r="B20" s="752"/>
      <c r="C20" s="766">
        <v>0</v>
      </c>
      <c r="D20" s="752">
        <v>226.67999999999998</v>
      </c>
      <c r="E20" s="766">
        <v>1</v>
      </c>
      <c r="F20" s="753">
        <v>226.67999999999998</v>
      </c>
    </row>
    <row r="21" spans="1:6" ht="14.4" customHeight="1" x14ac:dyDescent="0.3">
      <c r="A21" s="776" t="s">
        <v>995</v>
      </c>
      <c r="B21" s="752"/>
      <c r="C21" s="766">
        <v>0</v>
      </c>
      <c r="D21" s="752">
        <v>101.27999999999999</v>
      </c>
      <c r="E21" s="766">
        <v>1</v>
      </c>
      <c r="F21" s="753">
        <v>101.27999999999999</v>
      </c>
    </row>
    <row r="22" spans="1:6" ht="14.4" customHeight="1" x14ac:dyDescent="0.3">
      <c r="A22" s="776" t="s">
        <v>996</v>
      </c>
      <c r="B22" s="752"/>
      <c r="C22" s="766">
        <v>0</v>
      </c>
      <c r="D22" s="752">
        <v>2310</v>
      </c>
      <c r="E22" s="766">
        <v>1</v>
      </c>
      <c r="F22" s="753">
        <v>2310</v>
      </c>
    </row>
    <row r="23" spans="1:6" ht="14.4" customHeight="1" x14ac:dyDescent="0.3">
      <c r="A23" s="776" t="s">
        <v>997</v>
      </c>
      <c r="B23" s="752">
        <v>2850.33</v>
      </c>
      <c r="C23" s="766">
        <v>0.56171000201009791</v>
      </c>
      <c r="D23" s="752">
        <v>2224.0499999999997</v>
      </c>
      <c r="E23" s="766">
        <v>0.4382899979899022</v>
      </c>
      <c r="F23" s="753">
        <v>5074.3799999999992</v>
      </c>
    </row>
    <row r="24" spans="1:6" ht="14.4" customHeight="1" x14ac:dyDescent="0.3">
      <c r="A24" s="776" t="s">
        <v>998</v>
      </c>
      <c r="B24" s="752"/>
      <c r="C24" s="766">
        <v>0</v>
      </c>
      <c r="D24" s="752">
        <v>448.40000000000009</v>
      </c>
      <c r="E24" s="766">
        <v>1</v>
      </c>
      <c r="F24" s="753">
        <v>448.40000000000009</v>
      </c>
    </row>
    <row r="25" spans="1:6" ht="14.4" customHeight="1" x14ac:dyDescent="0.3">
      <c r="A25" s="776" t="s">
        <v>999</v>
      </c>
      <c r="B25" s="752"/>
      <c r="C25" s="766">
        <v>0</v>
      </c>
      <c r="D25" s="752">
        <v>269.93</v>
      </c>
      <c r="E25" s="766">
        <v>1</v>
      </c>
      <c r="F25" s="753">
        <v>269.93</v>
      </c>
    </row>
    <row r="26" spans="1:6" ht="14.4" customHeight="1" x14ac:dyDescent="0.3">
      <c r="A26" s="776" t="s">
        <v>1000</v>
      </c>
      <c r="B26" s="752"/>
      <c r="C26" s="766">
        <v>0</v>
      </c>
      <c r="D26" s="752">
        <v>19544.560000000005</v>
      </c>
      <c r="E26" s="766">
        <v>1</v>
      </c>
      <c r="F26" s="753">
        <v>19544.560000000005</v>
      </c>
    </row>
    <row r="27" spans="1:6" ht="14.4" customHeight="1" x14ac:dyDescent="0.3">
      <c r="A27" s="776" t="s">
        <v>1001</v>
      </c>
      <c r="B27" s="752"/>
      <c r="C27" s="766">
        <v>0</v>
      </c>
      <c r="D27" s="752">
        <v>85</v>
      </c>
      <c r="E27" s="766">
        <v>1</v>
      </c>
      <c r="F27" s="753">
        <v>85</v>
      </c>
    </row>
    <row r="28" spans="1:6" ht="14.4" customHeight="1" x14ac:dyDescent="0.3">
      <c r="A28" s="776" t="s">
        <v>1002</v>
      </c>
      <c r="B28" s="752"/>
      <c r="C28" s="766">
        <v>0</v>
      </c>
      <c r="D28" s="752">
        <v>2660.46</v>
      </c>
      <c r="E28" s="766">
        <v>1</v>
      </c>
      <c r="F28" s="753">
        <v>2660.46</v>
      </c>
    </row>
    <row r="29" spans="1:6" ht="14.4" customHeight="1" thickBot="1" x14ac:dyDescent="0.35">
      <c r="A29" s="777" t="s">
        <v>1003</v>
      </c>
      <c r="B29" s="768">
        <v>1646.9799999999998</v>
      </c>
      <c r="C29" s="769">
        <v>0.89365534978865635</v>
      </c>
      <c r="D29" s="768">
        <v>195.99000000000007</v>
      </c>
      <c r="E29" s="769">
        <v>0.10634465021134369</v>
      </c>
      <c r="F29" s="770">
        <v>1842.9699999999998</v>
      </c>
    </row>
    <row r="30" spans="1:6" ht="14.4" customHeight="1" thickBot="1" x14ac:dyDescent="0.35">
      <c r="A30" s="771" t="s">
        <v>3</v>
      </c>
      <c r="B30" s="772">
        <v>15401.76</v>
      </c>
      <c r="C30" s="773">
        <v>0.29057965974659306</v>
      </c>
      <c r="D30" s="772">
        <v>37601.812285243483</v>
      </c>
      <c r="E30" s="773">
        <v>0.70942034025340694</v>
      </c>
      <c r="F30" s="774">
        <v>53003.572285243485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2018-12-18T11:09:23Z</dcterms:modified>
</cp:coreProperties>
</file>