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42" i="371" l="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9" i="431"/>
  <c r="D13" i="431"/>
  <c r="D17" i="431"/>
  <c r="D21" i="431"/>
  <c r="E9" i="431"/>
  <c r="E13" i="431"/>
  <c r="E17" i="431"/>
  <c r="E21" i="431"/>
  <c r="F9" i="431"/>
  <c r="F13" i="431"/>
  <c r="F17" i="431"/>
  <c r="F21" i="431"/>
  <c r="G9" i="431"/>
  <c r="G13" i="431"/>
  <c r="G17" i="431"/>
  <c r="G21" i="431"/>
  <c r="H9" i="431"/>
  <c r="H13" i="431"/>
  <c r="H17" i="431"/>
  <c r="H21" i="431"/>
  <c r="I9" i="431"/>
  <c r="I13" i="431"/>
  <c r="I17" i="431"/>
  <c r="I21" i="431"/>
  <c r="J9" i="431"/>
  <c r="J13" i="431"/>
  <c r="J17" i="431"/>
  <c r="J21" i="431"/>
  <c r="K9" i="431"/>
  <c r="K13" i="431"/>
  <c r="K17" i="431"/>
  <c r="K21" i="431"/>
  <c r="L9" i="431"/>
  <c r="L13" i="431"/>
  <c r="L17" i="431"/>
  <c r="L21" i="431"/>
  <c r="M9" i="431"/>
  <c r="M13" i="431"/>
  <c r="M17" i="431"/>
  <c r="M21" i="431"/>
  <c r="N9" i="431"/>
  <c r="N13" i="431"/>
  <c r="N17" i="431"/>
  <c r="N21" i="431"/>
  <c r="O9" i="431"/>
  <c r="O17" i="431"/>
  <c r="O21" i="431"/>
  <c r="P13" i="431"/>
  <c r="Q9" i="431"/>
  <c r="Q17" i="431"/>
  <c r="C18" i="431"/>
  <c r="D10" i="431"/>
  <c r="D18" i="431"/>
  <c r="E10" i="431"/>
  <c r="E14" i="431"/>
  <c r="E22" i="431"/>
  <c r="F14" i="431"/>
  <c r="F22" i="431"/>
  <c r="G10" i="431"/>
  <c r="G18" i="431"/>
  <c r="H10" i="431"/>
  <c r="H18" i="431"/>
  <c r="I14" i="431"/>
  <c r="I22" i="431"/>
  <c r="J18" i="431"/>
  <c r="K14" i="431"/>
  <c r="L10" i="431"/>
  <c r="L22" i="431"/>
  <c r="M18" i="431"/>
  <c r="N14" i="431"/>
  <c r="O10" i="431"/>
  <c r="O22" i="431"/>
  <c r="P18" i="431"/>
  <c r="Q14" i="431"/>
  <c r="C11" i="431"/>
  <c r="C15" i="431"/>
  <c r="C19" i="431"/>
  <c r="C23" i="431"/>
  <c r="D11" i="431"/>
  <c r="D15" i="431"/>
  <c r="D19" i="431"/>
  <c r="D23" i="431"/>
  <c r="E11" i="431"/>
  <c r="E15" i="431"/>
  <c r="E19" i="431"/>
  <c r="E23" i="431"/>
  <c r="F11" i="431"/>
  <c r="F15" i="431"/>
  <c r="F19" i="431"/>
  <c r="F23" i="431"/>
  <c r="G11" i="431"/>
  <c r="G15" i="431"/>
  <c r="G19" i="431"/>
  <c r="G23" i="431"/>
  <c r="H11" i="431"/>
  <c r="H15" i="431"/>
  <c r="H19" i="431"/>
  <c r="H23" i="431"/>
  <c r="I11" i="431"/>
  <c r="I15" i="431"/>
  <c r="I19" i="431"/>
  <c r="I23" i="431"/>
  <c r="J11" i="431"/>
  <c r="J15" i="431"/>
  <c r="J19" i="431"/>
  <c r="J23" i="431"/>
  <c r="K11" i="431"/>
  <c r="K15" i="431"/>
  <c r="K19" i="431"/>
  <c r="K23" i="431"/>
  <c r="L11" i="431"/>
  <c r="L15" i="431"/>
  <c r="L19" i="431"/>
  <c r="L23" i="431"/>
  <c r="M11" i="431"/>
  <c r="M15" i="431"/>
  <c r="M19" i="431"/>
  <c r="M23" i="431"/>
  <c r="N11" i="431"/>
  <c r="N15" i="431"/>
  <c r="N19" i="431"/>
  <c r="N23" i="431"/>
  <c r="O11" i="431"/>
  <c r="O15" i="431"/>
  <c r="O19" i="431"/>
  <c r="O23" i="431"/>
  <c r="P11" i="431"/>
  <c r="P15" i="431"/>
  <c r="P19" i="431"/>
  <c r="P23" i="431"/>
  <c r="Q11" i="431"/>
  <c r="Q15" i="431"/>
  <c r="Q19" i="431"/>
  <c r="Q23" i="431"/>
  <c r="P21" i="431"/>
  <c r="Q21" i="431"/>
  <c r="C10" i="431"/>
  <c r="C22" i="431"/>
  <c r="D14" i="431"/>
  <c r="D22" i="431"/>
  <c r="E18" i="431"/>
  <c r="F10" i="431"/>
  <c r="G14" i="431"/>
  <c r="G22" i="431"/>
  <c r="H14" i="431"/>
  <c r="I10" i="431"/>
  <c r="I18" i="431"/>
  <c r="J14" i="431"/>
  <c r="K10" i="431"/>
  <c r="K22" i="431"/>
  <c r="L18" i="431"/>
  <c r="M14" i="431"/>
  <c r="N10" i="431"/>
  <c r="N22" i="431"/>
  <c r="O18" i="431"/>
  <c r="P14" i="431"/>
  <c r="Q10" i="431"/>
  <c r="Q22" i="431"/>
  <c r="C12" i="431"/>
  <c r="C16" i="431"/>
  <c r="C20" i="431"/>
  <c r="C24" i="431"/>
  <c r="D12" i="431"/>
  <c r="D16" i="431"/>
  <c r="D20" i="431"/>
  <c r="D24" i="431"/>
  <c r="E12" i="431"/>
  <c r="E16" i="431"/>
  <c r="E20" i="431"/>
  <c r="E24" i="431"/>
  <c r="F12" i="431"/>
  <c r="F16" i="431"/>
  <c r="F20" i="431"/>
  <c r="F24" i="431"/>
  <c r="G12" i="431"/>
  <c r="G16" i="431"/>
  <c r="G20" i="431"/>
  <c r="G24" i="431"/>
  <c r="H12" i="431"/>
  <c r="H16" i="431"/>
  <c r="H20" i="431"/>
  <c r="H24" i="431"/>
  <c r="I12" i="431"/>
  <c r="I16" i="431"/>
  <c r="I20" i="431"/>
  <c r="I24" i="431"/>
  <c r="J12" i="431"/>
  <c r="J16" i="431"/>
  <c r="J20" i="431"/>
  <c r="J24" i="431"/>
  <c r="K12" i="431"/>
  <c r="K16" i="431"/>
  <c r="K20" i="431"/>
  <c r="K24" i="431"/>
  <c r="L12" i="431"/>
  <c r="L16" i="431"/>
  <c r="L20" i="431"/>
  <c r="L24" i="431"/>
  <c r="M12" i="431"/>
  <c r="M16" i="431"/>
  <c r="M20" i="431"/>
  <c r="M24" i="431"/>
  <c r="N12" i="431"/>
  <c r="N16" i="431"/>
  <c r="N20" i="431"/>
  <c r="N24" i="431"/>
  <c r="O12" i="431"/>
  <c r="O16" i="431"/>
  <c r="O20" i="431"/>
  <c r="O24" i="431"/>
  <c r="P12" i="431"/>
  <c r="P16" i="431"/>
  <c r="P20" i="431"/>
  <c r="P24" i="431"/>
  <c r="Q12" i="431"/>
  <c r="Q16" i="431"/>
  <c r="Q20" i="431"/>
  <c r="Q24" i="431"/>
  <c r="O13" i="431"/>
  <c r="P9" i="431"/>
  <c r="P17" i="431"/>
  <c r="Q13" i="431"/>
  <c r="C14" i="431"/>
  <c r="F18" i="431"/>
  <c r="H22" i="431"/>
  <c r="J10" i="431"/>
  <c r="J22" i="431"/>
  <c r="K18" i="431"/>
  <c r="L14" i="431"/>
  <c r="M10" i="431"/>
  <c r="M22" i="431"/>
  <c r="N18" i="431"/>
  <c r="O14" i="431"/>
  <c r="P10" i="431"/>
  <c r="P22" i="431"/>
  <c r="Q18" i="431"/>
  <c r="I8" i="431"/>
  <c r="E8" i="431"/>
  <c r="H8" i="431"/>
  <c r="M8" i="431"/>
  <c r="K8" i="431"/>
  <c r="D8" i="431"/>
  <c r="P8" i="431"/>
  <c r="F8" i="431"/>
  <c r="N8" i="431"/>
  <c r="Q8" i="431"/>
  <c r="C8" i="431"/>
  <c r="L8" i="431"/>
  <c r="O8" i="431"/>
  <c r="J8" i="431"/>
  <c r="G8" i="431"/>
  <c r="R18" i="431" l="1"/>
  <c r="S18" i="431"/>
  <c r="R13" i="431"/>
  <c r="S13" i="431"/>
  <c r="R24" i="431"/>
  <c r="S24" i="431"/>
  <c r="R20" i="431"/>
  <c r="S20" i="431"/>
  <c r="R16" i="431"/>
  <c r="S16" i="431"/>
  <c r="R12" i="431"/>
  <c r="S12" i="431"/>
  <c r="S22" i="431"/>
  <c r="R22" i="431"/>
  <c r="S10" i="431"/>
  <c r="R10" i="431"/>
  <c r="R21" i="431"/>
  <c r="S21" i="431"/>
  <c r="R23" i="431"/>
  <c r="S23" i="431"/>
  <c r="R19" i="431"/>
  <c r="S19" i="431"/>
  <c r="R15" i="431"/>
  <c r="S15" i="431"/>
  <c r="R11" i="431"/>
  <c r="S11" i="431"/>
  <c r="R14" i="431"/>
  <c r="S14" i="431"/>
  <c r="S17" i="431"/>
  <c r="R17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S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16" i="414"/>
  <c r="D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J12" i="339" s="1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J3" i="372" l="1"/>
  <c r="N3" i="372"/>
  <c r="F3" i="372"/>
  <c r="H3" i="390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<sst xmlns="http://schemas.openxmlformats.org/spreadsheetml/2006/main" count="11878" uniqueCount="2861">
  <si>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</si>
  <si>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</si>
  <si>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</si>
  <si>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</si>
  <si>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</si>
  <si>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</si>
  <si>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</si>
  <si>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</si>
  <si>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</si>
  <si>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</si>
  <si>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</si>
  <si>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</si>
  <si>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</si>
  <si>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</si>
  <si>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</si>
  <si>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</si>
  <si>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</si>
  <si>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</si>
  <si>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</si>
  <si>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</si>
  <si>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</si>
  <si>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</si>
  <si>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</si>
  <si>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</si>
  <si>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</si>
  <si>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</si>
  <si>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</si>
  <si>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</si>
  <si>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</si>
  <si>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</si>
  <si>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</si>
  <si>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</si>
  <si>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</si>
  <si>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</si>
  <si>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</si>
  <si>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</si>
  <si>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</si>
  <si>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</si>
  <si>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</si>
  <si>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</si>
  <si>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</si>
  <si>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</si>
  <si>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</si>
  <si>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</si>
  <si>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</si>
  <si>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</si>
  <si>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</si>
  <si>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</si>
  <si>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</si>
  <si>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</si>
  <si>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</si>
  <si>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</si>
  <si>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</si>
  <si>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</si>
  <si>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</si>
  <si>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</si>
  <si>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</si>
  <si>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</si>
  <si>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</si>
  <si>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</si>
  <si>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</si>
  <si>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</si>
  <si>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</si>
  <si>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</si>
  <si>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</si>
  <si>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</si>
  <si>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</si>
  <si>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</si>
  <si>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</si>
  <si>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</si>
  <si>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</si>
  <si>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</si>
  <si>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</si>
  <si>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</si>
  <si>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</si>
  <si>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</si>
  <si>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</si>
  <si>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</si>
  <si>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</si>
  <si>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</si>
  <si>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</si>
  <si>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</si>
  <si>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</si>
  <si>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</si>
  <si>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</si>
  <si>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</si>
  <si>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</si>
  <si>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</si>
  <si>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</si>
  <si>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</si>
  <si>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</si>
  <si>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</si>
  <si>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</si>
  <si>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</si>
  <si>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</si>
  <si>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</si>
  <si>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</si>
  <si>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</si>
  <si>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</si>
  <si>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</si>
  <si>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</si>
  <si>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</si>
  <si>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</si>
  <si>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</si>
  <si>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</si>
  <si>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</si>
  <si>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</si>
  <si>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</si>
  <si>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</si>
  <si>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</si>
  <si>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</si>
  <si>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</si>
  <si>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</si>
  <si>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</si>
  <si>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</si>
  <si>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</si>
  <si>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</si>
  <si>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</si>
  <si>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</si>
  <si>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</si>
  <si>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</si>
  <si>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</si>
  <si>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</si>
  <si>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</si>
  <si>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</si>
  <si>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</si>
  <si>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</si>
  <si>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</si>
  <si>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</si>
  <si>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</si>
  <si>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</si>
  <si>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</si>
  <si>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</si>
  <si>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</si>
  <si>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</si>
  <si>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</si>
  <si>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</si>
  <si>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</si>
  <si>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</si>
  <si>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</si>
  <si>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</si>
  <si>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</si>
  <si>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</si>
  <si>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</si>
  <si>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</si>
  <si>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</si>
  <si>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</si>
  <si>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</si>
  <si>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</si>
  <si>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</si>
  <si>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</si>
  <si>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</si>
  <si>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</si>
  <si>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</si>
  <si>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</si>
  <si>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</si>
  <si>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</si>
  <si>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</si>
  <si>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</si>
  <si>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</si>
  <si>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</si>
  <si>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</si>
  <si>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</si>
  <si>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</si>
  <si>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</si>
  <si>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</si>
  <si>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</si>
  <si>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</si>
  <si>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</si>
  <si>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</si>
  <si>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</si>
  <si>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</si>
  <si>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</si>
  <si>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</si>
  <si>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</si>
  <si>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</si>
  <si>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</si>
  <si>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</si>
  <si>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</si>
  <si>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</si>
  <si>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</si>
  <si>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</si>
  <si>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</si>
  <si>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</si>
  <si>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</si>
  <si>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</si>
  <si>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</si>
  <si>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</si>
  <si>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</si>
  <si>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</si>
  <si>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</si>
  <si>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</si>
  <si>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</si>
  <si>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</si>
  <si>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</si>
  <si>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</si>
  <si>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</si>
  <si>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</si>
  <si>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</si>
  <si>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</si>
  <si>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</si>
  <si>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</si>
  <si>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</si>
  <si>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</si>
  <si>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</si>
  <si>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</si>
  <si>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</si>
  <si>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</si>
  <si>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</si>
  <si>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</si>
  <si>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</si>
  <si>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</si>
  <si>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</si>
  <si>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</si>
  <si>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</si>
  <si>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</si>
  <si>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</si>
  <si>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</si>
  <si>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</si>
  <si>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</si>
  <si>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</si>
  <si>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</si>
  <si>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</si>
  <si>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</si>
  <si>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</si>
  <si>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</si>
  <si>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</si>
  <si>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</si>
  <si>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</si>
  <si>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</si>
  <si>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</si>
  <si>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</si>
  <si>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</si>
  <si>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</si>
  <si>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</si>
  <si>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</si>
  <si>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</si>
  <si>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</si>
  <si>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</si>
  <si>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</si>
  <si>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</si>
  <si>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</si>
  <si>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</si>
  <si>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</si>
  <si>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</si>
  <si>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</si>
  <si>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</si>
  <si>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</si>
  <si>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</si>
  <si>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</si>
  <si>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</si>
  <si>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</si>
  <si>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</si>
  <si>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</si>
  <si>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</si>
  <si>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</si>
  <si>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</si>
  <si>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</si>
  <si>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</si>
  <si>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</si>
  <si>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</si>
  <si>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</si>
  <si>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</si>
  <si>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</si>
  <si>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</si>
  <si>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</si>
  <si>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</si>
  <si>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</si>
  <si>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</si>
  <si>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</si>
  <si>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</si>
  <si>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</si>
  <si>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</si>
  <si>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</si>
  <si>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</si>
  <si>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</si>
  <si>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</si>
  <si>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</si>
  <si>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</si>
  <si>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</si>
  <si>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</si>
  <si>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</si>
  <si>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</si>
  <si>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</si>
  <si>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</si>
  <si>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</si>
  <si>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</si>
  <si>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</si>
  <si>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</si>
  <si>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</si>
  <si>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</si>
  <si>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</si>
  <si>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</si>
  <si>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</si>
  <si>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</si>
  <si>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</si>
  <si>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</si>
  <si>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</si>
  <si>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</si>
  <si>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</si>
  <si>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</si>
  <si>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</si>
  <si>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</si>
  <si>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</si>
  <si>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</si>
  <si>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</si>
  <si>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</si>
  <si>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</si>
  <si>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</si>
  <si>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</si>
  <si>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</si>
  <si>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</si>
  <si>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</si>
  <si>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</si>
  <si>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</si>
  <si>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</si>
  <si>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</si>
  <si>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</si>
  <si>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</si>
  <si>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</si>
  <si>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</si>
  <si>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</si>
  <si>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</si>
  <si>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</si>
  <si>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</si>
  <si>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</si>
  <si>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</si>
  <si>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</si>
  <si>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Novorozenecké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</si>
  <si>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</si>
  <si>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</si>
  <si>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</si>
  <si>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</si>
  <si>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</si>
  <si>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</si>
  <si>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</si>
  <si>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</si>
  <si>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</si>
  <si>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</si>
  <si>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50113004     léky - enter. a parent. výživa (výroba LEK-OPSL)</t>
  </si>
  <si>
    <t>50113006     léky - enterální výživa (LEK)</t>
  </si>
  <si>
    <t>50113008     léky - krev.deriváty ZUL (TO)</t>
  </si>
  <si>
    <t>50113013     léky - antibiotika (LEK)</t>
  </si>
  <si>
    <t>50113014     léky - antimykotika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</si>
  <si>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</si>
  <si>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</si>
  <si>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</si>
  <si>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</si>
  <si>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</si>
  <si>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</si>
  <si>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</si>
  <si>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</si>
  <si>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</si>
  <si>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</si>
  <si>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</si>
  <si>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</si>
  <si>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</si>
  <si>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</si>
  <si>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</si>
  <si>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</si>
  <si>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50116     Potraviny</t>
  </si>
  <si>
    <t>50116001     lůžk. pacienti</t>
  </si>
  <si>
    <t>50116002     lůžk. pacienti nad normu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</si>
  <si>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</si>
  <si>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</si>
  <si>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</si>
  <si>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</si>
  <si>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</si>
  <si>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</si>
  <si>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</si>
  <si>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</si>
  <si>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</si>
  <si>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</si>
  <si>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</si>
  <si>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</si>
  <si>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</si>
  <si>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</si>
  <si>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</si>
  <si>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</si>
  <si>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</si>
  <si>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</si>
  <si>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</si>
  <si>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</si>
  <si>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</si>
  <si>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</si>
  <si>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</si>
  <si>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</si>
  <si>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</si>
  <si>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</si>
  <si>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</si>
  <si>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</si>
  <si>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</si>
  <si>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</si>
  <si>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</si>
  <si>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</si>
  <si>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</si>
  <si>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</si>
  <si>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</si>
  <si>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</si>
  <si>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</si>
  <si>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</si>
  <si>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50401     Prodané zb. FNOL</t>
  </si>
  <si>
    <t>50401002     prodej pacientům (pomůcky pro rodičky, USB náram....)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</si>
  <si>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</si>
  <si>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</si>
  <si>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</si>
  <si>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</si>
  <si>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</si>
  <si>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</si>
  <si>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</si>
  <si>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</si>
  <si>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</si>
  <si>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</si>
  <si>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</si>
  <si>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</si>
  <si>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</si>
  <si>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</si>
  <si>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</si>
  <si>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</si>
  <si>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</si>
  <si>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</si>
  <si>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</si>
  <si>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</si>
  <si>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</si>
  <si>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</si>
  <si>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</si>
  <si>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</si>
  <si>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</si>
  <si>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</si>
  <si>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</si>
  <si>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</si>
  <si>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</si>
  <si>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</si>
  <si>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</si>
  <si>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</si>
  <si>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</si>
  <si>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</si>
  <si>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</si>
  <si>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</si>
  <si>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</si>
  <si>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</si>
  <si>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</si>
  <si>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</si>
  <si>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</si>
  <si>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</si>
  <si>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</si>
  <si>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</si>
  <si>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</si>
  <si>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</si>
  <si>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</si>
  <si>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</si>
  <si>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</si>
  <si>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</si>
  <si>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</si>
  <si>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54901     Technické zhodnocení budov</t>
  </si>
  <si>
    <t>54901026     TZ budov - OHE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</si>
  <si>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</si>
  <si>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</si>
  <si>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</si>
  <si>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</si>
  <si>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</si>
  <si>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</si>
  <si>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</si>
  <si>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</si>
  <si>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</si>
  <si>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</si>
  <si>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</si>
  <si>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</si>
  <si>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</si>
  <si>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</si>
  <si>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</si>
  <si>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</si>
  <si>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</si>
  <si>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</si>
  <si>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</si>
  <si>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</si>
  <si>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</si>
  <si>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</si>
  <si>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</si>
  <si>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</si>
  <si>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</si>
  <si>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</si>
  <si>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55802004     DDHM - přepravní pouzdra pro PDS ( Potrubní poštu (sk.V_48)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</si>
  <si>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</si>
  <si>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</si>
  <si>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</si>
  <si>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</si>
  <si>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</si>
  <si>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</si>
  <si>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</si>
  <si>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</si>
  <si>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</si>
  <si>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</si>
  <si>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</si>
  <si>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</si>
  <si>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</si>
  <si>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</si>
  <si>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</si>
  <si>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</si>
  <si>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</si>
  <si>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</si>
  <si>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</si>
  <si>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</si>
  <si>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</si>
  <si>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</si>
  <si>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</si>
  <si>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</si>
  <si>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</si>
  <si>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</si>
  <si>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</si>
  <si>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</si>
  <si>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</si>
  <si>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</si>
  <si>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</si>
  <si>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</si>
  <si>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</si>
  <si>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</si>
  <si>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</si>
  <si>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</si>
  <si>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</si>
  <si>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</si>
  <si>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</si>
  <si>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</si>
  <si>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</si>
  <si>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</si>
  <si>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</si>
  <si>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</si>
  <si>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</si>
  <si>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</si>
  <si>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</si>
  <si>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</si>
  <si>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</si>
  <si>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</si>
  <si>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</si>
  <si>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</si>
  <si>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</si>
  <si>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</si>
  <si>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</si>
  <si>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</si>
  <si>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</si>
  <si>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</si>
  <si>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</si>
  <si>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</si>
  <si>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</si>
  <si>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</si>
  <si>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</si>
  <si>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</si>
  <si>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</si>
  <si>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</si>
  <si>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</si>
  <si>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</si>
  <si>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</si>
  <si>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</si>
  <si>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</si>
  <si>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</si>
  <si>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</si>
  <si>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</si>
  <si>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</si>
  <si>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</si>
  <si>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</si>
  <si>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</si>
  <si>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</si>
  <si>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</si>
  <si>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</si>
  <si>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</si>
  <si>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09</t>
  </si>
  <si>
    <t>NOVO: Novorozenecké oddělení</t>
  </si>
  <si>
    <t/>
  </si>
  <si>
    <t>50113001 - léky - paušál (LEK)</t>
  </si>
  <si>
    <t>50113002 - léky - parenterální výživa (LEK)</t>
  </si>
  <si>
    <t>50113004 - léky - enter. a parent. výživa (výroba LEK-OPSL)</t>
  </si>
  <si>
    <t>50113006 - léky - enterální výživa (LEK)</t>
  </si>
  <si>
    <t>50113008 - léky - krev.deriváty ZUL (TO)</t>
  </si>
  <si>
    <t>50113013 - léky - antibiotika (LEK)</t>
  </si>
  <si>
    <t>50113014 - léky - antimykotika (LEK)</t>
  </si>
  <si>
    <t>50113016 - léky - centra (LEK)</t>
  </si>
  <si>
    <t>50113190 - léky - medicinální plyny (sklad SVM)</t>
  </si>
  <si>
    <t>NOVO: Novorozenecké oddělení Celkem</t>
  </si>
  <si>
    <t>SumaKL</t>
  </si>
  <si>
    <t>0911</t>
  </si>
  <si>
    <t>NOVO: lůžkové oddělení 16C + 16B + 16BD</t>
  </si>
  <si>
    <t>NOVO: lůžkové oddělení 16C + 16B + 16BD Celkem</t>
  </si>
  <si>
    <t>SumaNS</t>
  </si>
  <si>
    <t>mezeraNS</t>
  </si>
  <si>
    <t>0912</t>
  </si>
  <si>
    <t>NOVO: lůžkové oddělení 16B + 16D</t>
  </si>
  <si>
    <t>NOVO: lůžkové oddělení 16B + 16D Celkem</t>
  </si>
  <si>
    <t>0921</t>
  </si>
  <si>
    <t>NOVO: ambulance</t>
  </si>
  <si>
    <t>NOVO: ambulance Celkem</t>
  </si>
  <si>
    <t>0931</t>
  </si>
  <si>
    <t>NOVO: JIP 16A + 16D</t>
  </si>
  <si>
    <t>NOVO: JIP 16A + 16D Celkem</t>
  </si>
  <si>
    <t>0994</t>
  </si>
  <si>
    <t>NOVO: centrum - novorozenecké</t>
  </si>
  <si>
    <t>NOVO: centrum - novorozenecké Celkem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</si>
  <si>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</si>
  <si>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</si>
  <si>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</si>
  <si>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</si>
  <si>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</si>
  <si>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</si>
  <si>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APO-IBUPROFEN 400 MG</t>
  </si>
  <si>
    <t>POR TBL FLM 100X400MG</t>
  </si>
  <si>
    <t>POR TBL FLM 30X400MG</t>
  </si>
  <si>
    <t>AQUA PRO INJECTIONE BRAUN</t>
  </si>
  <si>
    <t>INJ SOL 20X10ML-PLA</t>
  </si>
  <si>
    <t>BETADINE - zelená</t>
  </si>
  <si>
    <t>LIQ 1X120ML</t>
  </si>
  <si>
    <t>DEXDOR</t>
  </si>
  <si>
    <t>INF CNC SOL 5X2ML</t>
  </si>
  <si>
    <t>DZ OCTENISEPT 250 ml</t>
  </si>
  <si>
    <t>sprej</t>
  </si>
  <si>
    <t>ENGERIX-B 10MCG</t>
  </si>
  <si>
    <t>INJ SUS 1X0,5ML+ST+SJ</t>
  </si>
  <si>
    <t>Espumisan kapky 100mg/ml por. gtt.30ml</t>
  </si>
  <si>
    <t>CHLORID SODNÝ 0,9% BRAUN</t>
  </si>
  <si>
    <t>INF SOL 20X100MLPELAH</t>
  </si>
  <si>
    <t>IMAZOL KRÉMPASTA</t>
  </si>
  <si>
    <t>10MG/G DRM PST 1X30G</t>
  </si>
  <si>
    <t>INFADOLAN</t>
  </si>
  <si>
    <t>DRM UNG 1X30GM</t>
  </si>
  <si>
    <t>IR  AQUA STERILE OPLACH.1x1000 ml ECOTAINER</t>
  </si>
  <si>
    <t>IR OPLACH</t>
  </si>
  <si>
    <t>IR OG. OPHTHALMO-SEPTONEX</t>
  </si>
  <si>
    <t>GTT OPH 1X10ML</t>
  </si>
  <si>
    <t>KANAVIT</t>
  </si>
  <si>
    <t>GTT 1X5ML 20MG/ML</t>
  </si>
  <si>
    <t>KEPPRA 100 MG/ML</t>
  </si>
  <si>
    <t>INF CNC SOL 10X5ML II</t>
  </si>
  <si>
    <t>KL AQUA PURIF. KUL., FAG. 1 kg</t>
  </si>
  <si>
    <t>KL BARVA NA  DETI 20 g</t>
  </si>
  <si>
    <t>KL BENZINUM 900ml/ 600g</t>
  </si>
  <si>
    <t>KL CPS NATR.CHLOR. 0,5g</t>
  </si>
  <si>
    <t>50cps</t>
  </si>
  <si>
    <t>KL HELIANTHI OLEUM 180G</t>
  </si>
  <si>
    <t>KL KAPSLE</t>
  </si>
  <si>
    <t>KL SACCHAROSUM 24%  120g</t>
  </si>
  <si>
    <t>KL TBL MAGN.LACT 0,5G+B6 0,02G, 100TBL</t>
  </si>
  <si>
    <t>KL UNG.LENIENS, 30G</t>
  </si>
  <si>
    <t>Lactobacillus acidophil.cps.75 bez laktózy</t>
  </si>
  <si>
    <t>LINOLA-FETT OLBAD</t>
  </si>
  <si>
    <t>OLE 1X400ML</t>
  </si>
  <si>
    <t>MESOCAIN</t>
  </si>
  <si>
    <t>GEL 1X20GM</t>
  </si>
  <si>
    <t>NASIVIN 0,01%</t>
  </si>
  <si>
    <t>NAS GTT SOL 1X5ML</t>
  </si>
  <si>
    <t>NEOHEPATECT</t>
  </si>
  <si>
    <t>INF SOL 1X2ML/100UT</t>
  </si>
  <si>
    <t>OPHTHALMO-SEPTONEX</t>
  </si>
  <si>
    <t>OPH GTT SOL 1X10ML PLAST</t>
  </si>
  <si>
    <t>PEYONA 20 MG/ML</t>
  </si>
  <si>
    <t>IVN+POR SOL 10X1ML</t>
  </si>
  <si>
    <t>Swiss Laktobacilky Baby 30 cps</t>
  </si>
  <si>
    <t>Tbl. Hořčík GLO tbl.100</t>
  </si>
  <si>
    <t>VIGANTOL</t>
  </si>
  <si>
    <t>POR GTT SOL 1x10ML</t>
  </si>
  <si>
    <t>léky - enterální výživa (LEK)</t>
  </si>
  <si>
    <t>NESTLÉ BEBA FM85 200g</t>
  </si>
  <si>
    <t>NESTLE Beba H.A.1 Premium tekutá 32x90ml</t>
  </si>
  <si>
    <t>Nutrilon 0 Nenatal RTF 24x70 ml</t>
  </si>
  <si>
    <t>léky - antibiotika (LEK)</t>
  </si>
  <si>
    <t>AMPICILIN 0,5 BIOTIKA</t>
  </si>
  <si>
    <t>INJ PLV SOL 10X500MG</t>
  </si>
  <si>
    <t>FRAMYKOIN</t>
  </si>
  <si>
    <t>UNG 1X10GM</t>
  </si>
  <si>
    <t xml:space="preserve">Gentamicin B.Braun 1mg/ml </t>
  </si>
  <si>
    <t>inf.sol.20 x 80 ml</t>
  </si>
  <si>
    <t>GENTAMICIN LEK 80 MG/2 ML</t>
  </si>
  <si>
    <t>INJ SOL 10X2ML/80MG</t>
  </si>
  <si>
    <t>OPHTHALMO-FRAMYKOIN</t>
  </si>
  <si>
    <t>UNG OPH 1X5GM</t>
  </si>
  <si>
    <t>PAMYCON NA PŘÍPRAVU KAPEK</t>
  </si>
  <si>
    <t>DRM PLV SOL 1X1LAH</t>
  </si>
  <si>
    <t>TOBREX</t>
  </si>
  <si>
    <t>GTT OPH 5ML 3MG/1ML</t>
  </si>
  <si>
    <t>P</t>
  </si>
  <si>
    <t>VANCOMYCIN MYLAN 500 MG</t>
  </si>
  <si>
    <t>INF PLV SOL 1X500MG</t>
  </si>
  <si>
    <t>léky - antimykotika (LEK)</t>
  </si>
  <si>
    <t>CANESTEN KRÉM</t>
  </si>
  <si>
    <t>CRM 1X20GM/200MG</t>
  </si>
  <si>
    <t>AMOKSIKLAV 1.2GM</t>
  </si>
  <si>
    <t>INJ SIC 5X1.2GM</t>
  </si>
  <si>
    <t>ACC INJEKT</t>
  </si>
  <si>
    <t>INJ SOL 5X3ML/300MG</t>
  </si>
  <si>
    <t>Adaptér pro enterální sety 3v1</t>
  </si>
  <si>
    <t>ADENOCOR</t>
  </si>
  <si>
    <t>INJ SOL 6X2ML/6MG</t>
  </si>
  <si>
    <t>AKTIFERRIN</t>
  </si>
  <si>
    <t>GTT 1X30ML</t>
  </si>
  <si>
    <t>ANESIA 10 MG/ML INJ/INF EML.</t>
  </si>
  <si>
    <t>INJ+INF EML 5X20ML/200MG</t>
  </si>
  <si>
    <t>APAURIN</t>
  </si>
  <si>
    <t>INJ 10X2ML/10MG</t>
  </si>
  <si>
    <t>PAR LQF 20X100ML-PE</t>
  </si>
  <si>
    <t>ARDEAELYTOSOL NA.HYDR.CARB.4.2%</t>
  </si>
  <si>
    <t>INF 1X80ML</t>
  </si>
  <si>
    <t>ARDEANUTRISOL G 10</t>
  </si>
  <si>
    <t>100G/L INF SOL 20X80ML</t>
  </si>
  <si>
    <t>100G/L INF SOL 10X250ML</t>
  </si>
  <si>
    <t>ARDEANUTRISOL G 20</t>
  </si>
  <si>
    <t>INF SOL 1X80ML</t>
  </si>
  <si>
    <t>INF SOL 1X250ML</t>
  </si>
  <si>
    <t>200G/L INF SOL 20X80ML</t>
  </si>
  <si>
    <t>ARDEANUTRISOL G 20%</t>
  </si>
  <si>
    <t>20% INF SOL 10X250ML</t>
  </si>
  <si>
    <t>ARDEANUTRISOL G 40</t>
  </si>
  <si>
    <t>400G/L INF SOL 20X80ML</t>
  </si>
  <si>
    <t>Arfen 400mg/3ml inj. 6 amp.-MIMOŘÁDNÝ DOVOZ!!</t>
  </si>
  <si>
    <t>ATROPIN BIOTIKA 0.5MG</t>
  </si>
  <si>
    <t>INJ 10X1ML/0.5MG</t>
  </si>
  <si>
    <t>ATROVENT 0.025%</t>
  </si>
  <si>
    <t>INH SOL 1X20ML</t>
  </si>
  <si>
    <t>ATROVENT N</t>
  </si>
  <si>
    <t>INH SOL PSS200X20RG</t>
  </si>
  <si>
    <t>BENOXI 0.4 % UNIMED PHARMA</t>
  </si>
  <si>
    <t>OPH GTT SOL 1X10ML</t>
  </si>
  <si>
    <t>BETADINE</t>
  </si>
  <si>
    <t>UNG 1X20GM</t>
  </si>
  <si>
    <t>BioLac Baby drops Generica 6 ml</t>
  </si>
  <si>
    <t>CALCIUM GLUCONICUM 10% B.BRAUN</t>
  </si>
  <si>
    <t>INJ SOL 20X10ML</t>
  </si>
  <si>
    <t>CUROSURF</t>
  </si>
  <si>
    <t>SUS 2X1.5ML/120MG</t>
  </si>
  <si>
    <t>DICYNONE 250</t>
  </si>
  <si>
    <t>INJ SOL 4X2ML/250MG</t>
  </si>
  <si>
    <t>Dobutamin Admeda 250 inf.sol50ml</t>
  </si>
  <si>
    <t>EMLA KREM 5%</t>
  </si>
  <si>
    <t>CRM 1X30GM</t>
  </si>
  <si>
    <t>EPANUTIN PARENTERAL</t>
  </si>
  <si>
    <t>INJ SOL 5X5ML/250MG</t>
  </si>
  <si>
    <t>FANTOMALT</t>
  </si>
  <si>
    <t>POR PLV SOL 1X400GMenterar.</t>
  </si>
  <si>
    <t>FENISTIL</t>
  </si>
  <si>
    <t>1MG/ML POR GTT SOL 1X20ML</t>
  </si>
  <si>
    <t>FLIXOTIDE 50 INHALER N</t>
  </si>
  <si>
    <t>INH SUS PSS120X50RG</t>
  </si>
  <si>
    <t>FLOXAL</t>
  </si>
  <si>
    <t>GTT OPH 1X5ML</t>
  </si>
  <si>
    <t>FLUDROCORTISON SQUIBB</t>
  </si>
  <si>
    <t>TBL 100X0.1MG</t>
  </si>
  <si>
    <t>FUCITHALMIC</t>
  </si>
  <si>
    <t>OPH GTT SUS 1X5GM/50MG</t>
  </si>
  <si>
    <t>FUROSEMID ACCORD</t>
  </si>
  <si>
    <t>10MG/ML INJ/INF SOL 10X2ML</t>
  </si>
  <si>
    <t>GLUCOSE-1-PHOSPH.FRESENIUS 1MO</t>
  </si>
  <si>
    <t>INF CNC SOL 5X10ML</t>
  </si>
  <si>
    <t>GLUKÓZA 10 BRAUN</t>
  </si>
  <si>
    <t>INF SOL 10X500ML-PE</t>
  </si>
  <si>
    <t>GLUKÓZA 20 BRAUN</t>
  </si>
  <si>
    <t>GLUKÓZA 5 BRAUN</t>
  </si>
  <si>
    <t>INF SOL 20X100ML-PE</t>
  </si>
  <si>
    <t>HELICID « 40 INF. LYOF.1X40MG</t>
  </si>
  <si>
    <t>HEPARIN LECIVA</t>
  </si>
  <si>
    <t>INJ 1X10ML/50KU</t>
  </si>
  <si>
    <t>HEPAROID LECIVA</t>
  </si>
  <si>
    <t>UNG 1X30GM</t>
  </si>
  <si>
    <t>HUMULIN R 100 M.J./ML</t>
  </si>
  <si>
    <t>INJ 1X10ML/1KU</t>
  </si>
  <si>
    <t>HYDROCORTISON VUAB 100 MG</t>
  </si>
  <si>
    <t>INJ PLV SOL 1X100MG</t>
  </si>
  <si>
    <t>INF SOL 10X250MLPELAH</t>
  </si>
  <si>
    <t>IBALGIN 400 (IBUPROFEN 400)</t>
  </si>
  <si>
    <t>TBL OBD 100X400MG</t>
  </si>
  <si>
    <t>IR OG. COLL.HOMAT.HYDROBROM.1%10G</t>
  </si>
  <si>
    <t>COLL</t>
  </si>
  <si>
    <t>IR OG. COLL.PHENYLEPHRINI 10g 2%</t>
  </si>
  <si>
    <t>COLL  2%</t>
  </si>
  <si>
    <t>KALIUM CHLORATUM LECIVA 7.5%</t>
  </si>
  <si>
    <t>INJ 5X10ML 7.5%</t>
  </si>
  <si>
    <t>KANAMYCIN-POS</t>
  </si>
  <si>
    <t>OPH GTT SOL 1X5ML/25MG</t>
  </si>
  <si>
    <t>INJ 5X1ML/10MG</t>
  </si>
  <si>
    <t>KL AQUA PURIF. KUL,FAG 5 kg</t>
  </si>
  <si>
    <t>KL CPS CALC.GLUC.+CALC.PHOSPH. 100CPS</t>
  </si>
  <si>
    <t>KL CPS CALC.GLUC.+KAL.DIH. 100CPS</t>
  </si>
  <si>
    <t>KL EREVIT GTT. 30G</t>
  </si>
  <si>
    <t>KL HELIANTHI OLEUM 45g</t>
  </si>
  <si>
    <t>KL CHLORAL.HYDRAS SOL. 50 g</t>
  </si>
  <si>
    <t>KL KAL.PERMANGANAS 10G</t>
  </si>
  <si>
    <t>KL MORPHINI HYDROCHL. 0,008 AQ.P. AD 20G</t>
  </si>
  <si>
    <t>Novoroz. odd.</t>
  </si>
  <si>
    <t>KL OMEPRAZOL SIRUP 2mg/ml</t>
  </si>
  <si>
    <t>KL PRIPRAVEK</t>
  </si>
  <si>
    <t>KL SOL.COFFEINI 1% 50G</t>
  </si>
  <si>
    <t>KL SOL.METHYLROS.CHL. 1% 50g</t>
  </si>
  <si>
    <t>KL SOL.METHYLROS.CHL.1% 10G</t>
  </si>
  <si>
    <t>KL SOL.PROPRANOLOLI 4MG/1ML</t>
  </si>
  <si>
    <t>100ml</t>
  </si>
  <si>
    <t>KL SUPP.DIAZEPAMI 0,0005G  10KS</t>
  </si>
  <si>
    <t>KL SUPP.DIAZEPAMI 0,005G  10KS</t>
  </si>
  <si>
    <t>KL SUPP.GLYCEROLI  30KS, pro novorozence</t>
  </si>
  <si>
    <t>KL SUPP.IBUPROFENI 0,05G  20KS</t>
  </si>
  <si>
    <t>KL SUPP.PARACETAMOLI 0,02G  30KS</t>
  </si>
  <si>
    <t>LUMINAL</t>
  </si>
  <si>
    <t>INJ 5X1ML/219MG</t>
  </si>
  <si>
    <t>MAGNESIUM SULFURICUM BIOTIKA</t>
  </si>
  <si>
    <t>INJ 5X10ML 10%</t>
  </si>
  <si>
    <t>MALTOFER</t>
  </si>
  <si>
    <t>POR GTT SOL 30ML</t>
  </si>
  <si>
    <t>MIDAZOLAM ACCORD 5 MG/ML</t>
  </si>
  <si>
    <t>INJ+INF SOL 10X1MLX5MG/ML</t>
  </si>
  <si>
    <t>NALBUPHIN ORPHA</t>
  </si>
  <si>
    <t>INJ SOL 10X2ML</t>
  </si>
  <si>
    <t>NATRIUM CHLORATUM BIOTIKA 10%</t>
  </si>
  <si>
    <t>Natriumglycerophosphat 20ml-MIMOŘÁDNÝ DOVOZ!!</t>
  </si>
  <si>
    <t xml:space="preserve"> SOL 20x20ML</t>
  </si>
  <si>
    <t>NORADRENALIN LECIVA</t>
  </si>
  <si>
    <t>NOVALGIN</t>
  </si>
  <si>
    <t>INJ 10X2ML/1000MG</t>
  </si>
  <si>
    <t>NUROFEN PRO DĚTI JAHODA (od 3 měsíců)</t>
  </si>
  <si>
    <t>POR SUS 2000MG/100ML TRUB</t>
  </si>
  <si>
    <t>OPHTHALMO-AZULEN</t>
  </si>
  <si>
    <t>OPHTHALMO-HYDROCORTISON LECIVA</t>
  </si>
  <si>
    <t>UNG OPH 1X5GM 0.5%</t>
  </si>
  <si>
    <t>PARACETAMOL KABI 10 MG/ML</t>
  </si>
  <si>
    <t>INF SOL 10X50ML/500MG</t>
  </si>
  <si>
    <t>PENTAGLOBIN- Mimořádný dovoz !!!</t>
  </si>
  <si>
    <t>INJ 1X10ML</t>
  </si>
  <si>
    <t>PHENAEMALETTEN</t>
  </si>
  <si>
    <t>TBL 50X15MG</t>
  </si>
  <si>
    <t>PREDNISON 5 LECIVA</t>
  </si>
  <si>
    <t>TBL 20X5MG</t>
  </si>
  <si>
    <t>PROGLICEM tbl.100x25mg - MIMOŘ.DOVOZ!!!</t>
  </si>
  <si>
    <t>tbl.100x25mg</t>
  </si>
  <si>
    <t>PROPOFOL 1% MCT/LCT FRESENIUS</t>
  </si>
  <si>
    <t>INJ EML 5X20ML</t>
  </si>
  <si>
    <t>PROPOFOL-LIPURO 0,5% (5MG/ML) 5X20ML</t>
  </si>
  <si>
    <t>INJ+INF EML 5X20ML/100MG</t>
  </si>
  <si>
    <t xml:space="preserve">PROTAMIN MEDA AMPULLEN </t>
  </si>
  <si>
    <t>INJ 5X5ML/5KU</t>
  </si>
  <si>
    <t>RIVOTRIL 2.5MG/ML</t>
  </si>
  <si>
    <t>POR GTT SOL 1X10ML</t>
  </si>
  <si>
    <t>SAB SIMPLEX</t>
  </si>
  <si>
    <t>POR SUS 1X30ML</t>
  </si>
  <si>
    <t>SOLUVIT N PRO INFUS.</t>
  </si>
  <si>
    <t>INJ SIC 10</t>
  </si>
  <si>
    <t xml:space="preserve">SUFENTANIL TORREX 5 MCG/ML </t>
  </si>
  <si>
    <t>INJ SOL 5X2ML/10RG</t>
  </si>
  <si>
    <t>TENSAMIN</t>
  </si>
  <si>
    <t>INJ 10X5ML</t>
  </si>
  <si>
    <t>TRALGIT 50 INJ</t>
  </si>
  <si>
    <t>INJ SOL 5X1ML/50MG</t>
  </si>
  <si>
    <t>URSOFALK SUSPENZE</t>
  </si>
  <si>
    <t>POR SUS 1X250ML</t>
  </si>
  <si>
    <t>VENTOLIN INHALER N</t>
  </si>
  <si>
    <t>INHSUSPSS200X100RG</t>
  </si>
  <si>
    <t>VITALIPID N INFANT</t>
  </si>
  <si>
    <t>INF CNC SOL 10X10ML</t>
  </si>
  <si>
    <t>VODA NA INJEKCI VIAFLO</t>
  </si>
  <si>
    <t>PAR LQF 20X500ML</t>
  </si>
  <si>
    <t>léky - parenterální výživa (LEK)</t>
  </si>
  <si>
    <t>AMINOVENOES N PAED 10%</t>
  </si>
  <si>
    <t>INF SOL 10X100ML 10%</t>
  </si>
  <si>
    <t>SMOFLIPID</t>
  </si>
  <si>
    <t>INF EML 10X100ML</t>
  </si>
  <si>
    <t>léky - enter. a parent. výživa (výroba LEK-OPSL)</t>
  </si>
  <si>
    <t>IR  INF. STARTOVACÍ  NOV.</t>
  </si>
  <si>
    <t>vak 500 ml Novorozenci</t>
  </si>
  <si>
    <t xml:space="preserve">IR  PARENT.VÝŽIVA </t>
  </si>
  <si>
    <t>vak 500 ml</t>
  </si>
  <si>
    <t>IR  PARENT.VÝŽIVA  NOVOROZENCI</t>
  </si>
  <si>
    <t>vak 125ml</t>
  </si>
  <si>
    <t>vak 250 ml</t>
  </si>
  <si>
    <t>INFASOURCE</t>
  </si>
  <si>
    <t>POR SOL 32X90ML</t>
  </si>
  <si>
    <t>NESTLÉ Beba H.A.1 400g</t>
  </si>
  <si>
    <t>NESTLÉ Beba OPTIPRO HA 1 800g</t>
  </si>
  <si>
    <t>Nutrilon 0 Nenatal (Premature) ProExpert 400g</t>
  </si>
  <si>
    <t>Nutrilon 1 A.R. ProExpert 400g</t>
  </si>
  <si>
    <t>Nutrilon 1 Profutura RTF 24x 70ml</t>
  </si>
  <si>
    <t>NUTRILON 1 Pronutra 800g</t>
  </si>
  <si>
    <t>Nutrilon Nutriton ProExpert 135g</t>
  </si>
  <si>
    <t>léky - krev.deriváty ZUL (TO)</t>
  </si>
  <si>
    <t>HUMAN ALBUMIN GRIFOLS 20%</t>
  </si>
  <si>
    <t>200MG/ML INF SOL 1X10ML</t>
  </si>
  <si>
    <t>KIOVIG</t>
  </si>
  <si>
    <t>100MG/ML INF SOL 1X10ML</t>
  </si>
  <si>
    <t>AMIKACIN MEDOPHARM 500 MG/2 ML</t>
  </si>
  <si>
    <t>INJ+INF SOL 10X2ML/500MG</t>
  </si>
  <si>
    <t>AMOKSIKLAV 600 MG</t>
  </si>
  <si>
    <t>INJ PLV SOL 5X600MG</t>
  </si>
  <si>
    <t>AMOKSIKLAV FORTE 312,5 MG/5ML SUSPENZE</t>
  </si>
  <si>
    <t>POR PLV SUS 100ML</t>
  </si>
  <si>
    <t>ARCHIFAR 1 G</t>
  </si>
  <si>
    <t>INJ+INF PLV SOL 10X1GM</t>
  </si>
  <si>
    <t>AXETINE 750MG</t>
  </si>
  <si>
    <t>INJ SIC 10X750MG</t>
  </si>
  <si>
    <t>BISEPTOL 120</t>
  </si>
  <si>
    <t>TBL 20X120MG</t>
  </si>
  <si>
    <t>CIPROFLOXACIN KABI 200 MG/100 ML INFUZNÍ ROZTOK</t>
  </si>
  <si>
    <t>INF SOL 10X200MG/100ML</t>
  </si>
  <si>
    <t>COLOMYCIN INJEKCE 1 000 000 MJ</t>
  </si>
  <si>
    <t>1000000IU INJ PLV SOL/SOL NEB 10X1MIU</t>
  </si>
  <si>
    <t>KLACID I.V.</t>
  </si>
  <si>
    <t>METRONIDAZOL 500MG BRAUN</t>
  </si>
  <si>
    <t>INJ 10X100ML(LDPE)</t>
  </si>
  <si>
    <t>PIPERACILLIN/TAZOBACTAM KABI 4 G/0,5 G</t>
  </si>
  <si>
    <t>INF PLV SOL 10X4.5GM</t>
  </si>
  <si>
    <t>SEFOTAK 1 G</t>
  </si>
  <si>
    <t>INJ PLV SOL 1X1GM</t>
  </si>
  <si>
    <t>TARGOCID 200MG</t>
  </si>
  <si>
    <t>INJ SIC 1X200MG+SOL</t>
  </si>
  <si>
    <t>TIENAM 500 MG/500 MG I.V.</t>
  </si>
  <si>
    <t>INF PLV SOL 1X10LAH/20ML</t>
  </si>
  <si>
    <t>3MG/G OPH UNG 3,5G</t>
  </si>
  <si>
    <t>UNASYN</t>
  </si>
  <si>
    <t>INJ PLV SOL 1X1.5GM</t>
  </si>
  <si>
    <t>FLUCONAZOL KABI 2 MG/ML</t>
  </si>
  <si>
    <t>INF SOL 10X100ML/200MG</t>
  </si>
  <si>
    <t>IMAZOL PLUS</t>
  </si>
  <si>
    <t>DRM CRM 1X30GM</t>
  </si>
  <si>
    <t>léky - centra (LEK)</t>
  </si>
  <si>
    <t>SYNAGIS 100 MG/ML</t>
  </si>
  <si>
    <t>INJ SOL 1X0.5ML</t>
  </si>
  <si>
    <t>INJ SOL 1X1ML</t>
  </si>
  <si>
    <t>0912 - NOVO: lůžkové oddělení 16B + 16D</t>
  </si>
  <si>
    <t>0931 - NOVO: JIP 16A + 16D</t>
  </si>
  <si>
    <t>0911 - NOVO: lůžkové oddělení 16C + 16B + 16BD</t>
  </si>
  <si>
    <t>A02BC01 - OMEPRAZOL</t>
  </si>
  <si>
    <t>C03CA01 - FUROSEMID</t>
  </si>
  <si>
    <t>C05BA01 - ORGANO-HEPARINOID</t>
  </si>
  <si>
    <t>J01DD01 - CEFOTAXIM</t>
  </si>
  <si>
    <t>J01DH02 - MEROPENEM</t>
  </si>
  <si>
    <t>J01GB06 - AMIKACIN</t>
  </si>
  <si>
    <t>J01XA01 - VANKOMYCIN</t>
  </si>
  <si>
    <t>J01XD01 - METRONIDAZOL</t>
  </si>
  <si>
    <t>J02AC01 - FLUKONAZOL</t>
  </si>
  <si>
    <t>N01AX10 - PROPOFOL</t>
  </si>
  <si>
    <t>N02BB02 - SODNÁ SŮL METAMIZOLU</t>
  </si>
  <si>
    <t>N02BE01 - PARACETAMOL</t>
  </si>
  <si>
    <t>N05CD08 - MIDAZOLAM</t>
  </si>
  <si>
    <t>R03AC02 - SALBUTAMOL</t>
  </si>
  <si>
    <t>R03BA05 - FLUTIKASON</t>
  </si>
  <si>
    <t>V06XX - POTRAVINY PRO ZVLÁŠTNÍ LÉKAŘSKÉ ÚČELY (PZLÚ)</t>
  </si>
  <si>
    <t>N01AH03 - SUFENTANIL</t>
  </si>
  <si>
    <t>J01CR02 - AMOXICILIN A  INHIBITOR BETA-LAKTAMASY</t>
  </si>
  <si>
    <t>J01CR05 - PIPERACILIN A  INHIBITOR BETA-LAKTAMASY</t>
  </si>
  <si>
    <t>J01XA01</t>
  </si>
  <si>
    <t>166265</t>
  </si>
  <si>
    <t>VANCOMYCIN MYLAN</t>
  </si>
  <si>
    <t>500MG INF PLV SOL 1</t>
  </si>
  <si>
    <t>A02BC01</t>
  </si>
  <si>
    <t>31739</t>
  </si>
  <si>
    <t>HELICID 40 INF</t>
  </si>
  <si>
    <t>40MG INF PLV SOL 1</t>
  </si>
  <si>
    <t>C03CA01</t>
  </si>
  <si>
    <t>214036</t>
  </si>
  <si>
    <t>C05BA01</t>
  </si>
  <si>
    <t>3575</t>
  </si>
  <si>
    <t>HEPAROID LÉČIVA</t>
  </si>
  <si>
    <t>2MG/G CRM 30G</t>
  </si>
  <si>
    <t>J01CR02</t>
  </si>
  <si>
    <t>96416</t>
  </si>
  <si>
    <t>AMOKSIKLAV FORTE 312,5 MG/5ML</t>
  </si>
  <si>
    <t>250MG/62,5MG/5ML POR PLV SUS 1</t>
  </si>
  <si>
    <t>J01CR05</t>
  </si>
  <si>
    <t>113453</t>
  </si>
  <si>
    <t>PIPERACILLIN/TAZOBACTAM KABI</t>
  </si>
  <si>
    <t>4G/0,5G INF PLV SOL 10</t>
  </si>
  <si>
    <t>J01DD01</t>
  </si>
  <si>
    <t>201030</t>
  </si>
  <si>
    <t>SEFOTAK</t>
  </si>
  <si>
    <t>1G INJ/INF PLV SOL 1</t>
  </si>
  <si>
    <t>J01DH02</t>
  </si>
  <si>
    <t>183817</t>
  </si>
  <si>
    <t>ARCHIFAR</t>
  </si>
  <si>
    <t>1G INJ/INF PLV SOL 10</t>
  </si>
  <si>
    <t>J01GB06</t>
  </si>
  <si>
    <t>195147</t>
  </si>
  <si>
    <t>AMIKACIN MEDOPHARM</t>
  </si>
  <si>
    <t>500MG/2ML INJ/INF SOL 10X2ML</t>
  </si>
  <si>
    <t>J01XD01</t>
  </si>
  <si>
    <t>11592</t>
  </si>
  <si>
    <t>METRONIDAZOL B. BRAUN</t>
  </si>
  <si>
    <t>5MG/ML INF SOL 10X100ML</t>
  </si>
  <si>
    <t>J02AC01</t>
  </si>
  <si>
    <t>164401</t>
  </si>
  <si>
    <t>FLUCONAZOL KABI</t>
  </si>
  <si>
    <t>2MG/ML INF SOL 10X100ML</t>
  </si>
  <si>
    <t>N01AH03</t>
  </si>
  <si>
    <t>162444</t>
  </si>
  <si>
    <t>SUFENTANIL TORREX</t>
  </si>
  <si>
    <t>5MCG/ML INJ SOL 5X2ML</t>
  </si>
  <si>
    <t>N01AX10</t>
  </si>
  <si>
    <t>18167</t>
  </si>
  <si>
    <t>10MG/ML INJ/INF EML 5X20ML</t>
  </si>
  <si>
    <t>187158</t>
  </si>
  <si>
    <t>ANESIA</t>
  </si>
  <si>
    <t>N02BB02</t>
  </si>
  <si>
    <t>7981</t>
  </si>
  <si>
    <t>NOVALGIN INJEKCE</t>
  </si>
  <si>
    <t>500MG/ML INJ SOL 10X2ML</t>
  </si>
  <si>
    <t>N02BE01</t>
  </si>
  <si>
    <t>157871</t>
  </si>
  <si>
    <t>PARACETAMOL KABI</t>
  </si>
  <si>
    <t>10MG/ML INF SOL 10X50ML</t>
  </si>
  <si>
    <t>N05CD08</t>
  </si>
  <si>
    <t>127737</t>
  </si>
  <si>
    <t>MIDAZOLAM ACCORD</t>
  </si>
  <si>
    <t>5MG/ML INJ/INF SOL 10X1ML</t>
  </si>
  <si>
    <t>R03AC02</t>
  </si>
  <si>
    <t>31934</t>
  </si>
  <si>
    <t>100MCG/DÁV INH SUS PSS 200DÁV</t>
  </si>
  <si>
    <t>R03BA05</t>
  </si>
  <si>
    <t>95604</t>
  </si>
  <si>
    <t>50MCG/DÁV INH SUS PSS 120DÁV</t>
  </si>
  <si>
    <t>V06XX</t>
  </si>
  <si>
    <t>33152</t>
  </si>
  <si>
    <t>POR PLV SOL 1X400G</t>
  </si>
  <si>
    <t>33218</t>
  </si>
  <si>
    <t>NUTRITON</t>
  </si>
  <si>
    <t>POR SOL 1X135G</t>
  </si>
  <si>
    <t>Přehled plnění pozitivního listu - spotřeba léčivých přípravků - orientační přehled</t>
  </si>
  <si>
    <t>09 - Novorozenecké oddělení</t>
  </si>
  <si>
    <t xml:space="preserve">0911 - lůžkové oddělení 16C </t>
  </si>
  <si>
    <t>0912 - lůžkové oddělení 16B + 16D</t>
  </si>
  <si>
    <t>0931 - JIP 16A</t>
  </si>
  <si>
    <t>0994 - centrum - novorozenecké</t>
  </si>
  <si>
    <t>Novorozenecké oddělení</t>
  </si>
  <si>
    <t>HVLP</t>
  </si>
  <si>
    <t>IPLP</t>
  </si>
  <si>
    <t>PZT</t>
  </si>
  <si>
    <t>9</t>
  </si>
  <si>
    <t>89301091</t>
  </si>
  <si>
    <t>Standardní lůžková péče Celkem</t>
  </si>
  <si>
    <t>89301092</t>
  </si>
  <si>
    <t>Ambulance novorozeneckého odd. Celkem</t>
  </si>
  <si>
    <t>Novorozenecké oddělení Celkem</t>
  </si>
  <si>
    <t>* Legenda</t>
  </si>
  <si>
    <t>DIAPZT = Pomůcky pro diabetiky, jejichž název začíná slovem "Pumpa"</t>
  </si>
  <si>
    <t>Bodnár Vojtěch</t>
  </si>
  <si>
    <t>Dubrava Lubomír</t>
  </si>
  <si>
    <t>Hálek Jan</t>
  </si>
  <si>
    <t>Heroldová Jana</t>
  </si>
  <si>
    <t>Lasák Jakub</t>
  </si>
  <si>
    <t>Mišuth Vladimír</t>
  </si>
  <si>
    <t>Škodová Hana</t>
  </si>
  <si>
    <t>Šuláková Soňa</t>
  </si>
  <si>
    <t>Vránová Ivana</t>
  </si>
  <si>
    <t>Wita Martin</t>
  </si>
  <si>
    <t>ACIKLOVIR</t>
  </si>
  <si>
    <t>155938</t>
  </si>
  <si>
    <t>HERPESIN 200</t>
  </si>
  <si>
    <t>200MG TBL NOB 25</t>
  </si>
  <si>
    <t>ALPRAZOLAM</t>
  </si>
  <si>
    <t>91788</t>
  </si>
  <si>
    <t>NEUROL 0,25</t>
  </si>
  <si>
    <t>0,25MG TBL NOB 30</t>
  </si>
  <si>
    <t>FINASTERID</t>
  </si>
  <si>
    <t>200910</t>
  </si>
  <si>
    <t>FINAJELF</t>
  </si>
  <si>
    <t>5MG TBL FLM 30 I</t>
  </si>
  <si>
    <t>KLÍŠŤOVÁ ENCEFALITIDA, INAKTIVOVANÝ CELÝ VIRUS</t>
  </si>
  <si>
    <t>203217</t>
  </si>
  <si>
    <t>FSME-IMMUN</t>
  </si>
  <si>
    <t>0,5ML INJ SUS ISP 1X0,5ML+J</t>
  </si>
  <si>
    <t>KYSELINA FUSIDOVÁ</t>
  </si>
  <si>
    <t>84492</t>
  </si>
  <si>
    <t>FUCIDIN</t>
  </si>
  <si>
    <t>20MG/G CRM 1X15G</t>
  </si>
  <si>
    <t>MEFENOXALON</t>
  </si>
  <si>
    <t>85656</t>
  </si>
  <si>
    <t>DORSIFLEX</t>
  </si>
  <si>
    <t>200MG TBL NOB 30</t>
  </si>
  <si>
    <t>TRAZODON</t>
  </si>
  <si>
    <t>54094</t>
  </si>
  <si>
    <t>TRITTICO AC 75</t>
  </si>
  <si>
    <t>75MG TBL RET 30</t>
  </si>
  <si>
    <t>FYTOMENADION</t>
  </si>
  <si>
    <t>720</t>
  </si>
  <si>
    <t>20MG/ML POR GTT EML 1X5ML</t>
  </si>
  <si>
    <t>CHOLEKALCIFEROL</t>
  </si>
  <si>
    <t>103788</t>
  </si>
  <si>
    <t>0,5MG/ML POR GTT SOL 1X10ML</t>
  </si>
  <si>
    <t>IPRATROPIUM-BROMID</t>
  </si>
  <si>
    <t>92351</t>
  </si>
  <si>
    <t>ATROVENT 0,025%</t>
  </si>
  <si>
    <t>0,25MG/ML SOL NEB 20ML</t>
  </si>
  <si>
    <t>KLONAZEPAM</t>
  </si>
  <si>
    <t>85256</t>
  </si>
  <si>
    <t>RIVOTRIL</t>
  </si>
  <si>
    <t>2,5MG/ML POR GTT SOL 1X10ML</t>
  </si>
  <si>
    <t>MAKROGOL</t>
  </si>
  <si>
    <t>184039</t>
  </si>
  <si>
    <t>FORLAX</t>
  </si>
  <si>
    <t>4G POR PLV SOL SCC 20</t>
  </si>
  <si>
    <t>PARACETAMOL</t>
  </si>
  <si>
    <t>103873</t>
  </si>
  <si>
    <t>PARALEN HORKÝ NÁPOJ BEZ CUKRU</t>
  </si>
  <si>
    <t>500MG POR PLV SOL SCC 12</t>
  </si>
  <si>
    <t>POTRAVINY PRO ZVLÁŠTNÍ LÉKAŘSKÉ ÚČELY (PZLÚ)</t>
  </si>
  <si>
    <t>33836</t>
  </si>
  <si>
    <t>FORTINI PRO DĚTI S VLÁKNINOU - NEUTRAL</t>
  </si>
  <si>
    <t>POR SOL 1X200ML</t>
  </si>
  <si>
    <t>33837</t>
  </si>
  <si>
    <t>FORTINI PRO DĚTI S VLÁKNINOU - BANÁNOVÁ PŘÍCHUŤ</t>
  </si>
  <si>
    <t>33839</t>
  </si>
  <si>
    <t>FORTINI PRO DĚTI S VLÁKNINOU - VANILKOVÁ PŘÍCHUŤ</t>
  </si>
  <si>
    <t>33840</t>
  </si>
  <si>
    <t>FORTINI PRO DĚTI S VLÁKNINOU - JAHODOVÁ PŘÍCHUŤ</t>
  </si>
  <si>
    <t>33838</t>
  </si>
  <si>
    <t>FORTINI PRO DĚTI S VLÁKNINOU - ČOKOLÁDOVÁ PŘÍCHUŤ</t>
  </si>
  <si>
    <t>33822</t>
  </si>
  <si>
    <t>FORTINI CREAMY FRUIT MULTI FIBRE LETNÍ OVOCE</t>
  </si>
  <si>
    <t>POR SOL 4X100G</t>
  </si>
  <si>
    <t>33821</t>
  </si>
  <si>
    <t>FORTINI CREAMY FRUIT MULTI FIBRE ČERVENÉ OVOCE</t>
  </si>
  <si>
    <t>33403</t>
  </si>
  <si>
    <t>NUTRILON 1 NENATAL</t>
  </si>
  <si>
    <t>POR SOL 1X400G</t>
  </si>
  <si>
    <t>33938</t>
  </si>
  <si>
    <t>INFATRINI</t>
  </si>
  <si>
    <t>POR SOL 24X125ML</t>
  </si>
  <si>
    <t>33817</t>
  </si>
  <si>
    <t>POR SOL 4X125ML</t>
  </si>
  <si>
    <t>217141</t>
  </si>
  <si>
    <t>RESOURCE JUNIOR FIBRE VANILKA</t>
  </si>
  <si>
    <t>POR SOL 4X200ML</t>
  </si>
  <si>
    <t>217143</t>
  </si>
  <si>
    <t>RESOURCE JUNIOR FIBRE KAKAO</t>
  </si>
  <si>
    <t>217144</t>
  </si>
  <si>
    <t>RESOURCE JUNIOR FIBRE JAHODA</t>
  </si>
  <si>
    <t>217142</t>
  </si>
  <si>
    <t>RESOURCE JUNIOR FIBRE BANÁN</t>
  </si>
  <si>
    <t>33709</t>
  </si>
  <si>
    <t>NUTRINIDRINK NEUTRAL PRO DĚTI</t>
  </si>
  <si>
    <t>VALACIKLOVIR</t>
  </si>
  <si>
    <t>124231</t>
  </si>
  <si>
    <t>VALACICLOVIR MYLAN</t>
  </si>
  <si>
    <t>500MG TBL FLM 42</t>
  </si>
  <si>
    <t>AMOXICILIN A  INHIBITOR BETA-LAKTAMASY</t>
  </si>
  <si>
    <t>99366</t>
  </si>
  <si>
    <t>AMOKSIKLAV 457 MG/5 ML</t>
  </si>
  <si>
    <t>400MG/57MG/5ML POR PLV SUS 70ML</t>
  </si>
  <si>
    <t>Jiná</t>
  </si>
  <si>
    <t>*2060</t>
  </si>
  <si>
    <t>Jiný</t>
  </si>
  <si>
    <t>*3999</t>
  </si>
  <si>
    <t>Pomůcky respirační a inhalační</t>
  </si>
  <si>
    <t>140095</t>
  </si>
  <si>
    <t>INHALÁTOR KOMPRESOROVÝ PARI BOY COMPACT (TYP 052)</t>
  </si>
  <si>
    <t>S PŘÍSLUŠENSTVÍM</t>
  </si>
  <si>
    <t>Pomůcky pro inkontinentní</t>
  </si>
  <si>
    <t>170340</t>
  </si>
  <si>
    <t>KALHOTKY ABSORPČNÍ PRODYŠNÉ DENNÍ SENI SUPER EXTRA</t>
  </si>
  <si>
    <t>BOKY 40-60CM,1400ML,10KS</t>
  </si>
  <si>
    <t>88221</t>
  </si>
  <si>
    <t>PODLOŽKY ABSORPČNÍ MOLINEA PLUS</t>
  </si>
  <si>
    <t>60X60CM,1100ML,30KS</t>
  </si>
  <si>
    <t>Pomůcky pro laryngektomované</t>
  </si>
  <si>
    <t>169437</t>
  </si>
  <si>
    <t>CÉVKA ODSÁVACÍ PVC WELLSPRING</t>
  </si>
  <si>
    <t>VELIKOST 8 F,S KONEKTOREM,DÉLKA 30CM,PRO DUPV,500KS</t>
  </si>
  <si>
    <t>41149</t>
  </si>
  <si>
    <t>ODSÁVAČKA BATERIOVÁ MINIASPEED BATTERY PLUS MB- AS</t>
  </si>
  <si>
    <t>PŘENOSNÁ SACÍ OBJEM 18L/MIN. MOŽNOST NABÍJENÍ A POUŽITÍ JEDORÁZ.SÁČKU NA SEKRET</t>
  </si>
  <si>
    <t>ANTIBIOTIKA V KOMBINACI S OSTATNÍMI LÉČIVY</t>
  </si>
  <si>
    <t>1077</t>
  </si>
  <si>
    <t>OPHTHALMO-FRAMYKOIN COMP.</t>
  </si>
  <si>
    <t>OPH UNG 5G</t>
  </si>
  <si>
    <t>DESLORATADIN</t>
  </si>
  <si>
    <t>28833</t>
  </si>
  <si>
    <t>AERIUS</t>
  </si>
  <si>
    <t>2,5MG POR TBL DIS 60</t>
  </si>
  <si>
    <t>28837</t>
  </si>
  <si>
    <t>0,5MG/ML POR SOL 60ML+LŽIČKA</t>
  </si>
  <si>
    <t>12023</t>
  </si>
  <si>
    <t>KLOTRIMAZOL</t>
  </si>
  <si>
    <t>16895</t>
  </si>
  <si>
    <t>KOMPLEX ŽELEZA S ISOMALTOSOU</t>
  </si>
  <si>
    <t>16595</t>
  </si>
  <si>
    <t>50MG/ML POR GTT SOL 1X30ML</t>
  </si>
  <si>
    <t>MĚKKÝ PARAFIN A TUKOVÉ PRODUKTY</t>
  </si>
  <si>
    <t>100273</t>
  </si>
  <si>
    <t>LIPOBASE</t>
  </si>
  <si>
    <t>CRM 100G</t>
  </si>
  <si>
    <t>MUPIROCIN</t>
  </si>
  <si>
    <t>90778</t>
  </si>
  <si>
    <t>BACTROBAN</t>
  </si>
  <si>
    <t>20MG/G UNG 15G</t>
  </si>
  <si>
    <t>OLOPATADIN</t>
  </si>
  <si>
    <t>195013</t>
  </si>
  <si>
    <t>ALERPALUX</t>
  </si>
  <si>
    <t>1MG/ML OPH GTT SOL 1X5ML</t>
  </si>
  <si>
    <t>33491</t>
  </si>
  <si>
    <t>PRE BEBA DISCHARGE</t>
  </si>
  <si>
    <t>217124</t>
  </si>
  <si>
    <t>RŮZNÉ JINÉ KOMBINACE ŽELEZA</t>
  </si>
  <si>
    <t>99138</t>
  </si>
  <si>
    <t>9,48MG/ML POR GTT SOL 30ML</t>
  </si>
  <si>
    <t>ŽELEZO V KOMBINACI S KYANOKOBALAMINEM A KYSELINOU LISTOVOU</t>
  </si>
  <si>
    <t>59570</t>
  </si>
  <si>
    <t>FERRO-FOLGAMMA</t>
  </si>
  <si>
    <t>37MG/5MG/0,01MG CPS MOL 50</t>
  </si>
  <si>
    <t>*7004</t>
  </si>
  <si>
    <t>*2015</t>
  </si>
  <si>
    <t>DIAZEPAM</t>
  </si>
  <si>
    <t>69418</t>
  </si>
  <si>
    <t>DIAZEPAM DESITIN RECTAL TUBE</t>
  </si>
  <si>
    <t>10MG RCT SOL 5X2,5ML</t>
  </si>
  <si>
    <t>KLARITHROMYCIN</t>
  </si>
  <si>
    <t>216192</t>
  </si>
  <si>
    <t>KLACID</t>
  </si>
  <si>
    <t>125MG/5ML POR GRA SUS 100ML</t>
  </si>
  <si>
    <t>217195</t>
  </si>
  <si>
    <t>FORTINI PRO DĚTI S VLÁKNINOU, NEUTRAL</t>
  </si>
  <si>
    <t>ANALGETIKA A ANESTETIKA, KOMBINACE</t>
  </si>
  <si>
    <t>107143</t>
  </si>
  <si>
    <t>OTIPAX</t>
  </si>
  <si>
    <t>40MG/G+10MG/G AUR GTT SOL 16G</t>
  </si>
  <si>
    <t>MOMETASON</t>
  </si>
  <si>
    <t>192200</t>
  </si>
  <si>
    <t>ELOCOM</t>
  </si>
  <si>
    <t>1MG/G CRM 1X100G</t>
  </si>
  <si>
    <t>119653</t>
  </si>
  <si>
    <t>SORBIFER DURULES</t>
  </si>
  <si>
    <t>320MG/60MG TBL FLM 60</t>
  </si>
  <si>
    <t>119654</t>
  </si>
  <si>
    <t>320MG/60MG TBL FLM 100</t>
  </si>
  <si>
    <t>TOLPERISON</t>
  </si>
  <si>
    <t>57525</t>
  </si>
  <si>
    <t>MYDOCALM</t>
  </si>
  <si>
    <t>150MG TBL FLM 30</t>
  </si>
  <si>
    <t>*3009</t>
  </si>
  <si>
    <t>TOBRAMYCIN</t>
  </si>
  <si>
    <t>86264</t>
  </si>
  <si>
    <t>3MG/ML OPH GTT SOL 1X5ML</t>
  </si>
  <si>
    <t>SODNÁ SŮL LEVOTHYROXINU</t>
  </si>
  <si>
    <t>172044</t>
  </si>
  <si>
    <t>LETROX</t>
  </si>
  <si>
    <t>150MCG TBL NOB 100</t>
  </si>
  <si>
    <t>DEXAMETHASON</t>
  </si>
  <si>
    <t>52334</t>
  </si>
  <si>
    <t>FORTECORTIN 4</t>
  </si>
  <si>
    <t>4MG TBL NOB 20</t>
  </si>
  <si>
    <t>DROSPIRENON A ETHINYLESTRADIOL</t>
  </si>
  <si>
    <t>208132</t>
  </si>
  <si>
    <t>JANGEE</t>
  </si>
  <si>
    <t>0,03MG/3MG TBL FLM 3X28(21+7)</t>
  </si>
  <si>
    <t>KODEIN</t>
  </si>
  <si>
    <t>56993</t>
  </si>
  <si>
    <t>CODEIN SLOVAKOFARMA</t>
  </si>
  <si>
    <t>30MG TBL NOB 10</t>
  </si>
  <si>
    <t>KOMBINACE RŮZNÝCH ANTIBIOTIK</t>
  </si>
  <si>
    <t>1076</t>
  </si>
  <si>
    <t>MOXIFLOXACIN</t>
  </si>
  <si>
    <t>135827</t>
  </si>
  <si>
    <t>VIGAMOX 5 MG/ML OČNÍ KAPKY</t>
  </si>
  <si>
    <t>5MG/ML OPH GTT SOL 1X5ML</t>
  </si>
  <si>
    <t>PANTOPRAZOL</t>
  </si>
  <si>
    <t>160379</t>
  </si>
  <si>
    <t>PANTOMYL</t>
  </si>
  <si>
    <t>40MG TBL ENT 100</t>
  </si>
  <si>
    <t>PERMETHRIN</t>
  </si>
  <si>
    <t>85346</t>
  </si>
  <si>
    <t>INFECTOSCAB 5% KRÉM</t>
  </si>
  <si>
    <t>50MG/G CRM 30G</t>
  </si>
  <si>
    <t>FENOBARBITAL</t>
  </si>
  <si>
    <t>68578</t>
  </si>
  <si>
    <t>15MG TBL NOB 50 I</t>
  </si>
  <si>
    <t>KYSELINA URSODEOXYCHOLOVÁ</t>
  </si>
  <si>
    <t>130610</t>
  </si>
  <si>
    <t>250MG/5ML POR SUS 1X250ML</t>
  </si>
  <si>
    <t>33399</t>
  </si>
  <si>
    <t>NUTRILON 0 NENATAL</t>
  </si>
  <si>
    <t>Ambulance novorozeneckého odd.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</si>
  <si>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</si>
  <si>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</si>
  <si>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</si>
  <si>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G04CB01 - FINASTERID</t>
  </si>
  <si>
    <t>J05AB11 - VALACIKLOVIR</t>
  </si>
  <si>
    <t>H03AA01 - SODNÁ SŮL LEVOTHYROXINU</t>
  </si>
  <si>
    <t>N05BA12 - ALPRAZOLAM</t>
  </si>
  <si>
    <t>G04CB01</t>
  </si>
  <si>
    <t>N05BA12</t>
  </si>
  <si>
    <t>J05AB11</t>
  </si>
  <si>
    <t>H03AA01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</si>
  <si>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</si>
  <si>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</si>
  <si>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</si>
  <si>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</si>
  <si>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</si>
  <si>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</si>
  <si>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</si>
  <si>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</si>
  <si>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</si>
  <si>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</si>
  <si>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</si>
  <si>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50115020</t>
  </si>
  <si>
    <t>laboratorní diagnostika-LEK (Z501)</t>
  </si>
  <si>
    <t>DG384</t>
  </si>
  <si>
    <t>Bactec- PEDS - PLUS/F - plastic</t>
  </si>
  <si>
    <t>DG379</t>
  </si>
  <si>
    <t>Doprava 21%</t>
  </si>
  <si>
    <t>DG388</t>
  </si>
  <si>
    <t>Játrový bujon (10ml)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</si>
  <si>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</si>
  <si>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</si>
  <si>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</si>
  <si>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</si>
  <si>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</si>
  <si>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</si>
  <si>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DF166</t>
  </si>
  <si>
    <t>KALIBRAČNÍ ROZTOK 2  S1830 (ABL 825)</t>
  </si>
  <si>
    <t>DD305</t>
  </si>
  <si>
    <t>KARTICKY TEST.SCREENING 45X70 á 100 ks</t>
  </si>
  <si>
    <t>DC959</t>
  </si>
  <si>
    <t>MEMBRÁNOVÁ SOUPRAVA  Na+</t>
  </si>
  <si>
    <t>DD268</t>
  </si>
  <si>
    <t>MEMBRÁNOVÁ SOUPRAVA Ca</t>
  </si>
  <si>
    <t>DD267</t>
  </si>
  <si>
    <t>MEMBRÁNOVÁ SOUPRAVA K+</t>
  </si>
  <si>
    <t>DB942</t>
  </si>
  <si>
    <t>MEMBRÁNOVÁ SOUPRAVA pCO2</t>
  </si>
  <si>
    <t>DD076</t>
  </si>
  <si>
    <t>MEMBRÁNOVÁ SOUPRAVA pO2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</si>
  <si>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</si>
  <si>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</si>
  <si>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</si>
  <si>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</si>
  <si>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</si>
  <si>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</si>
  <si>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</si>
  <si>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</si>
  <si>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DH263</t>
  </si>
  <si>
    <t>Termo papír (8ks)</t>
  </si>
  <si>
    <t>DA376</t>
  </si>
  <si>
    <t>Zachycovače krevních sraženin, Clot Catchers ,250</t>
  </si>
  <si>
    <t>50115050</t>
  </si>
  <si>
    <t>obvazový materiál (Z502)</t>
  </si>
  <si>
    <t>ZA602</t>
  </si>
  <si>
    <t>Kompresa gáza 5,0 x 5,0 cm/2 ks sterilní karton á 1000 ks 26001</t>
  </si>
  <si>
    <t>ZL410</t>
  </si>
  <si>
    <t>Krytí gelové Hemagel 100 g A2681147</t>
  </si>
  <si>
    <t>ZA570</t>
  </si>
  <si>
    <t>Krytí tegaderm 4,4 cm x 4,4 cm bal. á 100 ks 1622W</t>
  </si>
  <si>
    <t>ZF225</t>
  </si>
  <si>
    <t>Náplast hypoalergenní á 250 ks 5353811</t>
  </si>
  <si>
    <t>ZA593</t>
  </si>
  <si>
    <t>Tampon sterilní stáčený 20 x 20 cm / 5 ks 28003+</t>
  </si>
  <si>
    <t>ZK522</t>
  </si>
  <si>
    <t>Tampon sterilní z buničité vaty / 20 ks karton á 2400 ks 1230213120</t>
  </si>
  <si>
    <t>ZA467</t>
  </si>
  <si>
    <t>Tyčinka vatová nesterilní 15 cm bal. á 100 ks 9679369</t>
  </si>
  <si>
    <t>ZA466</t>
  </si>
  <si>
    <t>Tyčinka vatová sterilní 14 cm bal. á 200 ks 9679501</t>
  </si>
  <si>
    <t>Tyčinka vatová sterilní 14 cm bal. á 200 ks 9679501 - identický kód s ZA729</t>
  </si>
  <si>
    <t>ZA446</t>
  </si>
  <si>
    <t>Vata buničitá přířezy 20 x 30 cm 1230200129</t>
  </si>
  <si>
    <t>50115060</t>
  </si>
  <si>
    <t>ZPr - ostatní (Z503)</t>
  </si>
  <si>
    <t>ZA674</t>
  </si>
  <si>
    <t>Cévka CN-01, bal.á 40 ks, 646959</t>
  </si>
  <si>
    <t>ZD662</t>
  </si>
  <si>
    <t>Cévka odsávací CH8 s přerušovačem sání  bal. á 50 ks ZAR-CO-A08-60</t>
  </si>
  <si>
    <t>ZO492</t>
  </si>
  <si>
    <t>Čidlo saturační masimo jednorázové pro novorozence RD SET Neo 4003 -  n. 15-8-0000057</t>
  </si>
  <si>
    <t>ZC793</t>
  </si>
  <si>
    <t>Čidlo saturační neonatální LNOP Neo-L děti 1 - 10 kg adhesivní sens. bal. á 20 ks 1798</t>
  </si>
  <si>
    <t>ZN575</t>
  </si>
  <si>
    <t>Dudlík červený 1-rychlostní s ochranným krytem novorozenci bal. á 180 ks 37589</t>
  </si>
  <si>
    <t>ZK083</t>
  </si>
  <si>
    <t>Elektroda EKG bal. á 12 ks 100 BRS-50-K/12</t>
  </si>
  <si>
    <t>ZD892</t>
  </si>
  <si>
    <t>Filtr akustický echo screen bal. á 5 ks 1770</t>
  </si>
  <si>
    <t>ZA737</t>
  </si>
  <si>
    <t>Filtr mini spike modrý 4550234</t>
  </si>
  <si>
    <t>ZC837</t>
  </si>
  <si>
    <t>Fonendoskop neonatální dvoustranný modrý P00202</t>
  </si>
  <si>
    <t>ZB668</t>
  </si>
  <si>
    <t>Hadička spojovací tlaková biocath pr. 1,0 mm x   50 cm á 40 ks PB 3105 M</t>
  </si>
  <si>
    <t>ZB338</t>
  </si>
  <si>
    <t>Hadička tlaková spojovací biocath 1,0 mm x 200 cm PB 3120 M</t>
  </si>
  <si>
    <t>ZA744</t>
  </si>
  <si>
    <t>Kanyla neoflon 24G žlutá BDC391350</t>
  </si>
  <si>
    <t>ZB299</t>
  </si>
  <si>
    <t>Konektor bezjehlový s prodl.hadičkou, bal.á 100 ks, 4097154</t>
  </si>
  <si>
    <t>ZN692</t>
  </si>
  <si>
    <t>Lanceta Solace modrá bezpečnostní 26G/1,8 mm bal. á 100 ks NT-PA26-100</t>
  </si>
  <si>
    <t>ZN691</t>
  </si>
  <si>
    <t>Lanceta Solace zelená bezpečnostní 21G/2,2 mm bal. á 100 ks NT-PA21-100</t>
  </si>
  <si>
    <t>ZN206</t>
  </si>
  <si>
    <t>Lopatka ústní dřevěná lékařská sterilní 150 x 17 mm bal. á 5 x 100 ks 4002/SG/CS/L</t>
  </si>
  <si>
    <t>ZF159</t>
  </si>
  <si>
    <t>Nádoba na kontaminovaný odpad 1 l 15-0002</t>
  </si>
  <si>
    <t>ZD784</t>
  </si>
  <si>
    <t>Nástavec ušní echoscreen 4,0 mm modrý bal. á 10 ks 1908</t>
  </si>
  <si>
    <t>ZO776</t>
  </si>
  <si>
    <t>Nástavec ušní echoscreen Tree Tip žlutý bal. á 10 ks 1918</t>
  </si>
  <si>
    <t>ZB439</t>
  </si>
  <si>
    <t>Odstraňovač náplastí Convacare á 100 ks 0011279 37443 - výpadek do konce dubna!!!!!!!!!!!!!</t>
  </si>
  <si>
    <t>ZC722</t>
  </si>
  <si>
    <t>Páska fixační bal. á 12 ks LNOP 1053</t>
  </si>
  <si>
    <t>ZP509</t>
  </si>
  <si>
    <t>Pinzeta UH sterilní I0600</t>
  </si>
  <si>
    <t>ZH760</t>
  </si>
  <si>
    <t>Popisovač chirurgický na kůži + sterilní pravítko fialová barva RQ-01</t>
  </si>
  <si>
    <t>Popisovač na kůži chirurgický + sterilní pravítko fialová barva RQ-01</t>
  </si>
  <si>
    <t>ZL688</t>
  </si>
  <si>
    <t>Proužky Accu-Check Inform IIStrip 50 EU1 á 50 ks 05942861041</t>
  </si>
  <si>
    <t>ZL689</t>
  </si>
  <si>
    <t>Roztok Accu-Check Performa Int´l Controls 1+2 level 04861736</t>
  </si>
  <si>
    <t>ZA400</t>
  </si>
  <si>
    <t>Sáček jímací dětský sterilní bal. á 10 ks 4425030</t>
  </si>
  <si>
    <t>ZA775</t>
  </si>
  <si>
    <t>Sáček močový lepicí dětský pro novoroz. 80 x 220 mm d744988</t>
  </si>
  <si>
    <t>ZP055</t>
  </si>
  <si>
    <t>Set nemocniční odsávací SymphonySet Single k odsávačce mateřského mléka K800.0557</t>
  </si>
  <si>
    <t>ZF672</t>
  </si>
  <si>
    <t>Set resuscitační neonatální 1,2 m s variabilním PEEP 6431000</t>
  </si>
  <si>
    <t>ZM515</t>
  </si>
  <si>
    <t>Souprava odsávací nástavec+ventil+membrána+láhev šroub. uzávěr+víčko K800.0695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</si>
  <si>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</si>
  <si>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</si>
  <si>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</si>
  <si>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</si>
  <si>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</si>
  <si>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</si>
  <si>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</si>
  <si>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</si>
  <si>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ZA746</t>
  </si>
  <si>
    <t>Stříkačka injekční 3-dílná 1 ml L tuberculin Omnifix Solo 9161406V</t>
  </si>
  <si>
    <t>ZB384</t>
  </si>
  <si>
    <t>Stříkačka injekční 3-dílná 20 ml LL Omnifix Solo se závitem bal. á 100 ks 4617207V</t>
  </si>
  <si>
    <t>ZH286</t>
  </si>
  <si>
    <t>Teploměr digitální s ohebným hrotem Thermoval Kids flex - voděodolný, nárazuvzdorný (91925) 9250532</t>
  </si>
  <si>
    <t>ZA729</t>
  </si>
  <si>
    <t>Tyčinka vatová sterilní 14 cm po 2 kusech velká 1 bal/200 ks 9679520</t>
  </si>
  <si>
    <t>ZB620</t>
  </si>
  <si>
    <t>Víko kompaktní odsávací s poj.ventilem bal. á 3 ks P01102</t>
  </si>
  <si>
    <t>ZK799</t>
  </si>
  <si>
    <t>Zátka combi červená 4495101</t>
  </si>
  <si>
    <t>ZI182</t>
  </si>
  <si>
    <t>Zkumavka močová + aplikátor s chem.stabilizátorem UriSwab žlutá 802CE.A</t>
  </si>
  <si>
    <t>ZB985</t>
  </si>
  <si>
    <t>Zkumavka močová urin-monovette s pístem 10 ml sterilní bal. á 100 ks 10.252.020</t>
  </si>
  <si>
    <t>ZA743</t>
  </si>
  <si>
    <t>Zkumavka odběrová 0,5 ml tapval fialová (Aquisel) 11170</t>
  </si>
  <si>
    <t>ZA888</t>
  </si>
  <si>
    <t>Zkumavka odběrová s gelem tapval bílá (Aquisel) 19860</t>
  </si>
  <si>
    <t>ZI179</t>
  </si>
  <si>
    <t>Zkumavka s mediem+ flovakovaný tampon eSwab růžový nos,krk,vagina,konečník,rány,fekální vzo) 490CE.A</t>
  </si>
  <si>
    <t>50115065</t>
  </si>
  <si>
    <t>ZPr - vpichovací materiál (Z530)</t>
  </si>
  <si>
    <t>ZF925</t>
  </si>
  <si>
    <t>Jehla injekční 0,9 x 25 mm žlutá á 100 ks 4657500</t>
  </si>
  <si>
    <t>ZA832</t>
  </si>
  <si>
    <t>Jehla injekční 0,9 x 40 mm žlutá 4657519</t>
  </si>
  <si>
    <t>ZB556</t>
  </si>
  <si>
    <t>Jehla injekční 1,2 x 40 mm růžová 4665120</t>
  </si>
  <si>
    <t>50115067</t>
  </si>
  <si>
    <t>ZPr - rukavice (Z532)</t>
  </si>
  <si>
    <t>ZP947</t>
  </si>
  <si>
    <t>Rukavice nitril basic bez p. modré M bal. á 200 ks 44751</t>
  </si>
  <si>
    <t>ZO256</t>
  </si>
  <si>
    <t>Rukavice nitril sempercare bez p. Soft růžové bal. á 200 ks vel. M 34432 - pouze pro novorozence</t>
  </si>
  <si>
    <t>ZN041</t>
  </si>
  <si>
    <t>Rukavice operační gammex latex PF bez pudru 6,5 330048065</t>
  </si>
  <si>
    <t>ZN126</t>
  </si>
  <si>
    <t>Rukavice operační gammex latex PF bez pudru 7,0 330048070</t>
  </si>
  <si>
    <t>Rukavice operační latex bez pudru sterilní  PF ansell gammex vel. 6,5 330048065</t>
  </si>
  <si>
    <t>Rukavice operační latex bez pudru sterilní  PF ansell gammex vel. 7,0 330048070</t>
  </si>
  <si>
    <t>Rukavice vyšetřovací nitril basic bez pudru modré M bal. á 200 ks 44751</t>
  </si>
  <si>
    <t>Rukavice vyšetřovací nitril bez pudru nesterilní basic modré M bal. á 200 ks 44751</t>
  </si>
  <si>
    <t>ZO257</t>
  </si>
  <si>
    <t>Rukavice nitril sempercare bez p. Soft růžové bal. á 200 ks vel. L 34433 - pouze pro novorozence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</si>
  <si>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</si>
  <si>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</si>
  <si>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</si>
  <si>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</si>
  <si>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</si>
  <si>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</si>
  <si>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</si>
  <si>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</si>
  <si>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DD309</t>
  </si>
  <si>
    <t>Laktátová membránová souprava</t>
  </si>
  <si>
    <t>ZO123</t>
  </si>
  <si>
    <t>Fixace nosních katetrů nasofix niko M – I dětský bal. á 100 ks 49-625M-I - dočasný výpadek</t>
  </si>
  <si>
    <t>ZC845</t>
  </si>
  <si>
    <t>Kompresa NT 10 x 20 cm/5 ks sterilní 26621</t>
  </si>
  <si>
    <t>ZA516</t>
  </si>
  <si>
    <t>Kompresa NT 7,5 x 7,5 cm/10 ks sterilní karton á 900 ks 1230119526</t>
  </si>
  <si>
    <t>ZK087</t>
  </si>
  <si>
    <t>Krém cavilon ochranný bariérový á 28 g bal. á 12 ks 3391E</t>
  </si>
  <si>
    <t>ZA485</t>
  </si>
  <si>
    <t>Krytí bioclusive 10 x 12 cm bal. á 10 ks BIP1012 SYS (2463)</t>
  </si>
  <si>
    <t>ZE483</t>
  </si>
  <si>
    <t>Krytí D-Fix - fixace I.V. kanyl transparentní semipermeabilní s výřezem na kratší straně sterilní 6 x 9 cm bal. á 100 ks (náhrada za tegaderm) 70.700.41.071</t>
  </si>
  <si>
    <t>ZA664</t>
  </si>
  <si>
    <t>Krytí gelové hydrokoloidní Flamigel 250 ml FLAM250</t>
  </si>
  <si>
    <t>ZN808</t>
  </si>
  <si>
    <t>Krytí gelové hydrokoloidní Flamigel 50 ml FLAM050</t>
  </si>
  <si>
    <t>ZN814</t>
  </si>
  <si>
    <t>Krytí gelové na rány ActiMaris bal. á 20g 3097749</t>
  </si>
  <si>
    <t>ZA627</t>
  </si>
  <si>
    <t>Krytí granuflex extra thin 5 x 10 cm á 10 ks 0021661 187959</t>
  </si>
  <si>
    <t>ZA798</t>
  </si>
  <si>
    <t>Krytí hemostatické traumacel P 2g ks bal. á 5 ks zásyp 10120</t>
  </si>
  <si>
    <t>ZA544</t>
  </si>
  <si>
    <t>Krytí inadine nepřilnavé 5,0 x 5,0 cm 1/10 SYS01481EE</t>
  </si>
  <si>
    <t>ZE748</t>
  </si>
  <si>
    <t>Krytí melgisorb Ag alginátové absorpční 10 x 10 cm bal. á 10 ks 256105</t>
  </si>
  <si>
    <t>ZE108</t>
  </si>
  <si>
    <t>Krytí mepilex lite 10 x 10 cm bal. á 5 ks 284100-01</t>
  </si>
  <si>
    <t>ZF108</t>
  </si>
  <si>
    <t>Krytí mepilex lite 6 x  8,5 cm bal. á 5 ks 284000-01</t>
  </si>
  <si>
    <t>ZC550</t>
  </si>
  <si>
    <t>Krytí mepilex silikonový Ag 10 x 10 cm bal. á 5 ks 287110-00</t>
  </si>
  <si>
    <t>ZG613</t>
  </si>
  <si>
    <t>Krytí mepitel one 8 x 10 cm  bal. á 5 ks 289200-00</t>
  </si>
  <si>
    <t>ZK404</t>
  </si>
  <si>
    <t>Krytí prontosan roztok 350 ml 400416</t>
  </si>
  <si>
    <t>ZN816</t>
  </si>
  <si>
    <t>Krytí roztok k výplachu a čištění ran ActiMaris Sensitiv 300 ml 3098093</t>
  </si>
  <si>
    <t>Krytí tegaderm 4,4 cm x 4,4 cm bal. á 100 ks 1622W náhrada ZQ115</t>
  </si>
  <si>
    <t>ZQ115</t>
  </si>
  <si>
    <t>Krytí transparentní Protectfilm 4,4 cm x 4,4 cm (náhrada za tegaderm) P4545PRFS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</si>
  <si>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</si>
  <si>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</si>
  <si>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</si>
  <si>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</si>
  <si>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ZN100</t>
  </si>
  <si>
    <t>Náplast reflexní k měření teploty v inkubátoru GIRAFFE á 50 ks 0203-1980-300</t>
  </si>
  <si>
    <t>ZQ116</t>
  </si>
  <si>
    <t>Náplast transparentní Airoplast cívka 1,25 cm x 9,14 m (náhrada za transpore) P-AIRO1291</t>
  </si>
  <si>
    <t>ZA318</t>
  </si>
  <si>
    <t>Náplast transpore 1,25 cm x 9,14 m 1527-0</t>
  </si>
  <si>
    <t>ZF351</t>
  </si>
  <si>
    <t>Náplast transpore bílá 1,25 cm x 9,14 m bal. á 24 ks 1534-0</t>
  </si>
  <si>
    <t>ZA548</t>
  </si>
  <si>
    <t>Náplast wet pruf voduvzd. 2,50 cm x 9,14 m bal. á 12 ks 3142</t>
  </si>
  <si>
    <t>ZA415</t>
  </si>
  <si>
    <t>Obinadlo idealast-haft 6 cm x 10 m 931114</t>
  </si>
  <si>
    <t>ZN180</t>
  </si>
  <si>
    <t>Pasta vyrovnávací stomahesive 60 g 0002709 183910</t>
  </si>
  <si>
    <t>ZC914</t>
  </si>
  <si>
    <t>Steh náplasťový Steri-strip 6 x 100 mm bal. á 50 ks R1546</t>
  </si>
  <si>
    <t>ZD151</t>
  </si>
  <si>
    <t>Ambuvak pro dospělé vak 1,5 l komplet (maska, hadička, rezervoár) 7152000</t>
  </si>
  <si>
    <t>ZD282</t>
  </si>
  <si>
    <t>Aplikátor nasální infant bal. á 25 ks MI1300</t>
  </si>
  <si>
    <t>ZD281</t>
  </si>
  <si>
    <t>Aplikátor nasální infant intermediate á 25 ks MI1300B</t>
  </si>
  <si>
    <t>ZD283</t>
  </si>
  <si>
    <t>Aplikátor nasální neonatal bal. á 25 ks MN1100B</t>
  </si>
  <si>
    <t>ZD284</t>
  </si>
  <si>
    <t>Aplikátor nasální premature bal. á 25 MN1100A</t>
  </si>
  <si>
    <t>ZC376</t>
  </si>
  <si>
    <t>Cévka odsávací CH10 s přerušovačem sání bal. á 50 ks ZAR-CO-A10-60</t>
  </si>
  <si>
    <t>ZA675</t>
  </si>
  <si>
    <t>Cévka pupeční CP-01 GAM646958</t>
  </si>
  <si>
    <t>ZA210</t>
  </si>
  <si>
    <t>Cévka vyživovací CV-01 GAMV686415 (GAM646957)</t>
  </si>
  <si>
    <t>ZM757</t>
  </si>
  <si>
    <t>Čelenka fixační Infant Flow nCPAP M 26 - 32 cm bal. á 10 ks 777040M</t>
  </si>
  <si>
    <t>ZM755</t>
  </si>
  <si>
    <t>Čelenka fixační Infant Flow nCPAP S 21 - 26 cm bal. á 10 ks 777040S</t>
  </si>
  <si>
    <t>ZM756</t>
  </si>
  <si>
    <t>Čelenka fixační Infant Flow nCPAP S/M 24 - 28 cm bal. á 10 ks 777040SM</t>
  </si>
  <si>
    <t>ZM754</t>
  </si>
  <si>
    <t>Čelenka fixační Infant Flow nCPAP XS 17 - 21 cm bal. á 10 ks 777040XS</t>
  </si>
  <si>
    <t>Čidlo saturační masimo jednorázové pro novorozence bal. á 20 ks RD SET Neo 4003 -  n. 15-8-0000057</t>
  </si>
  <si>
    <t>ZD992</t>
  </si>
  <si>
    <t>Čidlo saturační masimo jednorázové pro novorozence k monitoru Mindray bal. á 20 ks 2329LHL</t>
  </si>
  <si>
    <t>ZL537</t>
  </si>
  <si>
    <t>Čidlo teplotní jednorázové bal. á 10 ks 2074816-001</t>
  </si>
  <si>
    <t>ZI683</t>
  </si>
  <si>
    <t>Drátek míchací á 500 ks 110009</t>
  </si>
  <si>
    <t>ZD271</t>
  </si>
  <si>
    <t>Držák láhve flovac-plast 100 11-5121 (300 970-010-210)</t>
  </si>
  <si>
    <t>ZN574</t>
  </si>
  <si>
    <t>Dudlík modrý 3-rychlostní s ochranným krytem novorozenci a starší bal. á 180 ks 37587</t>
  </si>
  <si>
    <t>ZN573</t>
  </si>
  <si>
    <t>Dudlík růžový 3-rychlostní s ochranným krytem předčasně narozené děti bal. á 180 ks 37585</t>
  </si>
  <si>
    <t>ZA980</t>
  </si>
  <si>
    <t>Elektroda EEG subdermalní needle PRO-E3 bal. á 30 ks 62056</t>
  </si>
  <si>
    <t>ZL951</t>
  </si>
  <si>
    <t>Hadička prodlužovací PVC 150 cm pro světlocitlivé léky NO DOP bal. á 20  ks V686423-ND</t>
  </si>
  <si>
    <t>ZN296</t>
  </si>
  <si>
    <t>Hadička spojovací Gamaplus HS 1,8 x 450 UNIV NO DOP 606306-ND</t>
  </si>
  <si>
    <t>ZQ249</t>
  </si>
  <si>
    <t>Hadička spojovací HS 1,8 x 1800 mm LL DEPH free 2200 180 ND</t>
  </si>
  <si>
    <t>ZQ248</t>
  </si>
  <si>
    <t>Hadička spojovací HS 1,8 x 450 mm LL DEPH free 2200 045 ND</t>
  </si>
  <si>
    <t>ZQ250</t>
  </si>
  <si>
    <t>Hadička spojovací HS 1,8 x 450 mm UNIV DEPH free 2201 045 ND</t>
  </si>
  <si>
    <t>Hadička tlaková biocath 1,0 mm x 200 cm PB 3120 M</t>
  </si>
  <si>
    <t>ZB428</t>
  </si>
  <si>
    <t>Kanyla ET 2,5 bez manžety bal. á 10 ks 9325E</t>
  </si>
  <si>
    <t>ZB088</t>
  </si>
  <si>
    <t>Kanyla ET 3,0 bez manžety bal. á 10 ks 9336E</t>
  </si>
  <si>
    <t>ZA118</t>
  </si>
  <si>
    <t>Kanyla ET 3,5 bez manžetou bal. á 10 ks 9335E</t>
  </si>
  <si>
    <t>ZB416</t>
  </si>
  <si>
    <t>Kanyla ET 4,0 bez manžety bal. á 10 ks 9342E</t>
  </si>
  <si>
    <t>ZB199</t>
  </si>
  <si>
    <t>Kanyla neoflon 26G fialová BDC391349</t>
  </si>
  <si>
    <t>ZI681</t>
  </si>
  <si>
    <t>Kapilára heparin litný 140 ul / 2,35 x 90 mm UH bal. á 100 ks 102090</t>
  </si>
  <si>
    <t>ZB724</t>
  </si>
  <si>
    <t>Kapilára sedimentační kalibrovaná 727111</t>
  </si>
  <si>
    <t>ZB708</t>
  </si>
  <si>
    <t>Katetr močový foley CH6 silikon 23.000.14.206</t>
  </si>
  <si>
    <t>ZB898</t>
  </si>
  <si>
    <t>Klobouček kojící kontaktní vel. S 16 mm K200.1628</t>
  </si>
  <si>
    <t>ZK884</t>
  </si>
  <si>
    <t>Kohout trojcestný discofix modrý 4095111</t>
  </si>
  <si>
    <t>ZJ659</t>
  </si>
  <si>
    <t>Kohout trojcestný s bezjehlovým konektorem Discofix C bal. á 100 ks 16494CSF</t>
  </si>
  <si>
    <t>ZB334</t>
  </si>
  <si>
    <t>Konektor bezjehlový bionecteur á 50 ks 896.03 povoleno pouze pro DK a NOVOR</t>
  </si>
  <si>
    <t>Konektor bezjehlový bionecteur á 50 ks 896.03 povoleno pouze pro HOK, DK a NOVOR</t>
  </si>
  <si>
    <t>Konektor bezjehlový safeflow s prodl.hadičkou, bal.á 100 ks, 4097154</t>
  </si>
  <si>
    <t>ZD903</t>
  </si>
  <si>
    <t>Kontejner+ lopatka 30 ml nesterilní FLME25133</t>
  </si>
  <si>
    <t>ZB102</t>
  </si>
  <si>
    <t>Láhev k odsávačce flovac 1l hadice 1,8 m á 45 ks 000-036-020</t>
  </si>
  <si>
    <t>ZQ082</t>
  </si>
  <si>
    <t>Láhev kojenecká jednorázová se šroub.víčkem 120 ml multipack bal. á 50 ks 14001</t>
  </si>
  <si>
    <t>ZN571</t>
  </si>
  <si>
    <t>Láhev kojenecká jednorázová se šroub.víčkem 130 ml multipack bal. á 24 ks 37614</t>
  </si>
  <si>
    <t>ZQ081</t>
  </si>
  <si>
    <t>Láhev kojenecká jednorázová se šroub.víčkem 240 ml multipack bal. á 50 ks 14002</t>
  </si>
  <si>
    <t>ZN570</t>
  </si>
  <si>
    <t>Láhev kojenecká jednorázová se šroub.víčkem 50 ml multipack bal. á 42 ks 37512</t>
  </si>
  <si>
    <t>ZQ083</t>
  </si>
  <si>
    <t>Láhev kojenecká jednorázová se šroub.víčkem 50 ml multipack bal. á 50 ks 14000</t>
  </si>
  <si>
    <t>ZQ011</t>
  </si>
  <si>
    <t>Nebulizátor AEROGEN SOLO jednorázový 100AG-AS3200</t>
  </si>
  <si>
    <t>ZQ144</t>
  </si>
  <si>
    <t>Nůžky chirurgické rovné hrotnatotupé 150 mm AJ 024-15</t>
  </si>
  <si>
    <t>Odstraňovač náplastí Convacare á 100 ks 0011279 37443</t>
  </si>
  <si>
    <t>ZD880</t>
  </si>
  <si>
    <t>Pasta vyplňovací stomahesive adhesivní 30 g 0002708 149730</t>
  </si>
  <si>
    <t>ZB501</t>
  </si>
  <si>
    <t>Přerušovač sání fingertip sterilní bal. á 100 ks 07.031.00.000</t>
  </si>
  <si>
    <t>ZA691</t>
  </si>
  <si>
    <t>Rampa 3 kohouty discofix 16600C/4085434/</t>
  </si>
  <si>
    <t>ZB301</t>
  </si>
  <si>
    <t>Rampa 5 kohoutů bez PVC lipidorezistentní bal. á 20 ks RP 5000 M</t>
  </si>
  <si>
    <t>ZB360</t>
  </si>
  <si>
    <t>Rourka rektální CH12 délka 12 cm sterilní bal. á 20 ks 646699</t>
  </si>
  <si>
    <t>ZJ485</t>
  </si>
  <si>
    <t>Rozvěrač oční dětský barraquer drátěné čepele 11 mm celková délka 30 mm E4107P</t>
  </si>
  <si>
    <t>ZA687</t>
  </si>
  <si>
    <t>Sáček močový curity s hod. diurézou 200 ml hadička 150 cm 6502</t>
  </si>
  <si>
    <t>Sáček močový lepicí dětský pro novoroz. 80x220 mm d744988</t>
  </si>
  <si>
    <t>ZM753</t>
  </si>
  <si>
    <t>Sada Infant Flow LP nCPAP aolikátor. okruh, komora zvlhčovače s automatickým plněním bal. á 10 ks 7772011AK</t>
  </si>
  <si>
    <t>ZN771</t>
  </si>
  <si>
    <t>Sada k přístroji NO-A pro pediatrické použití 10002076</t>
  </si>
  <si>
    <t>ZI035</t>
  </si>
  <si>
    <t>Savička náhradní kulatá k šidítkům Flora kytička 100N</t>
  </si>
  <si>
    <t>ZD030</t>
  </si>
  <si>
    <t>Skalpel jednorázový cutfix sterilní bal. á 10 ks 5518040</t>
  </si>
  <si>
    <t>ZN890</t>
  </si>
  <si>
    <t>Sonda pro enterální výživu graduovaná 4F /40 cm PVC 310.04</t>
  </si>
  <si>
    <t>ZN891</t>
  </si>
  <si>
    <t>Sonda pro enterální výživu graduovaná 5F /40 cm PVC 310.05</t>
  </si>
  <si>
    <t>ZB543</t>
  </si>
  <si>
    <t>Souprava odběrová tracheální na odběr sekretu G05206</t>
  </si>
  <si>
    <t>ZD293</t>
  </si>
  <si>
    <t>Spojka heimlich na napoj. pediatr. drénů bal. á 50 ks 800.01</t>
  </si>
  <si>
    <t>ZB488</t>
  </si>
  <si>
    <t>Sprej cavilon 28 ml bal. á 12 ks 3346E</t>
  </si>
  <si>
    <t>ZA754</t>
  </si>
  <si>
    <t>Stříkačka injekční 3-dílná 10 ml LL Omnifix Solo se závitem 4617100V</t>
  </si>
  <si>
    <t>ZE308</t>
  </si>
  <si>
    <t>Stříkačka injekční 3-dílná 5 ml LL Omnifix Solo se závitem 4617053V</t>
  </si>
  <si>
    <t>ZA749</t>
  </si>
  <si>
    <t>Stříkačka injekční 3-dílná 50 ml LL Omnifix Solo 4617509F</t>
  </si>
  <si>
    <t>ZB815</t>
  </si>
  <si>
    <t>Stříkačka injekční 3-dílná 50 ml LL spec. Original-Perfusor černá s jehlou 50 ml 8728828F</t>
  </si>
  <si>
    <t>ZN854</t>
  </si>
  <si>
    <t>Stříkačka injekční arteriální 3 ml bez jehly s heparinem bal. á 100 ks safePICO Aspirator 956-622</t>
  </si>
  <si>
    <t>ZD492</t>
  </si>
  <si>
    <t>Svěrka držáku flovac-plast 100 11-5122 (230-500)</t>
  </si>
  <si>
    <t>ZC847</t>
  </si>
  <si>
    <t>Systém odsávací uzavřený TC CH5  neo / pedi Y adaptér 30,5 cm 195-5</t>
  </si>
  <si>
    <t>ZB095</t>
  </si>
  <si>
    <t>Systém odsávací uzavřený TC CH6 neo / pedi 30,5 cm ,bal.á 10 ks, 196-5</t>
  </si>
  <si>
    <t>ZI026</t>
  </si>
  <si>
    <t>Šidítko dětské Flora 03 kytička bal. á 30 ks 1001</t>
  </si>
  <si>
    <t>ZP814</t>
  </si>
  <si>
    <t>Šidítko pro nezralé novorozence do 30.týdne čiré Wee Thumbie – Aqua 1046741</t>
  </si>
  <si>
    <t>ZQ012</t>
  </si>
  <si>
    <t>T kus k nebulizátoru AEROGEN SOLO 15Fr 22Fr 15 m jednorázový 100AG-AS3020</t>
  </si>
  <si>
    <t>ZE783</t>
  </si>
  <si>
    <t>Trn na vak jednosměrný 2309E</t>
  </si>
  <si>
    <t>ZP357</t>
  </si>
  <si>
    <t>Tyčinka vatová zvlhčující glycerín + citron bal. á 75 ks FTL-LS-15</t>
  </si>
  <si>
    <t>ZM517</t>
  </si>
  <si>
    <t>Ventil včetně 6 bílých membrán K800.0727</t>
  </si>
  <si>
    <t>ZI682</t>
  </si>
  <si>
    <t>Zátka ke kapiláře á 500 ks (8153) 110180</t>
  </si>
  <si>
    <t>ZB755</t>
  </si>
  <si>
    <t>Zkumavka 1,0 ml K3 edta fialová 454034</t>
  </si>
  <si>
    <t>ZP077</t>
  </si>
  <si>
    <t>Zkumavka 15 ml PP 101/16,5 mm bílý šroubový uzávěr sterilní jednotlivě balená 10362/MO/SG/CS</t>
  </si>
  <si>
    <t>ZB760</t>
  </si>
  <si>
    <t>Zkumavka červená 3 ml 454095</t>
  </si>
  <si>
    <t>ZO939</t>
  </si>
  <si>
    <t>Zkumavka liquor PP 10 ml 15,3 x 92 ml šroubovací víčko sterilní s popisem bal.á 100 ks 62.610.018</t>
  </si>
  <si>
    <t>ZB533</t>
  </si>
  <si>
    <t>Zkumavka na kovy 6 ml 456080</t>
  </si>
  <si>
    <t>ZB336</t>
  </si>
  <si>
    <t>Zkumavka odběrová 1 ml tapval modrá bal. á 50 ks (Aquisel) 13060</t>
  </si>
  <si>
    <t>ZB773</t>
  </si>
  <si>
    <t>Zkumavka šedá-glykemie 454085</t>
  </si>
  <si>
    <t>ZB776</t>
  </si>
  <si>
    <t>Zkumavka zelená 3 ml 454082</t>
  </si>
  <si>
    <t>50115063</t>
  </si>
  <si>
    <t>ZPr - vaky, sety (Z528)</t>
  </si>
  <si>
    <t>ZA716</t>
  </si>
  <si>
    <t>Set infuzní intrafix air bez PVC 180 cm 4063002</t>
  </si>
  <si>
    <t>ZE079</t>
  </si>
  <si>
    <t>Set transfúzní non PVC s odvzdušněním a bakteriálním filtrem ZAR-I-TS</t>
  </si>
  <si>
    <t>50115064</t>
  </si>
  <si>
    <t>ZPr - šicí materiál (Z529)</t>
  </si>
  <si>
    <t>ZA878</t>
  </si>
  <si>
    <t>Šití ethilon bl 4-0 bal. á 12 ks W319</t>
  </si>
  <si>
    <t>ZA999</t>
  </si>
  <si>
    <t>Jehla injekční 0,5 x 16 mm oranžová 4657853</t>
  </si>
  <si>
    <t>ZA834</t>
  </si>
  <si>
    <t>Jehla injekční 0,7 x 40 mm černá 4660021</t>
  </si>
  <si>
    <t>ZP948</t>
  </si>
  <si>
    <t>Rukavice nitril basic bez p. modré L bal. á 200 ks 44752</t>
  </si>
  <si>
    <t>ZN125</t>
  </si>
  <si>
    <t>Rukavice operační gammex latex PF bez pudru 7,5 330048075</t>
  </si>
  <si>
    <t>ZN108</t>
  </si>
  <si>
    <t>Rukavice operační gammex latex PF bez pudru 8,0 330048080</t>
  </si>
  <si>
    <t>Rukavice operační latex bez pudru sterilní  PF ansell gammex vel. 8,0 330048080</t>
  </si>
  <si>
    <t>Rukavice operační latex bez pudru sterilní  PF ansell gammex vel.7,5 330048075</t>
  </si>
  <si>
    <t>Rukavice vyšetřovací nitril basic bez pudru modré L bal. á 200 ks 44752</t>
  </si>
  <si>
    <t>ZP949</t>
  </si>
  <si>
    <t>Rukavice vyšetřovací nitril basic bez pudru modré XL bal. á 170 ks 44753</t>
  </si>
  <si>
    <t>Rukavice vyšetřovací nitril bez pudru nesterilní sempercare Soft růžové bal. á 200 ks vel. M 34432 - pouze pro novorozence</t>
  </si>
  <si>
    <t>50115070</t>
  </si>
  <si>
    <t>ZPr - katetry ostatní (Z513)</t>
  </si>
  <si>
    <t>ZC649</t>
  </si>
  <si>
    <t>Katetr broviak 1 lumen 4,2 Fr x 71 cm 0600520CE</t>
  </si>
  <si>
    <t>ZB606</t>
  </si>
  <si>
    <t>Katetr CVC 2 lumen 4 Fr x 8 cm certofix duo paed S408 bal. á 10 ks 4166906</t>
  </si>
  <si>
    <t>ZL818</t>
  </si>
  <si>
    <t>Katetr pupeční dvoucestný 1272.14</t>
  </si>
  <si>
    <t>ZP084</t>
  </si>
  <si>
    <t>Katetr pupeční jednocestný 3,5 Fr x 40 cm 1270.03</t>
  </si>
  <si>
    <t>ZP085</t>
  </si>
  <si>
    <t>Katetr pupeční jednocestný 4,0 Fr x 40 cm 1270.04</t>
  </si>
  <si>
    <t>ZC618</t>
  </si>
  <si>
    <t>Mikrokatetr jednocestný premicath 1F 28G/20 cm neonatál. k parent. výživě PUR 1261.203</t>
  </si>
  <si>
    <t>50115079</t>
  </si>
  <si>
    <t>ZPr - internzivní péče (Z542)</t>
  </si>
  <si>
    <t>ZM997</t>
  </si>
  <si>
    <t>Blok výdechový autoklávovatelný k ventilátoru Fabian 7360</t>
  </si>
  <si>
    <t>ZL538</t>
  </si>
  <si>
    <t>Hadice silikon 5/9 mm á 25 m P00389</t>
  </si>
  <si>
    <t>ZC905</t>
  </si>
  <si>
    <t>Hadice silikon 7 x 11,0 x 2,00 mm á 10 m pro drenáž těl.dutin KVS60-070110</t>
  </si>
  <si>
    <t>ZI235</t>
  </si>
  <si>
    <t>Komora pro zvlhčovače jednorázová k ventilátoru Fabian bal. á 10 ks 500380</t>
  </si>
  <si>
    <t>ZM763</t>
  </si>
  <si>
    <t>Maska Infant Flow LP nCPAP L bal. á 10 ks 777002L</t>
  </si>
  <si>
    <t>ZM762</t>
  </si>
  <si>
    <t>Maska Infant Flow LP nCPAP M bal. á 10 ks 777002M</t>
  </si>
  <si>
    <t>ZM761</t>
  </si>
  <si>
    <t>Maska Infant Flow LP nCPAP S bal. á 10 ks 777002S</t>
  </si>
  <si>
    <t>ZM760</t>
  </si>
  <si>
    <t>Maska Infant Flow LP nCPAP X/S bal. á 10 ks 777002XS</t>
  </si>
  <si>
    <t>ZN304</t>
  </si>
  <si>
    <t>Nostrilka Infant Flow LP nCPAP velikost XS bal. á 10 ks 777000XS</t>
  </si>
  <si>
    <t>ZQ043</t>
  </si>
  <si>
    <t>Okruh dýchací jednorázový BTS1181A vyhř. okruh 120 cm AIRcon, HFO k ventilátoru Fabian bal. á 10 ks 270.754</t>
  </si>
  <si>
    <t>ZK464</t>
  </si>
  <si>
    <t>Okruh dýchací jednorázový BTS118W k ventilátoru Fabian bal. á 10 ks 270.471-již se nevyrábí</t>
  </si>
  <si>
    <t>ZD406</t>
  </si>
  <si>
    <t>Okruh dýchací pro novorozence jednorázový 150 cm á 10 ks 305/8173</t>
  </si>
  <si>
    <t>ZK806</t>
  </si>
  <si>
    <t>Okruh dýchací ventilační jednorázový k ventilátoru babylog 8000IC 5068810</t>
  </si>
  <si>
    <t>ZN141</t>
  </si>
  <si>
    <t>Okruh dýchací vyhřívaný s přívodní hadicí komorou nízkoprůtokovou zvlhčovací patronou Vapotherm pro rozsah průtoku 2-8 l/min. bal. á 5 ks PF-DPC-Low</t>
  </si>
  <si>
    <t>ZP783</t>
  </si>
  <si>
    <t>Převodník tlakový arteriální 158 cm jednokomorový 2 ml 1 linka pediatrický uzavřený systém Argon Safedraw P set bal. á 5 ks ARG:688600</t>
  </si>
  <si>
    <t>ZD478</t>
  </si>
  <si>
    <t>Převodník tlakový arteriální 90 cm jednokom. pediatrický 1 linka bal. á 20 ks T432105A</t>
  </si>
  <si>
    <t>ZN305</t>
  </si>
  <si>
    <t>Rezervoár k resuscitátoru Dartin objem 600 ml bal. á 10 ks PAL30212-již se nevyrábí</t>
  </si>
  <si>
    <t>Spotřeba zdravotnického materiálu - orientační přehled</t>
  </si>
  <si>
    <t>3 NLZP</t>
  </si>
  <si>
    <t>4 THP</t>
  </si>
  <si>
    <t>(prázdné)</t>
  </si>
  <si>
    <t>1 Celkem</t>
  </si>
  <si>
    <t>2 Celkem</t>
  </si>
  <si>
    <t>3 Celkem</t>
  </si>
  <si>
    <t>5 Dohody</t>
  </si>
  <si>
    <t>4 Celkem</t>
  </si>
  <si>
    <t>5 Celkem</t>
  </si>
  <si>
    <t>6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</si>
  <si>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</si>
  <si>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</si>
  <si>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</si>
  <si>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</si>
  <si>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</si>
  <si>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</si>
  <si>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</si>
  <si>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sanitáři</t>
  </si>
  <si>
    <t>THP</t>
  </si>
  <si>
    <t>dohody</t>
  </si>
  <si>
    <t>Specializovaná ambulantní péče</t>
  </si>
  <si>
    <t>209 - Pracoviště neurologie</t>
  </si>
  <si>
    <t>301 - Pracoviště pediatrie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</si>
  <si>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</si>
  <si>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</si>
  <si>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</si>
  <si>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</si>
  <si>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</si>
  <si>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Drápalová Radka</t>
  </si>
  <si>
    <t>Faixová Petra</t>
  </si>
  <si>
    <t>Gromská Zuzana</t>
  </si>
  <si>
    <t>Punová Lucia</t>
  </si>
  <si>
    <t>Rovný David</t>
  </si>
  <si>
    <t>Sulovská Lucie</t>
  </si>
  <si>
    <t>Zdravotní výkony vykázané na pracovišti v rámci ambulantní péče dle lékařů *</t>
  </si>
  <si>
    <t>06</t>
  </si>
  <si>
    <t>209</t>
  </si>
  <si>
    <t>V</t>
  </si>
  <si>
    <t>31022</t>
  </si>
  <si>
    <t>CÍLENÉ VYŠETŘENÍ DĚTSKÝM LÉKAŘEM</t>
  </si>
  <si>
    <t>29002</t>
  </si>
  <si>
    <t xml:space="preserve">CÍLENÉ VYŠETŘENÍ DĚTSKÝM NEUROLOGEM               </t>
  </si>
  <si>
    <t>301</t>
  </si>
  <si>
    <t>1</t>
  </si>
  <si>
    <t>0027635</t>
  </si>
  <si>
    <t>SYNAGI</t>
  </si>
  <si>
    <t>0027636</t>
  </si>
  <si>
    <t>0210115</t>
  </si>
  <si>
    <t>0210114</t>
  </si>
  <si>
    <t>SYNAGIS</t>
  </si>
  <si>
    <t>09111</t>
  </si>
  <si>
    <t xml:space="preserve">ODBĚR KAPILÁRNÍ KRVE                              </t>
  </si>
  <si>
    <t>ODBĚR KAPILÁRNÍ KRVE</t>
  </si>
  <si>
    <t>09117</t>
  </si>
  <si>
    <t xml:space="preserve">ODBĚR KRVE ZE ŽÍLY U DÍTĚTĚ DO 10 LET             </t>
  </si>
  <si>
    <t>ODBĚR KRVE ZE ŽÍLY U DÍTĚTĚ DO 10 LET</t>
  </si>
  <si>
    <t>09511</t>
  </si>
  <si>
    <t xml:space="preserve">MINIMÁLNÍ KONTAKT LÉKAŘE S PACIENTEM              </t>
  </si>
  <si>
    <t>MINIMÁLNÍ KONTAKT LÉKAŘE S PACIENTEM</t>
  </si>
  <si>
    <t>31023</t>
  </si>
  <si>
    <t xml:space="preserve">KONTROLNÍ VYŠETŘENÍ DĚTSKÝM LÉKAŘEM               </t>
  </si>
  <si>
    <t>KONTROLNÍ VYŠETŘENÍ DĚTSKÝM LÉKAŘEM</t>
  </si>
  <si>
    <t>99991</t>
  </si>
  <si>
    <t>(VZP) KÓD POUZE PRO CENTRA DLE VYHL. 368/2006 - SL</t>
  </si>
  <si>
    <t>09555</t>
  </si>
  <si>
    <t>OŠETŘENÍ DÍTĚTE DO 6 LET</t>
  </si>
  <si>
    <t xml:space="preserve">OŠETŘENÍ DÍTĚTE DO 6 LET                          </t>
  </si>
  <si>
    <t>09215</t>
  </si>
  <si>
    <t xml:space="preserve">INJEKCE I. M., S. C., I. D.                       </t>
  </si>
  <si>
    <t xml:space="preserve">CÍLENÉ VYŠETŘENÍ DĚTSKÝM LÉKAŘEM                  </t>
  </si>
  <si>
    <t>09513</t>
  </si>
  <si>
    <t>TELEFONICKÁ KONZULTACE OŠETŘUJÍCÍHO LÉKAŘE PACIENT</t>
  </si>
  <si>
    <t>31021</t>
  </si>
  <si>
    <t>KOMPLEXNÍ VYŠETŘENÍ DĚTSKÝM LÉKAŘEM</t>
  </si>
  <si>
    <t xml:space="preserve">KOMPLEXNÍ VYŠETŘENÍ DĚTSKÝM LÉKAŘEM               </t>
  </si>
  <si>
    <t>09115</t>
  </si>
  <si>
    <t>ODBĚR BIOLOGICKÉHO MATERIÁLU JINÉHO NEŽ KREV NA KV</t>
  </si>
  <si>
    <t>99999</t>
  </si>
  <si>
    <t xml:space="preserve">Nespecifikovany vykon                  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</si>
  <si>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</si>
  <si>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</si>
  <si>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08 - Porodnicko-gynekologická klinika</t>
  </si>
  <si>
    <t>10 - Dětská klinika</t>
  </si>
  <si>
    <t>08</t>
  </si>
  <si>
    <t>3F4</t>
  </si>
  <si>
    <t>0005114</t>
  </si>
  <si>
    <t>TARGOCID</t>
  </si>
  <si>
    <t>0065989</t>
  </si>
  <si>
    <t>MYCOMAX</t>
  </si>
  <si>
    <t>0068999</t>
  </si>
  <si>
    <t>0083487</t>
  </si>
  <si>
    <t>MERONEM</t>
  </si>
  <si>
    <t>0092206</t>
  </si>
  <si>
    <t>AUGMENTIN 600 MG</t>
  </si>
  <si>
    <t>0096413</t>
  </si>
  <si>
    <t>0096414</t>
  </si>
  <si>
    <t>GENTAMICIN LEK</t>
  </si>
  <si>
    <t>0142077</t>
  </si>
  <si>
    <t>0155939</t>
  </si>
  <si>
    <t>HERPESIN 250</t>
  </si>
  <si>
    <t>0156258</t>
  </si>
  <si>
    <t>VANCOMYCIN KABI</t>
  </si>
  <si>
    <t>0201030</t>
  </si>
  <si>
    <t>0113453</t>
  </si>
  <si>
    <t>0166265</t>
  </si>
  <si>
    <t>0201958</t>
  </si>
  <si>
    <t>2</t>
  </si>
  <si>
    <t>0007957</t>
  </si>
  <si>
    <t>Erytrocyty deleukotizované</t>
  </si>
  <si>
    <t>0107959</t>
  </si>
  <si>
    <t>Trombocyty z aferézy deleukotizované</t>
  </si>
  <si>
    <t>0407942</t>
  </si>
  <si>
    <t>Příplatek za ozáření</t>
  </si>
  <si>
    <t>3</t>
  </si>
  <si>
    <t>0056344</t>
  </si>
  <si>
    <t>SADA PUNKČNÍ SUPRAPUBICKÁ - EASYCYST, 170718..1707</t>
  </si>
  <si>
    <t>00631</t>
  </si>
  <si>
    <t xml:space="preserve">OD TYPU 31 - PRO NEMOCNICE TYPU 3, (KATEGORIE 6)  </t>
  </si>
  <si>
    <t>OD TYPU 31 - PRO NEMOCNICE TYPU 3, (KATEGORIE 6)</t>
  </si>
  <si>
    <t>09227</t>
  </si>
  <si>
    <t xml:space="preserve">I. V. APLIKACE KRVE NEBO KREVNÍCH DERIVÁTŮ        </t>
  </si>
  <si>
    <t>I. V. APLIKACE KRVE NEBO KREVNÍCH DERIVÁTŮ</t>
  </si>
  <si>
    <t>17261</t>
  </si>
  <si>
    <t xml:space="preserve">SPECIALIZOVANÉ ECHOKARDIOGRAFICKÉ VYŠETŘENÍ       </t>
  </si>
  <si>
    <t>SPECIALIZOVANÉ ECHOKARDIOGRAFICKÉ VYŠETŘENÍ</t>
  </si>
  <si>
    <t>73028</t>
  </si>
  <si>
    <t xml:space="preserve">SCREENING SLUCHU U NOVOROZENCŮ                    </t>
  </si>
  <si>
    <t>SCREENING SLUCHU U NOVOROZENCŮ</t>
  </si>
  <si>
    <t>00880</t>
  </si>
  <si>
    <t>ROZLIŠENÍ VYKÁZANÉ HOSPITALIZACE JAKO: = NOVÁ HOSP</t>
  </si>
  <si>
    <t>00881</t>
  </si>
  <si>
    <t>ROZLIŠENÍ VYKÁZANÉ HOSPITALIZACE JAKO: = POKRAČOVÁ</t>
  </si>
  <si>
    <t>34454</t>
  </si>
  <si>
    <t>(VZP) PORODNÍ VÁHA NOVOROZENCE OD 2000 DO 2499 GRA</t>
  </si>
  <si>
    <t>34455</t>
  </si>
  <si>
    <t xml:space="preserve">(VZP) PORODNÍ VÁHA NOVOROZENCE NAD 2499 GRAMŮ     </t>
  </si>
  <si>
    <t>(VZP) PORODNÍ VÁHA NOVOROZENCE NAD 2499 GRAMŮ</t>
  </si>
  <si>
    <t>66031</t>
  </si>
  <si>
    <t>PREVENTIVNÍ VYŠETŘENÍ KYČELNÍCH KLOUBŮ U KOJENCE</t>
  </si>
  <si>
    <t>34453</t>
  </si>
  <si>
    <t>(VZP) PORODNÍ VÁHA NOVOROZENCE OD 1500 DO 1999 GRA</t>
  </si>
  <si>
    <t>31130</t>
  </si>
  <si>
    <t xml:space="preserve">PŘIJETÍ DOPROVODU DÍTĚTE                          </t>
  </si>
  <si>
    <t>PŘIJETÍ DOPROVODU DÍTĚTE</t>
  </si>
  <si>
    <t>00612</t>
  </si>
  <si>
    <t xml:space="preserve">OD TYPU 12 - PRO NEMOCNICE TYPU 3, (KATEGORIE 6)  </t>
  </si>
  <si>
    <t>34452</t>
  </si>
  <si>
    <t>(VZP) PORODNÍ VÁHA NOVOROZENCE OD 1000 DO 1499 GRA</t>
  </si>
  <si>
    <t>34451</t>
  </si>
  <si>
    <t>(VZP) PORODNÍ VÁHA NOVOROZENCE OD 750 DO 999 GRAMŮ</t>
  </si>
  <si>
    <t>3T4</t>
  </si>
  <si>
    <t>0003952</t>
  </si>
  <si>
    <t>0011592</t>
  </si>
  <si>
    <t>0016600</t>
  </si>
  <si>
    <t>0020605</t>
  </si>
  <si>
    <t>COLOMYCIN INJEKCE 1 000 000 MEZINÁRODNÍCH JEDNOTEK</t>
  </si>
  <si>
    <t>0026039</t>
  </si>
  <si>
    <t>0042144</t>
  </si>
  <si>
    <t>0072972</t>
  </si>
  <si>
    <t>AMOKSIKLAV 1,2 G</t>
  </si>
  <si>
    <t>0072973</t>
  </si>
  <si>
    <t>0087226</t>
  </si>
  <si>
    <t>0092289</t>
  </si>
  <si>
    <t>EDICIN</t>
  </si>
  <si>
    <t>0094176</t>
  </si>
  <si>
    <t>CEFOTAXIME LEK</t>
  </si>
  <si>
    <t>0131654</t>
  </si>
  <si>
    <t>CEFTAZIDIM KABI</t>
  </si>
  <si>
    <t>0137484</t>
  </si>
  <si>
    <t>ANBINEX</t>
  </si>
  <si>
    <t>0137499</t>
  </si>
  <si>
    <t>0162180</t>
  </si>
  <si>
    <t>CIPROFLOXACIN KABI</t>
  </si>
  <si>
    <t>0164350</t>
  </si>
  <si>
    <t>0500720</t>
  </si>
  <si>
    <t>MYCAMINE</t>
  </si>
  <si>
    <t>0129056</t>
  </si>
  <si>
    <t>ATENATIV</t>
  </si>
  <si>
    <t>0198192</t>
  </si>
  <si>
    <t>0141836</t>
  </si>
  <si>
    <t>AMIKACIN B. BRAUN</t>
  </si>
  <si>
    <t>0064835</t>
  </si>
  <si>
    <t>AXETINE</t>
  </si>
  <si>
    <t>0183812</t>
  </si>
  <si>
    <t>0025670</t>
  </si>
  <si>
    <t>INOMAX</t>
  </si>
  <si>
    <t>0088214</t>
  </si>
  <si>
    <t>EFLORAN</t>
  </si>
  <si>
    <t>0007955</t>
  </si>
  <si>
    <t>0107960</t>
  </si>
  <si>
    <t>0207921</t>
  </si>
  <si>
    <t>Plazma čerstvá zmrazená</t>
  </si>
  <si>
    <t>0012996</t>
  </si>
  <si>
    <t>ZÁSOBNÍK PRO STAPLER LIN. S NOŽEM - TCR,TVR,TRT 55</t>
  </si>
  <si>
    <t>0012999</t>
  </si>
  <si>
    <t>STAPLER LINEÁRNÍ S NOŽEM - TCT55; TLC55 (S PZT 001</t>
  </si>
  <si>
    <t>0068197</t>
  </si>
  <si>
    <t>SYSTÉM HYDROCEPHALNÍ DRENÁŽNÍ</t>
  </si>
  <si>
    <t>0069500</t>
  </si>
  <si>
    <t>KANYLA TRACHEOSTOMICKÁ  S NÍZKOTLAKOU  MANŽETOU</t>
  </si>
  <si>
    <t>0069598</t>
  </si>
  <si>
    <t>SYSTÉM HYDROCEPHALNÍ DRENÁŽNÍ-SHUNT</t>
  </si>
  <si>
    <t>0055779</t>
  </si>
  <si>
    <t>KATETR BROVIAC JEDNOLUMENOVÝ ZAVÁDĚCÍ SET 0600520</t>
  </si>
  <si>
    <t>00671</t>
  </si>
  <si>
    <t>OD TYPU 71 - PRO NEMOCNICE TYPU 3, (KATEGORIE 6) -</t>
  </si>
  <si>
    <t>00675</t>
  </si>
  <si>
    <t>OD TYPU 75 - PRO NEMOCNICE TYPU 3, (KATEGORIE 6) -</t>
  </si>
  <si>
    <t>34450</t>
  </si>
  <si>
    <t xml:space="preserve">(VZP) PORODNÍ VÁHA NOVOROZENCE POD 750 GRAMŮ      </t>
  </si>
  <si>
    <t>(VZP) PORODNÍ VÁHA NOVOROZENCE POD 750 GRAMŮ</t>
  </si>
  <si>
    <t>00678</t>
  </si>
  <si>
    <t>OD TYPU 78 - PRO NEMOCNICE TYPU 3, (KATEGORIE 6) -</t>
  </si>
  <si>
    <t>00672</t>
  </si>
  <si>
    <t>OD TYPU 72 - PRO NEMOCNICE TYPU 3, (KATEGORIE 6) -</t>
  </si>
  <si>
    <t>78310</t>
  </si>
  <si>
    <t xml:space="preserve">NEODKLADNÁ KARDIOPULMONÁLNÍ RESUSCITACE ROZŠÍŘENÁ </t>
  </si>
  <si>
    <t>90955</t>
  </si>
  <si>
    <t xml:space="preserve">(DRG) VENTILAČNÍ PODPORA U NOVOROZENCŮ            </t>
  </si>
  <si>
    <t>34320</t>
  </si>
  <si>
    <t>SELEKTIVNÍ PLICNÍ VAZODILATACE POMOCÍ OXIDU DUSNAT</t>
  </si>
  <si>
    <t>5F1</t>
  </si>
  <si>
    <t>32510</t>
  </si>
  <si>
    <t>ZAVEDENÍ DLOUHODOBÉ KANYLACE CENTRÁLNÍHO ŽILNÍHO S</t>
  </si>
  <si>
    <t>51343</t>
  </si>
  <si>
    <t>LOKÁLNÍ EXCIZE JATER NEBO OŠETŘENÍ MALÉ TRHLINY JA</t>
  </si>
  <si>
    <t>51353</t>
  </si>
  <si>
    <t>PUNKCE, ODSÁTÍ TENKÉHO STŘEVA, MANIPULACE SE STŘEV</t>
  </si>
  <si>
    <t>51392</t>
  </si>
  <si>
    <t>RELAPAROTOMIE PRO POOPERAČNÍ KRVÁCENÍ, PERITONITID</t>
  </si>
  <si>
    <t>51623</t>
  </si>
  <si>
    <t>POUŽITÍ ULTRAZVUKOVÉHO SKALPELU</t>
  </si>
  <si>
    <t>52219</t>
  </si>
  <si>
    <t>OPERACE PRO NEKROTIZUJÍCÍ ENTEROKOLIDU</t>
  </si>
  <si>
    <t>63589</t>
  </si>
  <si>
    <t>SALPINGEKTOMIE NEBO ADNEXEKTOMIE A NEBO RESEKCE OV</t>
  </si>
  <si>
    <t>51386</t>
  </si>
  <si>
    <t>SUTURA EV. EXCIZE A SUTURA LÉZE STĚNY ŽALUDKU NEBO</t>
  </si>
  <si>
    <t>51367</t>
  </si>
  <si>
    <t>APENDEKTOMIE NEBO OPERAČNÍ DRENÁŽ PERIAPENDIKULÁRN</t>
  </si>
  <si>
    <t>51357</t>
  </si>
  <si>
    <t>JEJUNOSTOMIE, ILEOSTOMIE NEBO KOLOSTOMIE, ANTEPOZI</t>
  </si>
  <si>
    <t>51355</t>
  </si>
  <si>
    <t>DVOJ - A VÍCENÁSOBNÁ RESEKCE A (NEBO) ANASTOMÓZA T</t>
  </si>
  <si>
    <t>52221</t>
  </si>
  <si>
    <t>ATRESIE TENKÉHO STŘEVA VČETNĚ DUODENA U NOVOROZENC</t>
  </si>
  <si>
    <t>51361</t>
  </si>
  <si>
    <t>KOLEKTOMIE SUBTOTÁLNÍ S ILEOSTOMIÍ A UZÁVĚREM REKT</t>
  </si>
  <si>
    <t>52231</t>
  </si>
  <si>
    <t xml:space="preserve">OPERACE OMFALOKÉLY NEBO GASTROSCHÍZY              </t>
  </si>
  <si>
    <t>52237</t>
  </si>
  <si>
    <t xml:space="preserve">KOREKCE VYSOKÉ VROZENÉ ANOREKTÁLNÍ NEPRŮCHODNOSTI </t>
  </si>
  <si>
    <t>52239</t>
  </si>
  <si>
    <t>KOREKCE VYSOKÉ ANOREKTÁLNÍ MALFORMACE</t>
  </si>
  <si>
    <t>5F6</t>
  </si>
  <si>
    <t>56163</t>
  </si>
  <si>
    <t>ZEVNÍ KOMOROVÁ DRENÁŽ NEBO ZAVEDENÍ ČIDLA NA MĚŘEN</t>
  </si>
  <si>
    <t>56169</t>
  </si>
  <si>
    <t xml:space="preserve">VENTRIKULOSKOPIE                                  </t>
  </si>
  <si>
    <t>VENTRIKULOSKOPIE</t>
  </si>
  <si>
    <t>56151</t>
  </si>
  <si>
    <t>TREPANACE PRO EXTRACEREBRÁLNÍ HEMATOM NEBO KRANIOT</t>
  </si>
  <si>
    <t>56125</t>
  </si>
  <si>
    <t>OPERAČNÍ REVIZE NEBO ZAVEDENÍ DRENÁŽE MOZKOMÍŠNÍHO</t>
  </si>
  <si>
    <t>606</t>
  </si>
  <si>
    <t>66021</t>
  </si>
  <si>
    <t xml:space="preserve">KOMPLEXNÍ VYŠETŘENÍ ORTOPEDEM                     </t>
  </si>
  <si>
    <t xml:space="preserve">PREVENTIVNÍ VYŠETŘENÍ KYČELNÍCH KLOUBŮ U KOJENCE  </t>
  </si>
  <si>
    <t>702</t>
  </si>
  <si>
    <t>7F1</t>
  </si>
  <si>
    <t>71717</t>
  </si>
  <si>
    <t xml:space="preserve">TRACHEOTOMIE                                      </t>
  </si>
  <si>
    <t>7F6</t>
  </si>
  <si>
    <t>76365</t>
  </si>
  <si>
    <t>PUNKČNÍ EPICYSTOSTOMIE</t>
  </si>
  <si>
    <t>10</t>
  </si>
  <si>
    <t>Zdravotní výkony vykázané na pracovišti pro pacienty hospitalizované ve FNOL - orientační přehled</t>
  </si>
  <si>
    <t>04411</t>
  </si>
  <si>
    <t>A</t>
  </si>
  <si>
    <t xml:space="preserve">PŘÍZNAKY, SYMPTOMY A JINÉ DIAGNÓZY DÝCHACÍHO SYSTÉMU BEZ CC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</si>
  <si>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</si>
  <si>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</si>
  <si>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</si>
  <si>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</si>
  <si>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15601</t>
  </si>
  <si>
    <t xml:space="preserve">NOVOROZENEC, MRTVÝ NEBO PŘELOŽENÝ &lt;= 5 DNÍ BEZ CC                                                   </t>
  </si>
  <si>
    <t>15602</t>
  </si>
  <si>
    <t xml:space="preserve">NOVOROZENEC, MRTVÝ NEBO PŘELOŽENÝ &lt;= 5 DNÍ S CC                                                     </t>
  </si>
  <si>
    <t>15603</t>
  </si>
  <si>
    <t xml:space="preserve">NOVOROZENEC, MRTVÝ NEBO PŘELOŽENÝ &lt;= 5 DNÍ S MCC                                                    </t>
  </si>
  <si>
    <t>15623</t>
  </si>
  <si>
    <t>B</t>
  </si>
  <si>
    <t xml:space="preserve">NOVOROZENEC, VÁHA PŘI PORODU &lt;=1000G, SE ZÁKLADNÍM VÝKONEM S                                        </t>
  </si>
  <si>
    <t>15633</t>
  </si>
  <si>
    <t xml:space="preserve">NOVOROZENEC, VÁHA PŘI PORODU &lt;=1000G, BEZ ZÁKLADNÍHO VÝKONU S                                       </t>
  </si>
  <si>
    <t>15643</t>
  </si>
  <si>
    <t xml:space="preserve">NOVOROZENEC, VÁHA PŘI PORODU 1000-1499G, SE ZÁKLADNÍM VÝKONEM                                       </t>
  </si>
  <si>
    <t>15651</t>
  </si>
  <si>
    <t xml:space="preserve">NOVOROZENEC, VÁHA PŘI PORODU 1000-1499G, BEZ ZÁKLADNÍHO VÝKON                                       </t>
  </si>
  <si>
    <t>15652</t>
  </si>
  <si>
    <t>15653</t>
  </si>
  <si>
    <t>15663</t>
  </si>
  <si>
    <t xml:space="preserve">NOVOROZENEC, VÁHA PŘI PORODU 1500-1999G, SE ZÁKLADNÍM VÝKONEM                                       </t>
  </si>
  <si>
    <t>15671</t>
  </si>
  <si>
    <t xml:space="preserve">NOVOROZENEC, VÁHA PŘI PORODU 1500-1999G, BEZ ZÁKLADNÍHO VÝKON                                       </t>
  </si>
  <si>
    <t>15672</t>
  </si>
  <si>
    <t>15673</t>
  </si>
  <si>
    <t>15682</t>
  </si>
  <si>
    <t xml:space="preserve">NOVOROZENEC, VÁHA PŘI PORODU 2000-2499G, SE ZÁKLADNÍM VÝKONEM                                       </t>
  </si>
  <si>
    <t>15683</t>
  </si>
  <si>
    <t>15691</t>
  </si>
  <si>
    <t xml:space="preserve">NOVOROZENEC, VÁHA PŘI PORODU 2000-2499G, BEZ ZÁKLADNÍHO VÝKON                                       </t>
  </si>
  <si>
    <t>15692</t>
  </si>
  <si>
    <t>15693</t>
  </si>
  <si>
    <t>15702</t>
  </si>
  <si>
    <t xml:space="preserve">NOVOROZENEC, VÁHA PŘI PORODU &gt;2499G, SE ZÁKLADNÍM VÝKONEM S C                                       </t>
  </si>
  <si>
    <t>15703</t>
  </si>
  <si>
    <t xml:space="preserve">NOVOROZENEC, VÁHA PŘI PORODU &gt;2499G, SE ZÁKLADNÍM VÝKONEM S M                                       </t>
  </si>
  <si>
    <t>15711</t>
  </si>
  <si>
    <t xml:space="preserve">NOVOROZENEC, VÁHA PŘI PORODU &gt;2499G, S VÁŽNOU ANOMÁLIÍ NEBO D                                       </t>
  </si>
  <si>
    <t>15712</t>
  </si>
  <si>
    <t>15713</t>
  </si>
  <si>
    <t>15720</t>
  </si>
  <si>
    <t xml:space="preserve">NOVOROZENEC, VÁHA PŘI PORODU &gt; 2499G, SE SYNDROMEM DÝCHACÍCH                                        </t>
  </si>
  <si>
    <t>15733</t>
  </si>
  <si>
    <t xml:space="preserve">NOVOROZENEC, VÁHA PŘI PORODU &gt; 2499G, S ASPIRAČNÍM SYNDROMEM                                        </t>
  </si>
  <si>
    <t>15741</t>
  </si>
  <si>
    <t xml:space="preserve">NOVOROZENEC, VÁHA PŘI PORODU &gt; 2499G, S VROZENOU NEBO PERINAT                                       </t>
  </si>
  <si>
    <t>15742</t>
  </si>
  <si>
    <t>15743</t>
  </si>
  <si>
    <t>15751</t>
  </si>
  <si>
    <t xml:space="preserve">NOVOROZENEC, VÁHA PŘI PORODU &gt; 2499G, BEZ ZÁKLADNÍHO VÝKONU B                                       </t>
  </si>
  <si>
    <t>15752</t>
  </si>
  <si>
    <t xml:space="preserve">NOVOROZENEC, VÁHA PŘI PORODU &gt; 2499G, BEZ ZÁKLADNÍHO VÝKONU S                                       </t>
  </si>
  <si>
    <t>15753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</si>
  <si>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</si>
  <si>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</si>
  <si>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</si>
  <si>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</si>
  <si>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99980</t>
  </si>
  <si>
    <t xml:space="preserve">HLAVNÍ DIAGNÓZA NEPLATNÁ JAKO PROPOUŠTĚCÍ DIAGNÓZA      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</si>
  <si>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</si>
  <si>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</si>
  <si>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</si>
  <si>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28 - Ústav lékařské genetiky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</si>
  <si>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</si>
  <si>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</si>
  <si>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</si>
  <si>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</si>
  <si>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</si>
  <si>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</si>
  <si>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</si>
  <si>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28</t>
  </si>
  <si>
    <t>816</t>
  </si>
  <si>
    <t>94181</t>
  </si>
  <si>
    <t xml:space="preserve">ZHOTOVENÍ KARYOTYPU Z JEDNÉ MITÓZY                </t>
  </si>
  <si>
    <t>ZHOTOVENÍ KARYOTYPU Z JEDNÉ MITÓZY</t>
  </si>
  <si>
    <t>94119</t>
  </si>
  <si>
    <t xml:space="preserve">IZOLACE A UCHOVÁNÍ LIDSKÉ DNA (RNA)               </t>
  </si>
  <si>
    <t>94115</t>
  </si>
  <si>
    <t xml:space="preserve">IN SITU HYBRIDIZACE LIDSKÉ DNA SE ZNAČENOU SONDOU </t>
  </si>
  <si>
    <t>IN SITU HYBRIDIZACE LIDSKÉ DNA SE ZNAČENOU SONDOU</t>
  </si>
  <si>
    <t>94123</t>
  </si>
  <si>
    <t xml:space="preserve">PCR ANALÝZA LIDSKÉ DNA                            </t>
  </si>
  <si>
    <t>94129</t>
  </si>
  <si>
    <t>RUTINNÍ VYŠETŘENÍ CHROMOZOMU Z PERIFERNÍ KRVE</t>
  </si>
  <si>
    <t xml:space="preserve">RUTINNÍ VYŠETŘENÍ CHROMOZOMU Z PERIFERNÍ KRVE     </t>
  </si>
  <si>
    <t>94225</t>
  </si>
  <si>
    <t>IZOLACE A BANKING LIDSKÝCH NUKLEOVÝCH KYSELIN (DNA</t>
  </si>
  <si>
    <t>94331</t>
  </si>
  <si>
    <t xml:space="preserve">ANALÝZA LIDSKÉHO GERMINÁLNÍHO GENOMU METODOU MLPA </t>
  </si>
  <si>
    <t>94237</t>
  </si>
  <si>
    <t xml:space="preserve">FRAGMENTAČNÍ ANALÝZA LIDSKÉHO GERMINÁLNÍHO GENOMU </t>
  </si>
  <si>
    <t>94967</t>
  </si>
  <si>
    <t>(VZP) ANEUPLOIDIE CHROMOZOMŮ 13,18,21, X A Y METOD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</si>
  <si>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</si>
  <si>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</si>
  <si>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</si>
  <si>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</si>
  <si>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</si>
  <si>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</si>
  <si>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</si>
  <si>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 xml:space="preserve">FAKTOR VIII - STANOVENÍ AKTIVITY                  </t>
  </si>
  <si>
    <t>FAKTOR VIII - STANOVENÍ AKTIVITY</t>
  </si>
  <si>
    <t>96197</t>
  </si>
  <si>
    <t>FAKTOR XI - STANOVENÍ AKTIVITY</t>
  </si>
  <si>
    <t>96321</t>
  </si>
  <si>
    <t xml:space="preserve">POČET TROMBOCYTŮ MIKROSKOPICKY                    </t>
  </si>
  <si>
    <t>POČET TROMBOCYTŮ MIKROSKOPICKY</t>
  </si>
  <si>
    <t>96617</t>
  </si>
  <si>
    <t>TROMBINOVÝ ČAS</t>
  </si>
  <si>
    <t xml:space="preserve">TROMBINOVÝ ČAS                                    </t>
  </si>
  <si>
    <t>96621</t>
  </si>
  <si>
    <t>AKTIVOVANÝ PARTIALNÍ TROMBOPLASTINOVÝ TEST (APTT)</t>
  </si>
  <si>
    <t xml:space="preserve">AKTIVOVANÝ PARTIALNÍ TROMBOPLASTINOVÝ TEST (APTT) </t>
  </si>
  <si>
    <t>96711</t>
  </si>
  <si>
    <t>PANOPTICKÉ OBARVENÍ NÁTĚRU PERIFERNÍ KRVE NEBO ASP</t>
  </si>
  <si>
    <t>96811</t>
  </si>
  <si>
    <t xml:space="preserve">PINK TEST                                         </t>
  </si>
  <si>
    <t>96837</t>
  </si>
  <si>
    <t>ERYTROPOETIN - STANOVENÍ HLADINY V SÉRU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</si>
  <si>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</si>
  <si>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</si>
  <si>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</si>
  <si>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</si>
  <si>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</si>
  <si>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</si>
  <si>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</si>
  <si>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</si>
  <si>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</si>
  <si>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 xml:space="preserve">ANTITROMBIN III, CHROMOGENNÍ METODOU (SÉRIE)      </t>
  </si>
  <si>
    <t>ANTITROMBIN III, CHROMOGENNÍ METODOU (SÉRIE)</t>
  </si>
  <si>
    <t>96515</t>
  </si>
  <si>
    <t xml:space="preserve">FIBRIN DEGRADAČNÍ PRODUKTY KVANTITATIVNĚ          </t>
  </si>
  <si>
    <t>FIBRIN DEGRADAČNÍ PRODUKTY KVANTITATIVNĚ</t>
  </si>
  <si>
    <t>96113</t>
  </si>
  <si>
    <t>PLAZMINOGEN - AKTIVITA</t>
  </si>
  <si>
    <t>96325</t>
  </si>
  <si>
    <t xml:space="preserve">FIBRINOGEN (SÉRIE)                                </t>
  </si>
  <si>
    <t>FIBRINOGEN (SÉRIE)</t>
  </si>
  <si>
    <t>96613</t>
  </si>
  <si>
    <t xml:space="preserve">VYŠETŘENÍ NÁTĚRU NA SCHIZOCYTY                    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</si>
  <si>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</si>
  <si>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</si>
  <si>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</si>
  <si>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</si>
  <si>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</si>
  <si>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</si>
  <si>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</si>
  <si>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</si>
  <si>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</si>
  <si>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</si>
  <si>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96155</t>
  </si>
  <si>
    <t xml:space="preserve">VON WILLEBRANDŮV  FAKTOR KVANTITATIVNĚ            </t>
  </si>
  <si>
    <t>96629</t>
  </si>
  <si>
    <t xml:space="preserve">VON WILLEBRANDOVŮV FAKTOR - RISTOCETIN KOFAKTOR - </t>
  </si>
  <si>
    <t>91435</t>
  </si>
  <si>
    <t>DVOUSTUPŇOVÁ IZOLACE GRANULOCYTŮ</t>
  </si>
  <si>
    <t>33</t>
  </si>
  <si>
    <t>801</t>
  </si>
  <si>
    <t>81111</t>
  </si>
  <si>
    <t xml:space="preserve">A L T  STATIM                                     </t>
  </si>
  <si>
    <t>A L T  STATIM</t>
  </si>
  <si>
    <t>81117</t>
  </si>
  <si>
    <t>AMYLASA (SÉRUM, MOČ) STATIM</t>
  </si>
  <si>
    <t xml:space="preserve">AMYLASA (SÉRUM, MOČ) STATIM                       </t>
  </si>
  <si>
    <t>81121</t>
  </si>
  <si>
    <t>BILIRUBIN CELKOVÝ STATIM</t>
  </si>
  <si>
    <t xml:space="preserve">BILIRUBIN CELKOVÝ STATIM                          </t>
  </si>
  <si>
    <t>81137</t>
  </si>
  <si>
    <t>UREA STATIM</t>
  </si>
  <si>
    <t xml:space="preserve">UREA STATIM                                       </t>
  </si>
  <si>
    <t>81147</t>
  </si>
  <si>
    <t xml:space="preserve">FOSFATÁZA ALKALICKÁ STATIM                        </t>
  </si>
  <si>
    <t>FOSFATÁZA ALKALICKÁ STATIM</t>
  </si>
  <si>
    <t>81157</t>
  </si>
  <si>
    <t>CHLORIDY STATIM</t>
  </si>
  <si>
    <t xml:space="preserve">CHLORIDY STATIM                                   </t>
  </si>
  <si>
    <t>81161</t>
  </si>
  <si>
    <t>AMYLÁZA PANKREATICKÁ STATIM</t>
  </si>
  <si>
    <t>81171</t>
  </si>
  <si>
    <t xml:space="preserve">KYSELINA MLÉČNÁ (LAKTÁT) STATIM                   </t>
  </si>
  <si>
    <t>81221</t>
  </si>
  <si>
    <t xml:space="preserve">POTNÍ TEST                                        </t>
  </si>
  <si>
    <t>81231</t>
  </si>
  <si>
    <t xml:space="preserve">METHEMOGLOBIN - KVANTITATIVNÍ STANOVENÍ           </t>
  </si>
  <si>
    <t>METHEMOGLOBIN - KVANTITATIVNÍ STANOVENÍ</t>
  </si>
  <si>
    <t>81237</t>
  </si>
  <si>
    <t xml:space="preserve">TROPONIN - T NEBO I ELISA                         </t>
  </si>
  <si>
    <t>TROPONIN - T NEBO I ELISA</t>
  </si>
  <si>
    <t>81247</t>
  </si>
  <si>
    <t>BILIRUBIN NOVOROZENECKÝ</t>
  </si>
  <si>
    <t xml:space="preserve">BILIRUBIN NOVOROZENECKÝ                           </t>
  </si>
  <si>
    <t>81317</t>
  </si>
  <si>
    <t>INSULIN - LIKE GROWTH FACTOR - BINDING PROTEIN 3 (</t>
  </si>
  <si>
    <t>81341</t>
  </si>
  <si>
    <t xml:space="preserve">AMONIAK                                           </t>
  </si>
  <si>
    <t>AMONIAK</t>
  </si>
  <si>
    <t>81351</t>
  </si>
  <si>
    <t xml:space="preserve">ANDROSTENDION                                     </t>
  </si>
  <si>
    <t>ANDROSTENDION</t>
  </si>
  <si>
    <t>81377</t>
  </si>
  <si>
    <t xml:space="preserve">SACHARIDY TENKOVRSTEVNOU CHROMATOGRAFIÍ V MOČI    </t>
  </si>
  <si>
    <t>SACHARIDY TENKOVRSTEVNOU CHROMATOGRAFIÍ V MOČI</t>
  </si>
  <si>
    <t>81391</t>
  </si>
  <si>
    <t xml:space="preserve">DISACHARIDY                                       </t>
  </si>
  <si>
    <t>DISACHARIDY</t>
  </si>
  <si>
    <t>81397</t>
  </si>
  <si>
    <t>ELEKTROFORÉZA PROTEINŮ (SÉRUM)</t>
  </si>
  <si>
    <t xml:space="preserve">ELEKTROFORÉZA PROTEINŮ (SÉRUM)                    </t>
  </si>
  <si>
    <t>81427</t>
  </si>
  <si>
    <t>FOSFOR ANORGANICKÝ</t>
  </si>
  <si>
    <t xml:space="preserve">FOSFOR ANORGANICKÝ                                </t>
  </si>
  <si>
    <t>81461</t>
  </si>
  <si>
    <t xml:space="preserve">HOMOCYSTEIN CELKOVÝ                               </t>
  </si>
  <si>
    <t>81481</t>
  </si>
  <si>
    <t xml:space="preserve">AMYLÁZA PANKREATICKÁ                              </t>
  </si>
  <si>
    <t>AMYLÁZA PANKREATICKÁ</t>
  </si>
  <si>
    <t>81521</t>
  </si>
  <si>
    <t>LAKTÁT (KYSELINA MLÉČNÁ)</t>
  </si>
  <si>
    <t xml:space="preserve">LAKTÁT (KYSELINA MLÉČNÁ)                          </t>
  </si>
  <si>
    <t>81527</t>
  </si>
  <si>
    <t xml:space="preserve">CHOLESTEROL LDL                                   </t>
  </si>
  <si>
    <t>81641</t>
  </si>
  <si>
    <t>ŽELEZO CELKOVÉ</t>
  </si>
  <si>
    <t xml:space="preserve">ŽELEZO CELKOVÉ                                    </t>
  </si>
  <si>
    <t>81651</t>
  </si>
  <si>
    <t xml:space="preserve">VYŠETŘENÍ DĚDIČNÝCH PORUCH METABOLISMU (DÁLE DPM) 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</si>
  <si>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</si>
  <si>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</si>
  <si>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</si>
  <si>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</si>
  <si>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</si>
  <si>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</si>
  <si>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</si>
  <si>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</si>
  <si>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</si>
  <si>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</si>
  <si>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</si>
  <si>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</si>
  <si>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</si>
  <si>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 xml:space="preserve">STANOVENÍ TRANSFERINU                             </t>
  </si>
  <si>
    <t>91397</t>
  </si>
  <si>
    <t>ELEKTROFORESA S NÁSLEDNOU IMUNOFIXACÍ (KOMPLEX - I</t>
  </si>
  <si>
    <t>91481</t>
  </si>
  <si>
    <t xml:space="preserve">STANOVENÍ KONCENTRACE PROCALCITONINU              </t>
  </si>
  <si>
    <t>STANOVENÍ KONCENTRACE PROCALCITONINU</t>
  </si>
  <si>
    <t>93131</t>
  </si>
  <si>
    <t xml:space="preserve">KORTISOL                                          </t>
  </si>
  <si>
    <t>KORTISOL</t>
  </si>
  <si>
    <t>93137</t>
  </si>
  <si>
    <t>PROGESTERON</t>
  </si>
  <si>
    <t>93151</t>
  </si>
  <si>
    <t>FERRITIN</t>
  </si>
  <si>
    <t xml:space="preserve">FERRITIN                                          </t>
  </si>
  <si>
    <t>93161</t>
  </si>
  <si>
    <t xml:space="preserve">INZULÍN                                           </t>
  </si>
  <si>
    <t>INZULÍN</t>
  </si>
  <si>
    <t>93167</t>
  </si>
  <si>
    <t>NEURON - SPECIFICKÁ ENOLÁZA (NSE)</t>
  </si>
  <si>
    <t xml:space="preserve">NEURON - SPECIFICKÁ ENOLÁZA (NSE)                 </t>
  </si>
  <si>
    <t>93171</t>
  </si>
  <si>
    <t xml:space="preserve">PARATHORMON                                       </t>
  </si>
  <si>
    <t>93181</t>
  </si>
  <si>
    <t>SOMATOTROPIN (STH, HGH)</t>
  </si>
  <si>
    <t xml:space="preserve">SOMATOTROPIN (STH, HGH)                           </t>
  </si>
  <si>
    <t>93191</t>
  </si>
  <si>
    <t>TESTOSTERON</t>
  </si>
  <si>
    <t xml:space="preserve">TESTOSTERON                                       </t>
  </si>
  <si>
    <t>93217</t>
  </si>
  <si>
    <t xml:space="preserve">AUTOPROTILÁTKY PROTI MIKROSOMÁLNÍMU ANTIGENU      </t>
  </si>
  <si>
    <t>AUTOPROTILÁTKY PROTI MIKROSOMÁLNÍMU ANTIGENU</t>
  </si>
  <si>
    <t>93227</t>
  </si>
  <si>
    <t xml:space="preserve">ANTIGEN SQUAMÓZNÍCH NÁDOROVÝCH BUNĚK (SCC)        </t>
  </si>
  <si>
    <t>93231</t>
  </si>
  <si>
    <t>TYREOGLOBULIN AUTOPROTILÁTKY</t>
  </si>
  <si>
    <t>93267</t>
  </si>
  <si>
    <t xml:space="preserve">VOLNÝ TESTOSTERON                                 </t>
  </si>
  <si>
    <t>VOLNÝ TESTOSTERON</t>
  </si>
  <si>
    <t>81119</t>
  </si>
  <si>
    <t>AMONIAK STATIM</t>
  </si>
  <si>
    <t xml:space="preserve">AMONIAK STATIM                                    </t>
  </si>
  <si>
    <t>81135</t>
  </si>
  <si>
    <t>SODÍK STATIM</t>
  </si>
  <si>
    <t xml:space="preserve">SODÍK STATIM                                      </t>
  </si>
  <si>
    <t>81473</t>
  </si>
  <si>
    <t xml:space="preserve">CHOLESTEROL HDL                                   </t>
  </si>
  <si>
    <t>81563</t>
  </si>
  <si>
    <t xml:space="preserve">OSMOLALITA (SÉRUM, MOČ)                           </t>
  </si>
  <si>
    <t>OSMOLALITA (SÉRUM, MOČ)</t>
  </si>
  <si>
    <t>93189</t>
  </si>
  <si>
    <t xml:space="preserve">TYROXIN VOLNÝ (FT4)                               </t>
  </si>
  <si>
    <t>TYROXIN VOLNÝ (FT4)</t>
  </si>
  <si>
    <t>81585</t>
  </si>
  <si>
    <t>ACIDOBAZICKÁ ROVNOVÁHA</t>
  </si>
  <si>
    <t xml:space="preserve">ACIDOBAZICKÁ ROVNOVÁHA                            </t>
  </si>
  <si>
    <t>93245</t>
  </si>
  <si>
    <t>TRIJODTYRONIN VOLNÝ (FT3)</t>
  </si>
  <si>
    <t xml:space="preserve">TRIJODTYRONIN VOLNÝ (FT3)                         </t>
  </si>
  <si>
    <t>91153</t>
  </si>
  <si>
    <t xml:space="preserve">STANOVENÍ  C - REAKTIVNÍHO PROTEINU               </t>
  </si>
  <si>
    <t>STANOVENÍ  C - REAKTIVNÍHO PROTEINU</t>
  </si>
  <si>
    <t>81145</t>
  </si>
  <si>
    <t xml:space="preserve">DRASLÍK STATIM                                    </t>
  </si>
  <si>
    <t>DRASLÍK STATIM</t>
  </si>
  <si>
    <t>81153</t>
  </si>
  <si>
    <t>GAMA-GLUTAMYLTRANSFERÁZA (GMT) STATIM</t>
  </si>
  <si>
    <t xml:space="preserve">GAMA-GLUTAMYLTRANSFERÁZA (GMT) STATIM             </t>
  </si>
  <si>
    <t>81113</t>
  </si>
  <si>
    <t xml:space="preserve">A S T  STATIM                                     </t>
  </si>
  <si>
    <t>A S T  STATIM</t>
  </si>
  <si>
    <t>93129</t>
  </si>
  <si>
    <t>FOLITROPIN (FSH)</t>
  </si>
  <si>
    <t xml:space="preserve">FOLITROPIN (FSH)                                  </t>
  </si>
  <si>
    <t>81383</t>
  </si>
  <si>
    <t>LAKTÁTDEHYDROGENÁZA (L D)</t>
  </si>
  <si>
    <t xml:space="preserve">LAKTÁTDEHYDROGENÁZA (L D)                         </t>
  </si>
  <si>
    <t>81699</t>
  </si>
  <si>
    <t>STANOVENÍ IGF - I (INSULIN - LIKE GROWTH FACTOR)</t>
  </si>
  <si>
    <t xml:space="preserve">STANOVENÍ IGF - I (INSULIN - LIKE GROWTH FACTOR)  </t>
  </si>
  <si>
    <t>81169</t>
  </si>
  <si>
    <t xml:space="preserve">KREATININ STATIM                                  </t>
  </si>
  <si>
    <t>KREATININ STATIM</t>
  </si>
  <si>
    <t>81143</t>
  </si>
  <si>
    <t xml:space="preserve">LAKTÁTDEHYDROGENÁZA STATIM                        </t>
  </si>
  <si>
    <t>LAKTÁTDEHYDROGENÁZA STATIM</t>
  </si>
  <si>
    <t>81495</t>
  </si>
  <si>
    <t>KREATINKINÁZA (CK)</t>
  </si>
  <si>
    <t xml:space="preserve">KREATINKINÁZA (CK)                                </t>
  </si>
  <si>
    <t>81449</t>
  </si>
  <si>
    <t xml:space="preserve">GLYKOVANÝ HEMOGLOBIN                              </t>
  </si>
  <si>
    <t>81149</t>
  </si>
  <si>
    <t xml:space="preserve">FOSFOR ANORGANICKÝ STATIM                         </t>
  </si>
  <si>
    <t>FOSFOR ANORGANICKÝ STATIM</t>
  </si>
  <si>
    <t>81173</t>
  </si>
  <si>
    <t>LIPÁZA STATIM</t>
  </si>
  <si>
    <t xml:space="preserve">LIPÁZA STATIM                                     </t>
  </si>
  <si>
    <t>93195</t>
  </si>
  <si>
    <t>TYREOTROPIN (TSH)</t>
  </si>
  <si>
    <t xml:space="preserve">TYREOTROPIN (TSH)                                 </t>
  </si>
  <si>
    <t>93213</t>
  </si>
  <si>
    <t xml:space="preserve">VITAMIN B12                                       </t>
  </si>
  <si>
    <t>VITAMIN B12</t>
  </si>
  <si>
    <t>81329</t>
  </si>
  <si>
    <t xml:space="preserve">ALBUMIN (SÉRUM)                                   </t>
  </si>
  <si>
    <t>ALBUMIN (SÉRUM)</t>
  </si>
  <si>
    <t>81115</t>
  </si>
  <si>
    <t xml:space="preserve">ALBUMIN SÉRUM (STATIM)                            </t>
  </si>
  <si>
    <t>ALBUMIN SÉRUM (STATIM)</t>
  </si>
  <si>
    <t>93115</t>
  </si>
  <si>
    <t xml:space="preserve">FOLÁTY                                            </t>
  </si>
  <si>
    <t>81345</t>
  </si>
  <si>
    <t>AMYLÁZA</t>
  </si>
  <si>
    <t>81155</t>
  </si>
  <si>
    <t>GLUKÓZA KVANTITATIVNÍ STANOVENÍ STATIM</t>
  </si>
  <si>
    <t xml:space="preserve">GLUKÓZA KVANTITATIVNÍ STANOVENÍ STATIM            </t>
  </si>
  <si>
    <t>81729</t>
  </si>
  <si>
    <t xml:space="preserve">PAPP - A (TĚHOTENSKÝ PLASMATICKÝ PROTEIN - A)     </t>
  </si>
  <si>
    <t>91129</t>
  </si>
  <si>
    <t xml:space="preserve">STANOVENÍ IgG                                     </t>
  </si>
  <si>
    <t>STANOVENÍ IgG</t>
  </si>
  <si>
    <t>93235</t>
  </si>
  <si>
    <t>AUTOPROTILÁTKY PROTI RECEPTORŮM (hTSH)</t>
  </si>
  <si>
    <t>81249</t>
  </si>
  <si>
    <t xml:space="preserve">CEA (MEIA)                                        </t>
  </si>
  <si>
    <t>81703</t>
  </si>
  <si>
    <t xml:space="preserve">CYSTATIN C                                        </t>
  </si>
  <si>
    <t>CYSTATIN C</t>
  </si>
  <si>
    <t>81139</t>
  </si>
  <si>
    <t xml:space="preserve">VÁPNÍK CELKOVÝ STATIM                             </t>
  </si>
  <si>
    <t>VÁPNÍK CELKOVÝ STATIM</t>
  </si>
  <si>
    <t>91143</t>
  </si>
  <si>
    <t>STANOVENÍ PREALBUMINU</t>
  </si>
  <si>
    <t>93149</t>
  </si>
  <si>
    <t>ESTRADIOL</t>
  </si>
  <si>
    <t xml:space="preserve">ESTRADIOL                                         </t>
  </si>
  <si>
    <t>81363</t>
  </si>
  <si>
    <t xml:space="preserve">BILIRUBIN KONJUGOVANÝ                             </t>
  </si>
  <si>
    <t>BILIRUBIN KONJUGOVANÝ</t>
  </si>
  <si>
    <t>81625</t>
  </si>
  <si>
    <t xml:space="preserve">VÁPNÍK CELKOVÝ                                    </t>
  </si>
  <si>
    <t>VÁPNÍK CELKOVÝ</t>
  </si>
  <si>
    <t>81465</t>
  </si>
  <si>
    <t>HOŘČÍK</t>
  </si>
  <si>
    <t xml:space="preserve">HOŘČÍK                                            </t>
  </si>
  <si>
    <t>93215</t>
  </si>
  <si>
    <t xml:space="preserve">ALFA - 1 - FETOPROTEIN (AFP)                      </t>
  </si>
  <si>
    <t>91193</t>
  </si>
  <si>
    <t xml:space="preserve">STANOVENÍ B2 - MIKROGLOBULINU ELISA               </t>
  </si>
  <si>
    <t>STANOVENÍ B2 - MIKROGLOBULINU ELISA</t>
  </si>
  <si>
    <t>93133</t>
  </si>
  <si>
    <t xml:space="preserve">LUTROPIN (LH)                                     </t>
  </si>
  <si>
    <t>LUTROPIN (LH)</t>
  </si>
  <si>
    <t>81533</t>
  </si>
  <si>
    <t xml:space="preserve">LIPÁZA                                            </t>
  </si>
  <si>
    <t>LIPÁZA</t>
  </si>
  <si>
    <t>81339</t>
  </si>
  <si>
    <t>AMINOKYSELINY - STANOVENÍ CELKOVÉHO SPEKTRA V BIOL</t>
  </si>
  <si>
    <t>93199</t>
  </si>
  <si>
    <t>TYREOGLOBULIN (TG)</t>
  </si>
  <si>
    <t>81629</t>
  </si>
  <si>
    <t>VAZEBNÁ KAPACITA ŽELEZA</t>
  </si>
  <si>
    <t xml:space="preserve">VAZEBNÁ KAPACITA ŽELEZA                           </t>
  </si>
  <si>
    <t>81369</t>
  </si>
  <si>
    <t>BÍLKOVINA KVANTITATIVNĚ (MOČ, MOZKOM. MOK, VÝPOTEK</t>
  </si>
  <si>
    <t>81265</t>
  </si>
  <si>
    <t>VYŠETŘENÍ DPM - STANOVENÍ AKTIVIT ENZYMŮ TECHNIKOU</t>
  </si>
  <si>
    <t>81125</t>
  </si>
  <si>
    <t xml:space="preserve">BÍLKOVINY CELKOVÉ (SÉRUM) STATIM                  </t>
  </si>
  <si>
    <t>BÍLKOVINY CELKOVÉ (SÉRUM) STATIM</t>
  </si>
  <si>
    <t>81655</t>
  </si>
  <si>
    <t>VYŠETŘENÍ DP - FOTOMETRICKÉ ČI FLUORIMETRICKÉ VYŠ.</t>
  </si>
  <si>
    <t>93125</t>
  </si>
  <si>
    <t xml:space="preserve">ALDOSTERON                                        </t>
  </si>
  <si>
    <t>ALDOSTERON</t>
  </si>
  <si>
    <t>81235</t>
  </si>
  <si>
    <t xml:space="preserve">TUMORMARKERY CA 19-9, CA 15-3, CA 72-4, CA 125    </t>
  </si>
  <si>
    <t>94189</t>
  </si>
  <si>
    <t xml:space="preserve">HYBRIDIZACE DNA SE ZNAČENOU SONDOU                </t>
  </si>
  <si>
    <t>94199</t>
  </si>
  <si>
    <t xml:space="preserve">AMPLIFIKACE METODOU PCR                           </t>
  </si>
  <si>
    <t>93145</t>
  </si>
  <si>
    <t xml:space="preserve">C-PEPTID                                          </t>
  </si>
  <si>
    <t>C-PEPTID</t>
  </si>
  <si>
    <t>81665</t>
  </si>
  <si>
    <t>VYŠ. DPM - AKTIVITA LYZOSOMÁLNÍCH ENZYMŮ S NERADIO</t>
  </si>
  <si>
    <t>81675</t>
  </si>
  <si>
    <t xml:space="preserve">MIKROALBUMINURIE                                  </t>
  </si>
  <si>
    <t>MIKROALBUMINURIE</t>
  </si>
  <si>
    <t>81123</t>
  </si>
  <si>
    <t>BILIRUBIN KONJUGOVANÝ STATIM</t>
  </si>
  <si>
    <t xml:space="preserve">BILIRUBIN KONJUGOVANÝ STATIM                      </t>
  </si>
  <si>
    <t>94195</t>
  </si>
  <si>
    <t xml:space="preserve">SYNTÉZA cDNA REVERZNÍ TRANSKRIPCÍ                 </t>
  </si>
  <si>
    <t>SYNTÉZA cDNA REVERZNÍ TRANSKRIPCÍ</t>
  </si>
  <si>
    <t>81165</t>
  </si>
  <si>
    <t xml:space="preserve">KREATINKINÁZA (CK) STATIM                         </t>
  </si>
  <si>
    <t>KREATINKINÁZA (CK) STATIM</t>
  </si>
  <si>
    <t>81749</t>
  </si>
  <si>
    <t>81389</t>
  </si>
  <si>
    <t xml:space="preserve">DEHYDROEPIANDROSTERON SULFÁT (DHEA-S)             </t>
  </si>
  <si>
    <t>81233</t>
  </si>
  <si>
    <t xml:space="preserve">KARBONYLHEMOGLOBIN KVANTITATIVNĚ                  </t>
  </si>
  <si>
    <t>KARBONYLHEMOGLOBIN KVANTITATIVNĚ</t>
  </si>
  <si>
    <t>81659</t>
  </si>
  <si>
    <t>VYŠETŘENÍ DPM, STANOVENÍ METABOLITU PLYNOVOU CHROM</t>
  </si>
  <si>
    <t>81129</t>
  </si>
  <si>
    <t>BÍLKOVINA KVANTITATIVNĚ (MOČ, VÝPOTEK, CSF) STATIM</t>
  </si>
  <si>
    <t>81433</t>
  </si>
  <si>
    <t xml:space="preserve">GALAKTOSA-1-FOSFÁTURIDYLTRANSFERÁZA               </t>
  </si>
  <si>
    <t>GALAKTOSA-1-FOSFÁTURIDYLTRANSFERÁZA</t>
  </si>
  <si>
    <t>93175</t>
  </si>
  <si>
    <t xml:space="preserve">17-HYDROXYPROGESTERON                             </t>
  </si>
  <si>
    <t>17-HYDROXYPROGESTERON</t>
  </si>
  <si>
    <t>81489</t>
  </si>
  <si>
    <t xml:space="preserve">KATECHOLAMIN A JEHO METABOLITY                    </t>
  </si>
  <si>
    <t>93179</t>
  </si>
  <si>
    <t>PLAZMATICKÁ RENINOVÁ AKTIVITA (PRA)</t>
  </si>
  <si>
    <t xml:space="preserve">PLAZMATICKÁ RENINOVÁ AKTIVITA (PRA)               </t>
  </si>
  <si>
    <t>81679</t>
  </si>
  <si>
    <t>1,25-DIHYDROXYVITAMIN D (1,25 (OH)2D)</t>
  </si>
  <si>
    <t>93139</t>
  </si>
  <si>
    <t>ADRENOKORTIKOTROPIN (ACTH)</t>
  </si>
  <si>
    <t xml:space="preserve">ADRENOKORTIKOTROPIN (ACTH)                        </t>
  </si>
  <si>
    <t>81725</t>
  </si>
  <si>
    <t>KVANTITATIVNÍ STANOVENÍ ELASTÁSY 1 (PANKREATICKÉHO</t>
  </si>
  <si>
    <t>91151</t>
  </si>
  <si>
    <t xml:space="preserve">STANOVENÍ OROSOMUKOIDU                            </t>
  </si>
  <si>
    <t>STANOVENÍ OROSOMUKOIDU</t>
  </si>
  <si>
    <t>81687</t>
  </si>
  <si>
    <t xml:space="preserve">DIHYDROTESTOSTERON                                </t>
  </si>
  <si>
    <t>DIHYDROTESTOSTERON</t>
  </si>
  <si>
    <t>81773</t>
  </si>
  <si>
    <t xml:space="preserve">KREATINKINÁZA IZOENZYMY CK-MB MASS                </t>
  </si>
  <si>
    <t>KREATINKINÁZA IZOENZYMY CK-MB MASS</t>
  </si>
  <si>
    <t>81775</t>
  </si>
  <si>
    <t xml:space="preserve">KVANTITATIVNÍ ANALÝZA MOCE                        </t>
  </si>
  <si>
    <t>KVANTITATIVNÍ ANALÝZA MOCE</t>
  </si>
  <si>
    <t>81353</t>
  </si>
  <si>
    <t>ANGIOTENSIN</t>
  </si>
  <si>
    <t xml:space="preserve">ANGIOTENSIN                                       </t>
  </si>
  <si>
    <t>81777</t>
  </si>
  <si>
    <t>PÍSEMNÁ INTERPRETACE SOUBORU BIOCHEMICKÝCH LABORAT</t>
  </si>
  <si>
    <t>81755</t>
  </si>
  <si>
    <t xml:space="preserve">VYŠETŘENÍ METABOLITŮ KAPALINOVOU CHROMATOGRAFIÍ S </t>
  </si>
  <si>
    <t>81753</t>
  </si>
  <si>
    <t>VYŠETŘENÍ AKTIVITY BIOTINIDÁZY V RÁMCI NOVOROZENEC</t>
  </si>
  <si>
    <t>81763</t>
  </si>
  <si>
    <t xml:space="preserve">STANOVENÍ NGAL V MOČI                             </t>
  </si>
  <si>
    <t>STANOVENÍ NGAL V MOČI</t>
  </si>
  <si>
    <t>81757</t>
  </si>
  <si>
    <t>SEMIKVANTITATIVNÍ FLUORIMETRICKÉ STANOVENÍ BIOTINI</t>
  </si>
  <si>
    <t>813</t>
  </si>
  <si>
    <t>91197</t>
  </si>
  <si>
    <t xml:space="preserve">STANOVENÍ CYTOKINU ELISA                          </t>
  </si>
  <si>
    <t>STANOVENÍ CYTOKINU ELISA</t>
  </si>
  <si>
    <t>34</t>
  </si>
  <si>
    <t>809</t>
  </si>
  <si>
    <t>0017039</t>
  </si>
  <si>
    <t>VISIPAQUE 320 MG I/ML</t>
  </si>
  <si>
    <t>0042433</t>
  </si>
  <si>
    <t>0045123</t>
  </si>
  <si>
    <t>0065978</t>
  </si>
  <si>
    <t>DOTAREM</t>
  </si>
  <si>
    <t>0077018</t>
  </si>
  <si>
    <t>ULTRAVIST 370</t>
  </si>
  <si>
    <t>0077019</t>
  </si>
  <si>
    <t>0077024</t>
  </si>
  <si>
    <t>ULTRAVIST 300</t>
  </si>
  <si>
    <t>0093626</t>
  </si>
  <si>
    <t>0151208</t>
  </si>
  <si>
    <t>0038462</t>
  </si>
  <si>
    <t>DRÁT VODÍCÍ GUIDE WIRE M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</si>
  <si>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</si>
  <si>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</si>
  <si>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</si>
  <si>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</si>
  <si>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</si>
  <si>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</si>
  <si>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0057823</t>
  </si>
  <si>
    <t>KATETR ANGIOGRAFICKÝ TORCON,PRŮMĚR 4.1 AŽ 7 FRENCH</t>
  </si>
  <si>
    <t>0059345</t>
  </si>
  <si>
    <t>INDEFLÁTOR - ZAŘÍZENÍ INSUFLAČNÍ - INFLATION DEVIC</t>
  </si>
  <si>
    <t>0092125</t>
  </si>
  <si>
    <t>MIKROKATETR PROGREAT PC2411-2813, PP27111-27131</t>
  </si>
  <si>
    <t>0047493</t>
  </si>
  <si>
    <t>DRÁT VODÍCÍ THRUWAY,JOURNEY</t>
  </si>
  <si>
    <t>89119</t>
  </si>
  <si>
    <t xml:space="preserve">RTG HRUDNÍ NEBO BEDERNÍ PÁTEŘE                    </t>
  </si>
  <si>
    <t>89127</t>
  </si>
  <si>
    <t xml:space="preserve">RTG KOSTÍ A KLOUBŮ KONČETIN                       </t>
  </si>
  <si>
    <t>RTG KOSTÍ A KLOUBŮ KONČETIN</t>
  </si>
  <si>
    <t>89143</t>
  </si>
  <si>
    <t>RTG BŘICHA</t>
  </si>
  <si>
    <t xml:space="preserve">RTG BŘICHA                                        </t>
  </si>
  <si>
    <t>89147</t>
  </si>
  <si>
    <t>RTG ŽALUDKU A DUODENA</t>
  </si>
  <si>
    <t>89167</t>
  </si>
  <si>
    <t xml:space="preserve">CYSTOGRAFIE                                       </t>
  </si>
  <si>
    <t>CYSTOGRAFIE</t>
  </si>
  <si>
    <t>89198</t>
  </si>
  <si>
    <t xml:space="preserve">SKIASKOPIE                                        </t>
  </si>
  <si>
    <t>89337</t>
  </si>
  <si>
    <t xml:space="preserve">DILATACE STENÓZ JÍCNU, GASTROINTESTINÁLNÍ TRUBICE </t>
  </si>
  <si>
    <t>89713</t>
  </si>
  <si>
    <t>MR ZOBRAZENÍ HLAVY, KONČETIN, KLOUBU, JEDNOHO ÚSEK</t>
  </si>
  <si>
    <t>89723</t>
  </si>
  <si>
    <t xml:space="preserve">MR ANGIOGRAFIE                                    </t>
  </si>
  <si>
    <t>89131</t>
  </si>
  <si>
    <t xml:space="preserve">RTG HRUDNÍKU                                      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</si>
  <si>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</si>
  <si>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</si>
  <si>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</si>
  <si>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</si>
  <si>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</si>
  <si>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 xml:space="preserve">OPAKOVANÉ ČI DOPLŇUJÍCÍ VYŠETŘENÍ MR              </t>
  </si>
  <si>
    <t>89715</t>
  </si>
  <si>
    <t>MR ZOBRAZENÍ KRKU, HRUDNÍKU, BŘICHA, PÁNVE (VČETNĚ</t>
  </si>
  <si>
    <t>89151</t>
  </si>
  <si>
    <t>PASÁŽ TRÁVICÍ TRUBICÍ</t>
  </si>
  <si>
    <t xml:space="preserve">PASÁŽ TRÁVICÍ TRUBICÍ                             </t>
  </si>
  <si>
    <t>89169</t>
  </si>
  <si>
    <t xml:space="preserve">CYSTOURETROGRAFIE                                 </t>
  </si>
  <si>
    <t>CYSTOURETROGRAFIE</t>
  </si>
  <si>
    <t>89111</t>
  </si>
  <si>
    <t>RTG PRSTŮ A ZÁPRSTNÍCH KŮSTEK RUKY NEBO NOHY</t>
  </si>
  <si>
    <t xml:space="preserve">RTG PRSTŮ A ZÁPRSTNÍCH KŮSTEK RUKY NEBO NOHY      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</si>
  <si>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</si>
  <si>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</si>
  <si>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</si>
  <si>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</si>
  <si>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</si>
  <si>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</si>
  <si>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</si>
  <si>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 xml:space="preserve">CT VYŠETŘENÍ HLAVY NEBO TĚLA NATIVNÍ A KONTRASTNÍ </t>
  </si>
  <si>
    <t>89155</t>
  </si>
  <si>
    <t xml:space="preserve">RTG VYŠETŘENÍ TLUSTÉHO STŘEVA                     </t>
  </si>
  <si>
    <t>89411</t>
  </si>
  <si>
    <t>PŘEHLEDNÁ  ČI SELEKTIVNÍ ANGIOGRAFIE</t>
  </si>
  <si>
    <t xml:space="preserve">PŘEHLEDNÁ  ČI SELEKTIVNÍ ANGIOGRAFIE              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</si>
  <si>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</si>
  <si>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</si>
  <si>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</si>
  <si>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</si>
  <si>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</si>
  <si>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</si>
  <si>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</si>
  <si>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</si>
  <si>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 xml:space="preserve">UPŘESNĚNÍ TYPU SENZIBILIZACE ERYTROCYTŮ           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</si>
  <si>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</si>
  <si>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</si>
  <si>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</si>
  <si>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</si>
  <si>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</si>
  <si>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22319</t>
  </si>
  <si>
    <t>ELUCE ANTIERYTROCYTÁRNÍCH PROTILÁTEK METODOU MRAZO</t>
  </si>
  <si>
    <t>22325</t>
  </si>
  <si>
    <t>ABSORPCE PROTILÁTEK PROTI ERYTROCYTUM PŘI URČOVÁNÍ</t>
  </si>
  <si>
    <t>22339</t>
  </si>
  <si>
    <t xml:space="preserve">TITRACE ANTIERYTROCYTÁRNÍCH PROTILÁTEK            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</si>
  <si>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</si>
  <si>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</si>
  <si>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</si>
  <si>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</si>
  <si>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</si>
  <si>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</si>
  <si>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</si>
  <si>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</si>
  <si>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</si>
  <si>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</si>
  <si>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</si>
  <si>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</si>
  <si>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</si>
  <si>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</si>
  <si>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</si>
  <si>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 xml:space="preserve">VYŠETŘENÍ KREVNÍ SKUPINY ABO, RH (D) V SÉRII      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</si>
  <si>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</si>
  <si>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</si>
  <si>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</si>
  <si>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</si>
  <si>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</si>
  <si>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</si>
  <si>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 xml:space="preserve">PŘÍMÝ ANTIGLOBULINOVÝ TEST                        </t>
  </si>
  <si>
    <t>22113</t>
  </si>
  <si>
    <t xml:space="preserve">VYŠETŘENÍ KREVNÍ SKUPINY ABO RH (D) U NOVOROZENCE </t>
  </si>
  <si>
    <t>VYŠETŘENÍ KREVNÍ SKUPINY ABO RH (D) U NOVOROZENCE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</si>
  <si>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</si>
  <si>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</si>
  <si>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</si>
  <si>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</si>
  <si>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</si>
  <si>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</si>
  <si>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</si>
  <si>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</si>
  <si>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</si>
  <si>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</si>
  <si>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</si>
  <si>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</si>
  <si>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</si>
  <si>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</si>
  <si>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</si>
  <si>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</si>
  <si>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</si>
  <si>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</si>
  <si>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 xml:space="preserve">IMUNOHISTOCHEMIE (ZA KAŽDÝ MARKER Z 1 BLOKU)      </t>
  </si>
  <si>
    <t>87413</t>
  </si>
  <si>
    <t>CYTOLOGICKÉ OTISKY A STĚRY -  ZA 1-3 PREPARÁTY</t>
  </si>
  <si>
    <t xml:space="preserve">CYTOLOGICKÉ OTISKY A STĚRY -  ZA 1-3 PREPARÁTY    </t>
  </si>
  <si>
    <t>87433</t>
  </si>
  <si>
    <t xml:space="preserve">STANDARDNÍ CYTOLOGICKÉ BARVENÍ,  ZA 1-3 PREPARÁTY 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</si>
  <si>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</si>
  <si>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</si>
  <si>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</si>
  <si>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</si>
  <si>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</si>
  <si>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</si>
  <si>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</si>
  <si>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</si>
  <si>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</si>
  <si>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</si>
  <si>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</si>
  <si>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</si>
  <si>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</si>
  <si>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</si>
  <si>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</si>
  <si>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</si>
  <si>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</si>
  <si>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</si>
  <si>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</si>
  <si>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</si>
  <si>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</si>
  <si>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</si>
  <si>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</si>
  <si>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</si>
  <si>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802</t>
  </si>
  <si>
    <t>82001</t>
  </si>
  <si>
    <t>KONZULTACE K MIKROBIOLOGICKÉMU, PARAZITOLOGICKÉMU,</t>
  </si>
  <si>
    <t>82011</t>
  </si>
  <si>
    <t>ZÁKLADNÍ KULTIVAČNÍ VYŠETŘENÍ KLINICKÉHO MATERIÁLU</t>
  </si>
  <si>
    <t>82041</t>
  </si>
  <si>
    <t>AMPLIFIKACE EXTRAHUMÁNNÍHO GENOMU METODOU POLYMERÁ</t>
  </si>
  <si>
    <t>82057</t>
  </si>
  <si>
    <t xml:space="preserve">IDENTIFIKACE KMENE ORIENTAČNÍ JEDNODUCHÝM TESTEM  </t>
  </si>
  <si>
    <t>IDENTIFIKACE KMENE ORIENTAČNÍ JEDNODUCHÝM TESTEM</t>
  </si>
  <si>
    <t>82087</t>
  </si>
  <si>
    <t>STANOVENÍ PROTILÁTEK AGLUTINACÍ</t>
  </si>
  <si>
    <t xml:space="preserve">STANOVENÍ PROTILÁTEK AGLUTINACÍ                   </t>
  </si>
  <si>
    <t>82097</t>
  </si>
  <si>
    <t>STANOVENÍ PROTILÁTEK PROTI EBV A DALŠÍM VIRŮM (CMV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</si>
  <si>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</si>
  <si>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</si>
  <si>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</si>
  <si>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</si>
  <si>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</si>
  <si>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</si>
  <si>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98111</t>
  </si>
  <si>
    <t xml:space="preserve">MYKOLOGICKÉ VYŠETŘENÍ KULTIVAČNÍ                  </t>
  </si>
  <si>
    <t>98117</t>
  </si>
  <si>
    <t xml:space="preserve">CÍLENÁ IDENTIFIKACE CANDIDA ALBICANS              </t>
  </si>
  <si>
    <t>CÍLENÁ IDENTIFIKACE CANDIDA ALBICANS</t>
  </si>
  <si>
    <t>82065</t>
  </si>
  <si>
    <t xml:space="preserve">STANOVENÍ CITLIVOSTI NA ATB KVANTITATIVNÍ METODOU 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</si>
  <si>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</si>
  <si>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</si>
  <si>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</si>
  <si>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</si>
  <si>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</si>
  <si>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 xml:space="preserve">KULTIVAČNÍ VYŠETŘENÍ NA GO                        </t>
  </si>
  <si>
    <t>82069</t>
  </si>
  <si>
    <t xml:space="preserve">STANOVENÍ PRODUKCE BETA-LAKTAMÁZY                 </t>
  </si>
  <si>
    <t>STANOVENÍ PRODUKCE BETA-LAKTAMÁZY</t>
  </si>
  <si>
    <t>82063</t>
  </si>
  <si>
    <t xml:space="preserve">STANOVENÍ CITLIVOSTI NA ATB KVALITATIVNÍ METODOU  </t>
  </si>
  <si>
    <t>STANOVENÍ CITLIVOSTI NA ATB KVALITATIVNÍ METODOU</t>
  </si>
  <si>
    <t>82083</t>
  </si>
  <si>
    <t xml:space="preserve">PRŮKAZ BAKTERIÁLNÍHO TOXINU NEBO ANTIGENU         </t>
  </si>
  <si>
    <t>PRŮKAZ BAKTERIÁLNÍHO TOXINU NEBO ANTIGENU</t>
  </si>
  <si>
    <t>82233</t>
  </si>
  <si>
    <t>IDENTIFIKACE MYKOPLASMAT</t>
  </si>
  <si>
    <t xml:space="preserve">IDENTIFIKACE MYKOPLASMAT                          </t>
  </si>
  <si>
    <t>82149</t>
  </si>
  <si>
    <t xml:space="preserve">SEROTYPIZACE STŘEVNÍCH A JINÝCH PATOGENŮ          </t>
  </si>
  <si>
    <t>SEROTYPIZACE STŘEVNÍCH A JINÝCH PATOGENŮ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</si>
  <si>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</si>
  <si>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</si>
  <si>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</si>
  <si>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</si>
  <si>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</si>
  <si>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</si>
  <si>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 xml:space="preserve">IZOLACE DNA PRO VYŠETŘENÍ EXTRAHUMÁNNÍHO GENOMU   </t>
  </si>
  <si>
    <t>82040</t>
  </si>
  <si>
    <t>IZOLACE RNA A TRANSKRIPCE PRO VYŠETŘENÍ EXTRAHUMÁN</t>
  </si>
  <si>
    <t>82060</t>
  </si>
  <si>
    <t xml:space="preserve">ANALÝZA HMOTOVÉHO SPEKTRA                         </t>
  </si>
  <si>
    <t>82066</t>
  </si>
  <si>
    <t xml:space="preserve">STANOVENÍ CITLIVOSTI NA ATB E-TESTEM              </t>
  </si>
  <si>
    <t>STANOVENÍ CITLIVOSTI NA ATB E-TESTEM</t>
  </si>
  <si>
    <t>41</t>
  </si>
  <si>
    <t>91237</t>
  </si>
  <si>
    <t>STANOVENÍ SPECIFICKÉHO IMUNOGLOBULINU E (IgE) PROT</t>
  </si>
  <si>
    <t>91261</t>
  </si>
  <si>
    <t>STANOVENÍ ANTI ENA Ab ELISA</t>
  </si>
  <si>
    <t>91267</t>
  </si>
  <si>
    <t xml:space="preserve">STANOVENÍ ANTI Sm Ab ELISA                        </t>
  </si>
  <si>
    <t>STANOVENÍ ANTI Sm Ab ELISA</t>
  </si>
  <si>
    <t>91271</t>
  </si>
  <si>
    <t>STANOVENÍ ANTI Scl-70 Ab ELISA</t>
  </si>
  <si>
    <t xml:space="preserve">STANOVENÍ ANTI Scl-70 Ab ELISA                    </t>
  </si>
  <si>
    <t>91277</t>
  </si>
  <si>
    <t>STANOVENÍ ANTI-MPO ELISA</t>
  </si>
  <si>
    <t>91567</t>
  </si>
  <si>
    <t>IMUNOANALYTICKÉ STANOVENÍ AUTOPROTILÁTEK</t>
  </si>
  <si>
    <t xml:space="preserve">IMUNOANALYTICKÉ STANOVENÍ AUTOPROTILÁTEK          </t>
  </si>
  <si>
    <t>94191</t>
  </si>
  <si>
    <t xml:space="preserve">FOTOGRAFIE GELU                                   </t>
  </si>
  <si>
    <t>FOTOGRAFIE GELU</t>
  </si>
  <si>
    <t>91323</t>
  </si>
  <si>
    <t>PRŮKAZ ANCA IF</t>
  </si>
  <si>
    <t>22321</t>
  </si>
  <si>
    <t xml:space="preserve">URČENÍ SPECIFITY TROMBOCYTÁRNÍ PROTILÁTKY         </t>
  </si>
  <si>
    <t>91259</t>
  </si>
  <si>
    <t>STANOVENÍ ANTI NUKLEOHISTON Ab ELISA</t>
  </si>
  <si>
    <t xml:space="preserve">STANOVENÍ ANTI NUKLEOHISTON Ab ELISA              </t>
  </si>
  <si>
    <t>91189</t>
  </si>
  <si>
    <t xml:space="preserve">STANOVENÍ IgE                                     </t>
  </si>
  <si>
    <t>91133</t>
  </si>
  <si>
    <t xml:space="preserve">STANOVENÍ IgM                                     </t>
  </si>
  <si>
    <t>91265</t>
  </si>
  <si>
    <t xml:space="preserve">STANOVENÍ ANTI SS-B/La Ab ELISA                   </t>
  </si>
  <si>
    <t>STANOVENÍ ANTI SS-B/La Ab ELISA</t>
  </si>
  <si>
    <t>91263</t>
  </si>
  <si>
    <t>STANOVENÍ ANTI SS-A/Ro Ab ELISA</t>
  </si>
  <si>
    <t xml:space="preserve">STANOVENÍ ANTI SS-A/Ro Ab ELISA                   </t>
  </si>
  <si>
    <t>94193</t>
  </si>
  <si>
    <t xml:space="preserve">ELEKTROFORÉZA NUKLEOVÝCH KYSELIN                  </t>
  </si>
  <si>
    <t>ELEKTROFORÉZA NUKLEOVÝCH KYSELIN</t>
  </si>
  <si>
    <t>91279</t>
  </si>
  <si>
    <t>STANOVENÍ ANTI-PR3 ELISA</t>
  </si>
  <si>
    <t>91235</t>
  </si>
  <si>
    <t>STANOVENÍ SPECIFICKÉHO IgE PROTI JEDNOTLIVÝM ALERG</t>
  </si>
  <si>
    <t>91269</t>
  </si>
  <si>
    <t>STANOVENÍ ANTI U1-RNP Ab ELISA</t>
  </si>
  <si>
    <t xml:space="preserve">STANOVENÍ ANTI U1-RNP Ab ELISA                    </t>
  </si>
  <si>
    <t>22217</t>
  </si>
  <si>
    <t xml:space="preserve">SCREENINGOVÉ VYŠETŘENÍ TROMBOCYTÁRNÍCH PROTILÁTEK </t>
  </si>
  <si>
    <t>91149</t>
  </si>
  <si>
    <t>STANOVENÍ A1 - ANTITRYPSINU</t>
  </si>
  <si>
    <t xml:space="preserve">STANOVENÍ A1 - ANTITRYPSINU                       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</si>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</sst>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20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1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8" xfId="26" applyNumberFormat="1" applyFont="1" applyFill="1" applyBorder="1"/>
    <xf numFmtId="167" fontId="31" fillId="7" borderId="115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19" xfId="0" applyNumberFormat="1" applyFont="1" applyBorder="1" applyAlignment="1">
      <alignment horizontal="right" vertical="center"/>
    </xf>
    <xf numFmtId="173" fontId="41" fillId="0" borderId="119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4" fontId="41" fillId="0" borderId="122" xfId="0" applyNumberFormat="1" applyFont="1" applyBorder="1" applyAlignment="1">
      <alignment vertical="center"/>
    </xf>
    <xf numFmtId="174" fontId="41" fillId="0" borderId="119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2" xfId="0" applyNumberFormat="1" applyFont="1" applyBorder="1" applyAlignment="1">
      <alignment vertical="center"/>
    </xf>
    <xf numFmtId="0" fontId="34" fillId="0" borderId="120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8" xfId="0" applyNumberFormat="1" applyFont="1" applyFill="1" applyBorder="1"/>
    <xf numFmtId="3" fontId="0" fillId="8" borderId="87" xfId="0" applyNumberFormat="1" applyFont="1" applyFill="1" applyBorder="1"/>
    <xf numFmtId="0" fontId="0" fillId="0" borderId="129" xfId="0" applyNumberFormat="1" applyFont="1" applyBorder="1"/>
    <xf numFmtId="3" fontId="0" fillId="0" borderId="130" xfId="0" applyNumberFormat="1" applyFont="1" applyBorder="1"/>
    <xf numFmtId="0" fontId="0" fillId="8" borderId="129" xfId="0" applyNumberFormat="1" applyFont="1" applyFill="1" applyBorder="1"/>
    <xf numFmtId="3" fontId="0" fillId="8" borderId="130" xfId="0" applyNumberFormat="1" applyFont="1" applyFill="1" applyBorder="1"/>
    <xf numFmtId="0" fontId="59" fillId="9" borderId="129" xfId="0" applyNumberFormat="1" applyFont="1" applyFill="1" applyBorder="1"/>
    <xf numFmtId="3" fontId="59" fillId="9" borderId="130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9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2" xfId="0" applyNumberFormat="1" applyFont="1" applyFill="1" applyBorder="1" applyAlignment="1">
      <alignment horizontal="center" vertical="center"/>
    </xf>
    <xf numFmtId="3" fontId="61" fillId="4" borderId="117" xfId="0" applyNumberFormat="1" applyFont="1" applyFill="1" applyBorder="1" applyAlignment="1">
      <alignment horizontal="center" vertical="center"/>
    </xf>
    <xf numFmtId="9" fontId="61" fillId="4" borderId="102" xfId="0" applyNumberFormat="1" applyFont="1" applyFill="1" applyBorder="1" applyAlignment="1">
      <alignment horizontal="center" vertical="center"/>
    </xf>
    <xf numFmtId="9" fontId="61" fillId="4" borderId="117" xfId="0" applyNumberFormat="1" applyFont="1" applyFill="1" applyBorder="1" applyAlignment="1">
      <alignment horizontal="center" vertical="center"/>
    </xf>
    <xf numFmtId="3" fontId="61" fillId="4" borderId="103" xfId="0" applyNumberFormat="1" applyFont="1" applyFill="1" applyBorder="1" applyAlignment="1">
      <alignment horizontal="center" vertical="center" wrapText="1"/>
    </xf>
    <xf numFmtId="3" fontId="61" fillId="4" borderId="118" xfId="0" applyNumberFormat="1" applyFont="1" applyFill="1" applyBorder="1" applyAlignment="1">
      <alignment horizontal="center" vertical="center" wrapText="1"/>
    </xf>
    <xf numFmtId="0" fontId="41" fillId="2" borderId="125" xfId="0" applyFont="1" applyFill="1" applyBorder="1" applyAlignment="1">
      <alignment horizontal="center" vertical="center" wrapText="1"/>
    </xf>
    <xf numFmtId="0" fontId="41" fillId="2" borderId="106" xfId="0" applyFont="1" applyFill="1" applyBorder="1" applyAlignment="1">
      <alignment horizontal="center" vertical="center" wrapText="1"/>
    </xf>
    <xf numFmtId="0" fontId="61" fillId="11" borderId="127" xfId="0" applyFont="1" applyFill="1" applyBorder="1" applyAlignment="1">
      <alignment horizontal="center"/>
    </xf>
    <xf numFmtId="0" fontId="61" fillId="11" borderId="126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41" fillId="4" borderId="112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9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3" xfId="0" applyFont="1" applyBorder="1" applyAlignment="1">
      <alignment horizontal="center" vertical="center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24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6" xfId="0" applyNumberFormat="1" applyFont="1" applyFill="1" applyBorder="1" applyAlignment="1">
      <alignment horizontal="center" vertical="center" wrapText="1"/>
    </xf>
    <xf numFmtId="168" fontId="61" fillId="2" borderId="124" xfId="0" applyNumberFormat="1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7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7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7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7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107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7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2" xfId="0" applyNumberFormat="1" applyFont="1" applyFill="1" applyBorder="1" applyAlignment="1">
      <alignment horizontal="right" vertical="top"/>
    </xf>
    <xf numFmtId="3" fontId="35" fillId="12" borderId="133" xfId="0" applyNumberFormat="1" applyFont="1" applyFill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5" fillId="0" borderId="132" xfId="0" applyNumberFormat="1" applyFont="1" applyBorder="1" applyAlignment="1">
      <alignment horizontal="right" vertical="top"/>
    </xf>
    <xf numFmtId="177" fontId="35" fillId="12" borderId="135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3" fontId="37" fillId="12" borderId="138" xfId="0" applyNumberFormat="1" applyFont="1" applyFill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3" fontId="37" fillId="0" borderId="137" xfId="0" applyNumberFormat="1" applyFont="1" applyBorder="1" applyAlignment="1">
      <alignment horizontal="right" vertical="top"/>
    </xf>
    <xf numFmtId="0" fontId="37" fillId="12" borderId="140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0" fontId="35" fillId="12" borderId="135" xfId="0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177" fontId="37" fillId="12" borderId="140" xfId="0" applyNumberFormat="1" applyFont="1" applyFill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0" fontId="37" fillId="0" borderId="143" xfId="0" applyFont="1" applyBorder="1" applyAlignment="1">
      <alignment horizontal="right" vertical="top"/>
    </xf>
    <xf numFmtId="177" fontId="37" fillId="12" borderId="144" xfId="0" applyNumberFormat="1" applyFont="1" applyFill="1" applyBorder="1" applyAlignment="1">
      <alignment horizontal="right" vertical="top"/>
    </xf>
    <xf numFmtId="0" fontId="39" fillId="13" borderId="131" xfId="0" applyFont="1" applyFill="1" applyBorder="1" applyAlignment="1">
      <alignment vertical="top"/>
    </xf>
    <xf numFmtId="0" fontId="39" fillId="13" borderId="131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4"/>
    </xf>
    <xf numFmtId="0" fontId="40" fillId="13" borderId="136" xfId="0" applyFont="1" applyFill="1" applyBorder="1" applyAlignment="1">
      <alignment vertical="top" indent="6"/>
    </xf>
    <xf numFmtId="0" fontId="39" fillId="13" borderId="131" xfId="0" applyFont="1" applyFill="1" applyBorder="1" applyAlignment="1">
      <alignment vertical="top" indent="8"/>
    </xf>
    <xf numFmtId="0" fontId="40" fillId="13" borderId="136" xfId="0" applyFont="1" applyFill="1" applyBorder="1" applyAlignment="1">
      <alignment vertical="top" indent="2"/>
    </xf>
    <xf numFmtId="0" fontId="39" fillId="13" borderId="131" xfId="0" applyFont="1" applyFill="1" applyBorder="1" applyAlignment="1">
      <alignment vertical="top" indent="6"/>
    </xf>
    <xf numFmtId="0" fontId="40" fillId="13" borderId="136" xfId="0" applyFont="1" applyFill="1" applyBorder="1" applyAlignment="1">
      <alignment vertical="top" indent="4"/>
    </xf>
    <xf numFmtId="0" fontId="34" fillId="13" borderId="131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1" xfId="53" applyNumberFormat="1" applyFont="1" applyFill="1" applyBorder="1" applyAlignment="1">
      <alignment horizontal="left"/>
    </xf>
    <xf numFmtId="164" fontId="33" fillId="2" borderId="145" xfId="53" applyNumberFormat="1" applyFont="1" applyFill="1" applyBorder="1" applyAlignment="1">
      <alignment horizontal="left"/>
    </xf>
    <xf numFmtId="0" fontId="33" fillId="2" borderId="145" xfId="53" applyNumberFormat="1" applyFont="1" applyFill="1" applyBorder="1" applyAlignment="1">
      <alignment horizontal="left"/>
    </xf>
    <xf numFmtId="164" fontId="33" fillId="2" borderId="119" xfId="53" applyNumberFormat="1" applyFont="1" applyFill="1" applyBorder="1" applyAlignment="1">
      <alignment horizontal="left"/>
    </xf>
    <xf numFmtId="3" fontId="33" fillId="2" borderId="119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1" xfId="0" applyFont="1" applyFill="1" applyBorder="1"/>
    <xf numFmtId="3" fontId="41" fillId="2" borderId="122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2" xfId="0" applyNumberFormat="1" applyFont="1" applyFill="1" applyBorder="1"/>
    <xf numFmtId="9" fontId="34" fillId="0" borderId="102" xfId="0" applyNumberFormat="1" applyFont="1" applyFill="1" applyBorder="1"/>
    <xf numFmtId="3" fontId="34" fillId="0" borderId="10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6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5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1" xfId="79" applyFont="1" applyFill="1" applyBorder="1" applyAlignment="1">
      <alignment horizontal="left"/>
    </xf>
    <xf numFmtId="3" fontId="3" fillId="2" borderId="102" xfId="80" applyNumberFormat="1" applyFont="1" applyFill="1" applyBorder="1"/>
    <xf numFmtId="3" fontId="3" fillId="2" borderId="103" xfId="80" applyNumberFormat="1" applyFont="1" applyFill="1" applyBorder="1"/>
    <xf numFmtId="9" fontId="3" fillId="2" borderId="146" xfId="80" applyNumberFormat="1" applyFont="1" applyFill="1" applyBorder="1"/>
    <xf numFmtId="9" fontId="3" fillId="2" borderId="102" xfId="80" applyNumberFormat="1" applyFont="1" applyFill="1" applyBorder="1"/>
    <xf numFmtId="9" fontId="3" fillId="2" borderId="103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1" xfId="0" applyFont="1" applyFill="1" applyBorder="1"/>
    <xf numFmtId="0" fontId="41" fillId="0" borderId="127" xfId="0" applyFont="1" applyFill="1" applyBorder="1" applyAlignment="1">
      <alignment horizontal="left" indent="1"/>
    </xf>
    <xf numFmtId="0" fontId="41" fillId="0" borderId="110" xfId="0" applyFont="1" applyFill="1" applyBorder="1" applyAlignment="1">
      <alignment horizontal="left" indent="1"/>
    </xf>
    <xf numFmtId="9" fontId="34" fillId="0" borderId="147" xfId="0" applyNumberFormat="1" applyFont="1" applyFill="1" applyBorder="1"/>
    <xf numFmtId="9" fontId="34" fillId="0" borderId="101" xfId="0" applyNumberFormat="1" applyFont="1" applyFill="1" applyBorder="1"/>
    <xf numFmtId="9" fontId="34" fillId="0" borderId="105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8" xfId="0" applyNumberFormat="1" applyFont="1" applyFill="1" applyBorder="1"/>
    <xf numFmtId="9" fontId="34" fillId="0" borderId="108" xfId="0" applyNumberFormat="1" applyFont="1" applyFill="1" applyBorder="1"/>
    <xf numFmtId="9" fontId="34" fillId="0" borderId="123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1" xfId="0" applyFont="1" applyFill="1" applyBorder="1"/>
    <xf numFmtId="0" fontId="41" fillId="13" borderId="127" xfId="0" applyFont="1" applyFill="1" applyBorder="1"/>
    <xf numFmtId="0" fontId="41" fillId="13" borderId="110" xfId="0" applyFont="1" applyFill="1" applyBorder="1"/>
    <xf numFmtId="0" fontId="3" fillId="2" borderId="102" xfId="80" applyFont="1" applyFill="1" applyBorder="1"/>
    <xf numFmtId="3" fontId="34" fillId="0" borderId="148" xfId="0" applyNumberFormat="1" applyFont="1" applyFill="1" applyBorder="1"/>
    <xf numFmtId="3" fontId="34" fillId="0" borderId="108" xfId="0" applyNumberFormat="1" applyFont="1" applyFill="1" applyBorder="1"/>
    <xf numFmtId="3" fontId="34" fillId="0" borderId="123" xfId="0" applyNumberFormat="1" applyFont="1" applyFill="1" applyBorder="1"/>
    <xf numFmtId="0" fontId="34" fillId="0" borderId="111" xfId="0" applyFont="1" applyFill="1" applyBorder="1"/>
    <xf numFmtId="0" fontId="34" fillId="0" borderId="127" xfId="0" applyFont="1" applyFill="1" applyBorder="1"/>
    <xf numFmtId="0" fontId="34" fillId="0" borderId="110" xfId="0" applyFont="1" applyFill="1" applyBorder="1"/>
    <xf numFmtId="3" fontId="34" fillId="0" borderId="147" xfId="0" applyNumberFormat="1" applyFont="1" applyFill="1" applyBorder="1"/>
    <xf numFmtId="3" fontId="34" fillId="0" borderId="101" xfId="0" applyNumberFormat="1" applyFont="1" applyFill="1" applyBorder="1"/>
    <xf numFmtId="3" fontId="34" fillId="0" borderId="105" xfId="0" applyNumberFormat="1" applyFont="1" applyFill="1" applyBorder="1"/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80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" fillId="2" borderId="152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3" xfId="0" applyFont="1" applyFill="1" applyBorder="1"/>
    <xf numFmtId="0" fontId="34" fillId="0" borderId="154" xfId="0" applyFont="1" applyFill="1" applyBorder="1"/>
    <xf numFmtId="0" fontId="34" fillId="0" borderId="154" xfId="0" applyFont="1" applyFill="1" applyBorder="1" applyAlignment="1">
      <alignment horizontal="right"/>
    </xf>
    <xf numFmtId="0" fontId="34" fillId="0" borderId="154" xfId="0" applyFont="1" applyFill="1" applyBorder="1" applyAlignment="1">
      <alignment horizontal="left"/>
    </xf>
    <xf numFmtId="164" fontId="34" fillId="0" borderId="154" xfId="0" applyNumberFormat="1" applyFont="1" applyFill="1" applyBorder="1"/>
    <xf numFmtId="165" fontId="34" fillId="0" borderId="154" xfId="0" applyNumberFormat="1" applyFont="1" applyFill="1" applyBorder="1"/>
    <xf numFmtId="9" fontId="34" fillId="0" borderId="154" xfId="0" applyNumberFormat="1" applyFont="1" applyFill="1" applyBorder="1"/>
    <xf numFmtId="9" fontId="34" fillId="0" borderId="155" xfId="0" applyNumberFormat="1" applyFont="1" applyFill="1" applyBorder="1"/>
    <xf numFmtId="0" fontId="34" fillId="0" borderId="156" xfId="0" applyFont="1" applyFill="1" applyBorder="1"/>
    <xf numFmtId="0" fontId="34" fillId="0" borderId="157" xfId="0" applyFont="1" applyFill="1" applyBorder="1"/>
    <xf numFmtId="0" fontId="34" fillId="0" borderId="157" xfId="0" applyFont="1" applyFill="1" applyBorder="1" applyAlignment="1">
      <alignment horizontal="right"/>
    </xf>
    <xf numFmtId="0" fontId="34" fillId="0" borderId="157" xfId="0" applyFont="1" applyFill="1" applyBorder="1" applyAlignment="1">
      <alignment horizontal="left"/>
    </xf>
    <xf numFmtId="164" fontId="34" fillId="0" borderId="157" xfId="0" applyNumberFormat="1" applyFont="1" applyFill="1" applyBorder="1"/>
    <xf numFmtId="165" fontId="34" fillId="0" borderId="157" xfId="0" applyNumberFormat="1" applyFont="1" applyFill="1" applyBorder="1"/>
    <xf numFmtId="9" fontId="34" fillId="0" borderId="157" xfId="0" applyNumberFormat="1" applyFont="1" applyFill="1" applyBorder="1"/>
    <xf numFmtId="9" fontId="34" fillId="0" borderId="158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4" xfId="0" applyNumberFormat="1" applyFont="1" applyFill="1" applyBorder="1"/>
    <xf numFmtId="3" fontId="34" fillId="0" borderId="155" xfId="0" applyNumberFormat="1" applyFont="1" applyFill="1" applyBorder="1"/>
    <xf numFmtId="3" fontId="34" fillId="0" borderId="157" xfId="0" applyNumberFormat="1" applyFont="1" applyFill="1" applyBorder="1"/>
    <xf numFmtId="3" fontId="34" fillId="0" borderId="158" xfId="0" applyNumberFormat="1" applyFont="1" applyFill="1" applyBorder="1"/>
    <xf numFmtId="3" fontId="34" fillId="0" borderId="160" xfId="0" applyNumberFormat="1" applyFont="1" applyFill="1" applyBorder="1"/>
    <xf numFmtId="9" fontId="34" fillId="0" borderId="160" xfId="0" applyNumberFormat="1" applyFont="1" applyFill="1" applyBorder="1"/>
    <xf numFmtId="3" fontId="34" fillId="0" borderId="161" xfId="0" applyNumberFormat="1" applyFont="1" applyFill="1" applyBorder="1"/>
    <xf numFmtId="0" fontId="41" fillId="0" borderId="27" xfId="0" applyFont="1" applyFill="1" applyBorder="1"/>
    <xf numFmtId="0" fontId="41" fillId="0" borderId="153" xfId="0" applyFont="1" applyFill="1" applyBorder="1"/>
    <xf numFmtId="0" fontId="41" fillId="0" borderId="159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4" xfId="0" applyNumberFormat="1" applyFont="1" applyFill="1" applyBorder="1" applyAlignment="1">
      <alignment horizontal="right"/>
    </xf>
    <xf numFmtId="164" fontId="34" fillId="0" borderId="157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4" xfId="0" applyNumberFormat="1" applyBorder="1"/>
    <xf numFmtId="9" fontId="0" fillId="0" borderId="154" xfId="0" applyNumberFormat="1" applyBorder="1"/>
    <xf numFmtId="9" fontId="0" fillId="0" borderId="155" xfId="0" applyNumberFormat="1" applyBorder="1"/>
    <xf numFmtId="169" fontId="0" fillId="0" borderId="157" xfId="0" applyNumberFormat="1" applyBorder="1"/>
    <xf numFmtId="9" fontId="0" fillId="0" borderId="157" xfId="0" applyNumberFormat="1" applyBorder="1"/>
    <xf numFmtId="9" fontId="0" fillId="0" borderId="158" xfId="0" applyNumberFormat="1" applyBorder="1"/>
    <xf numFmtId="0" fontId="66" fillId="0" borderId="153" xfId="0" applyFont="1" applyBorder="1" applyAlignment="1">
      <alignment horizontal="left" indent="1"/>
    </xf>
    <xf numFmtId="0" fontId="66" fillId="0" borderId="156" xfId="0" applyFont="1" applyBorder="1" applyAlignment="1">
      <alignment horizontal="left" indent="1"/>
    </xf>
    <xf numFmtId="0" fontId="66" fillId="4" borderId="153" xfId="0" applyFont="1" applyFill="1" applyBorder="1" applyAlignment="1">
      <alignment horizontal="left"/>
    </xf>
    <xf numFmtId="169" fontId="66" fillId="4" borderId="154" xfId="0" applyNumberFormat="1" applyFont="1" applyFill="1" applyBorder="1"/>
    <xf numFmtId="9" fontId="66" fillId="4" borderId="154" xfId="0" applyNumberFormat="1" applyFont="1" applyFill="1" applyBorder="1"/>
    <xf numFmtId="9" fontId="66" fillId="4" borderId="155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4" xfId="0" applyNumberFormat="1" applyFont="1" applyFill="1" applyBorder="1"/>
    <xf numFmtId="169" fontId="34" fillId="0" borderId="155" xfId="0" applyNumberFormat="1" applyFont="1" applyFill="1" applyBorder="1"/>
    <xf numFmtId="169" fontId="34" fillId="0" borderId="157" xfId="0" applyNumberFormat="1" applyFont="1" applyFill="1" applyBorder="1"/>
    <xf numFmtId="169" fontId="34" fillId="0" borderId="158" xfId="0" applyNumberFormat="1" applyFont="1" applyFill="1" applyBorder="1"/>
    <xf numFmtId="0" fontId="41" fillId="0" borderId="156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64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66" fontId="69" fillId="0" borderId="165" xfId="0" applyNumberFormat="1" applyFont="1" applyBorder="1" applyAlignment="1">
      <alignment horizontal="right"/>
    </xf>
    <xf numFmtId="3" fontId="5" fillId="0" borderId="164" xfId="0" applyNumberFormat="1" applyFont="1" applyBorder="1" applyAlignment="1">
      <alignment horizontal="right"/>
    </xf>
    <xf numFmtId="166" fontId="5" fillId="0" borderId="164" xfId="0" applyNumberFormat="1" applyFont="1" applyBorder="1" applyAlignment="1">
      <alignment horizontal="right"/>
    </xf>
    <xf numFmtId="166" fontId="5" fillId="0" borderId="165" xfId="0" applyNumberFormat="1" applyFont="1" applyBorder="1" applyAlignment="1">
      <alignment horizontal="right"/>
    </xf>
    <xf numFmtId="178" fontId="5" fillId="0" borderId="164" xfId="0" applyNumberFormat="1" applyFont="1" applyBorder="1" applyAlignment="1">
      <alignment horizontal="right"/>
    </xf>
    <xf numFmtId="4" fontId="5" fillId="0" borderId="164" xfId="0" applyNumberFormat="1" applyFont="1" applyBorder="1" applyAlignment="1">
      <alignment horizontal="right"/>
    </xf>
    <xf numFmtId="3" fontId="5" fillId="0" borderId="164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166" fontId="70" fillId="0" borderId="165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3" fontId="69" fillId="0" borderId="164" xfId="0" applyNumberFormat="1" applyFont="1" applyBorder="1"/>
    <xf numFmtId="166" fontId="69" fillId="0" borderId="164" xfId="0" applyNumberFormat="1" applyFont="1" applyBorder="1"/>
    <xf numFmtId="166" fontId="69" fillId="0" borderId="165" xfId="0" applyNumberFormat="1" applyFont="1" applyBorder="1"/>
    <xf numFmtId="166" fontId="69" fillId="0" borderId="19" xfId="0" applyNumberFormat="1" applyFont="1" applyBorder="1"/>
    <xf numFmtId="3" fontId="34" fillId="0" borderId="164" xfId="0" applyNumberFormat="1" applyFont="1" applyBorder="1"/>
    <xf numFmtId="166" fontId="34" fillId="0" borderId="164" xfId="0" applyNumberFormat="1" applyFont="1" applyBorder="1"/>
    <xf numFmtId="166" fontId="34" fillId="0" borderId="165" xfId="0" applyNumberFormat="1" applyFont="1" applyBorder="1"/>
    <xf numFmtId="0" fontId="5" fillId="0" borderId="164" xfId="0" applyFont="1" applyBorder="1"/>
    <xf numFmtId="3" fontId="34" fillId="0" borderId="164" xfId="0" applyNumberFormat="1" applyFont="1" applyBorder="1" applyAlignment="1">
      <alignment horizontal="right"/>
    </xf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166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2" xfId="0" applyNumberFormat="1" applyFont="1" applyBorder="1" applyAlignment="1">
      <alignment horizontal="center"/>
    </xf>
    <xf numFmtId="3" fontId="34" fillId="0" borderId="167" xfId="0" applyNumberFormat="1" applyFont="1" applyBorder="1"/>
    <xf numFmtId="166" fontId="34" fillId="0" borderId="167" xfId="0" applyNumberFormat="1" applyFont="1" applyBorder="1"/>
    <xf numFmtId="166" fontId="34" fillId="0" borderId="168" xfId="0" applyNumberFormat="1" applyFont="1" applyBorder="1"/>
    <xf numFmtId="3" fontId="69" fillId="0" borderId="167" xfId="0" applyNumberFormat="1" applyFont="1" applyBorder="1" applyAlignment="1">
      <alignment horizontal="right"/>
    </xf>
    <xf numFmtId="166" fontId="69" fillId="0" borderId="167" xfId="0" applyNumberFormat="1" applyFont="1" applyBorder="1" applyAlignment="1">
      <alignment horizontal="right"/>
    </xf>
    <xf numFmtId="166" fontId="69" fillId="0" borderId="168" xfId="0" applyNumberFormat="1" applyFont="1" applyBorder="1" applyAlignment="1">
      <alignment horizontal="right"/>
    </xf>
    <xf numFmtId="3" fontId="5" fillId="0" borderId="167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166" fontId="5" fillId="0" borderId="168" xfId="0" applyNumberFormat="1" applyFont="1" applyBorder="1" applyAlignment="1">
      <alignment horizontal="right"/>
    </xf>
    <xf numFmtId="178" fontId="5" fillId="0" borderId="167" xfId="0" applyNumberFormat="1" applyFont="1" applyBorder="1" applyAlignment="1">
      <alignment horizontal="right"/>
    </xf>
    <xf numFmtId="4" fontId="5" fillId="0" borderId="167" xfId="0" applyNumberFormat="1" applyFont="1" applyBorder="1" applyAlignment="1">
      <alignment horizontal="right"/>
    </xf>
    <xf numFmtId="0" fontId="5" fillId="0" borderId="167" xfId="0" applyFont="1" applyBorder="1"/>
    <xf numFmtId="3" fontId="5" fillId="0" borderId="167" xfId="0" applyNumberFormat="1" applyFont="1" applyBorder="1"/>
    <xf numFmtId="3" fontId="5" fillId="0" borderId="56" xfId="0" applyNumberFormat="1" applyFont="1" applyBorder="1"/>
    <xf numFmtId="3" fontId="5" fillId="0" borderId="165" xfId="0" applyNumberFormat="1" applyFont="1" applyBorder="1"/>
    <xf numFmtId="3" fontId="5" fillId="0" borderId="19" xfId="0" applyNumberFormat="1" applyFont="1" applyBorder="1"/>
    <xf numFmtId="3" fontId="5" fillId="0" borderId="168" xfId="0" applyNumberFormat="1" applyFont="1" applyBorder="1"/>
    <xf numFmtId="3" fontId="11" fillId="0" borderId="166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4" xfId="0" applyNumberFormat="1" applyFont="1" applyBorder="1"/>
    <xf numFmtId="9" fontId="34" fillId="0" borderId="0" xfId="0" applyNumberFormat="1" applyFont="1" applyBorder="1"/>
    <xf numFmtId="3" fontId="34" fillId="0" borderId="163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70" xfId="0" applyNumberFormat="1" applyFont="1" applyBorder="1"/>
    <xf numFmtId="9" fontId="34" fillId="0" borderId="167" xfId="0" applyNumberFormat="1" applyFont="1" applyBorder="1"/>
    <xf numFmtId="3" fontId="11" fillId="0" borderId="162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19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3" xfId="76" applyFont="1" applyFill="1" applyBorder="1"/>
    <xf numFmtId="0" fontId="31" fillId="0" borderId="156" xfId="76" applyFont="1" applyFill="1" applyBorder="1"/>
    <xf numFmtId="0" fontId="31" fillId="0" borderId="63" xfId="76" applyFont="1" applyFill="1" applyBorder="1"/>
    <xf numFmtId="0" fontId="31" fillId="0" borderId="171" xfId="76" applyFont="1" applyFill="1" applyBorder="1"/>
    <xf numFmtId="0" fontId="31" fillId="0" borderId="172" xfId="76" applyFont="1" applyFill="1" applyBorder="1"/>
    <xf numFmtId="0" fontId="33" fillId="2" borderId="160" xfId="76" applyNumberFormat="1" applyFont="1" applyFill="1" applyBorder="1" applyAlignment="1">
      <alignment horizontal="left"/>
    </xf>
    <xf numFmtId="0" fontId="33" fillId="2" borderId="173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3" xfId="76" applyNumberFormat="1" applyFont="1" applyFill="1" applyBorder="1"/>
    <xf numFmtId="3" fontId="31" fillId="0" borderId="154" xfId="76" applyNumberFormat="1" applyFont="1" applyFill="1" applyBorder="1"/>
    <xf numFmtId="3" fontId="31" fillId="0" borderId="156" xfId="76" applyNumberFormat="1" applyFont="1" applyFill="1" applyBorder="1"/>
    <xf numFmtId="3" fontId="31" fillId="0" borderId="157" xfId="76" applyNumberFormat="1" applyFont="1" applyFill="1" applyBorder="1"/>
    <xf numFmtId="9" fontId="31" fillId="0" borderId="63" xfId="76" applyNumberFormat="1" applyFont="1" applyFill="1" applyBorder="1"/>
    <xf numFmtId="9" fontId="31" fillId="0" borderId="171" xfId="76" applyNumberFormat="1" applyFont="1" applyFill="1" applyBorder="1"/>
    <xf numFmtId="9" fontId="31" fillId="0" borderId="172" xfId="76" applyNumberFormat="1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61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5" xfId="76" applyNumberFormat="1" applyFont="1" applyFill="1" applyBorder="1"/>
    <xf numFmtId="3" fontId="31" fillId="0" borderId="15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0.7310059877900017</c:v>
                </c:pt>
                <c:pt idx="1">
                  <c:v>0.97939064203621939</c:v>
                </c:pt>
                <c:pt idx="2">
                  <c:v>0.88848050867101203</c:v>
                </c:pt>
                <c:pt idx="3">
                  <c:v>1.0508265201258311</c:v>
                </c:pt>
                <c:pt idx="4">
                  <c:v>1.0324525983608721</c:v>
                </c:pt>
                <c:pt idx="5">
                  <c:v>1.0214165047544714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11312"/>
        <c:axId val="1237145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1.0500795834507144</c:v>
                </c:pt>
                <c:pt idx="1">
                  <c:v>1.0500795834507144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11856"/>
        <c:axId val="123700976"/>
      </c:scatterChart>
      <c:catAx>
        <c:axId val="123711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71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714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3711312"/>
        <c:crosses val="autoZero"/>
        <c:crossBetween val="between"/>
      </c:valAx>
      <c:valAx>
        <c:axId val="1237118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3700976"/>
        <c:crosses val="max"/>
        <c:crossBetween val="midCat"/>
      </c:valAx>
      <c:valAx>
        <c:axId val="1237009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37118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0.98363811357074105</c:v>
                </c:pt>
                <c:pt idx="1">
                  <c:v>0.98661417322834644</c:v>
                </c:pt>
                <c:pt idx="2">
                  <c:v>0.95977738426511505</c:v>
                </c:pt>
                <c:pt idx="3">
                  <c:v>0.9244954766875435</c:v>
                </c:pt>
                <c:pt idx="4">
                  <c:v>0.91947980077476477</c:v>
                </c:pt>
                <c:pt idx="5">
                  <c:v>0.91640018273184098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06416"/>
        <c:axId val="12370315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03696"/>
        <c:axId val="123706960"/>
      </c:scatterChart>
      <c:catAx>
        <c:axId val="12370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70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7031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3706416"/>
        <c:crosses val="autoZero"/>
        <c:crossBetween val="between"/>
      </c:valAx>
      <c:valAx>
        <c:axId val="1237036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3706960"/>
        <c:crosses val="max"/>
        <c:crossBetween val="midCat"/>
      </c:valAx>
      <c:valAx>
        <c:axId val="12370696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370369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4" totalsRowShown="0" headerRowDxfId="112" tableBorderDxfId="111">
  <autoFilter ref="A7:S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95" totalsRowShown="0">
  <autoFilter ref="C3:S9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1014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1269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1270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1279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1789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1813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1824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1869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1870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2066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2133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2858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1014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119</v>
      </c>
      <c r="G3" s="47">
        <f>SUBTOTAL(9,G6:G1048576)</f>
        <v>6083.3600000000006</v>
      </c>
      <c r="H3" s="48">
        <f>IF(M3=0,0,G3/M3)</f>
        <v>0.18647840298347787</v>
      </c>
      <c r="I3" s="47">
        <f>SUBTOTAL(9,I6:I1048576)</f>
        <v>261.8</v>
      </c>
      <c r="J3" s="47">
        <f>SUBTOTAL(9,J6:J1048576)</f>
        <v>26538.97</v>
      </c>
      <c r="K3" s="48">
        <f>IF(M3=0,0,J3/M3)</f>
        <v>0.81352159701652205</v>
      </c>
      <c r="L3" s="47">
        <f>SUBTOTAL(9,L6:L1048576)</f>
        <v>380.8</v>
      </c>
      <c r="M3" s="49">
        <f>SUBTOTAL(9,M6:M1048576)</f>
        <v>32622.330000000005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579</v>
      </c>
      <c r="B6" s="741" t="s">
        <v>939</v>
      </c>
      <c r="C6" s="741" t="s">
        <v>940</v>
      </c>
      <c r="D6" s="741" t="s">
        <v>941</v>
      </c>
      <c r="E6" s="741" t="s">
        <v>942</v>
      </c>
      <c r="F6" s="745"/>
      <c r="G6" s="745"/>
      <c r="H6" s="765">
        <v>0</v>
      </c>
      <c r="I6" s="745">
        <v>3</v>
      </c>
      <c r="J6" s="745">
        <v>100.17</v>
      </c>
      <c r="K6" s="765">
        <v>1</v>
      </c>
      <c r="L6" s="745">
        <v>3</v>
      </c>
      <c r="M6" s="746">
        <v>100.17</v>
      </c>
    </row>
    <row r="7" spans="1:13" ht="14.4" customHeight="1" x14ac:dyDescent="0.3">
      <c r="A7" s="747" t="s">
        <v>584</v>
      </c>
      <c r="B7" s="748" t="s">
        <v>939</v>
      </c>
      <c r="C7" s="748" t="s">
        <v>940</v>
      </c>
      <c r="D7" s="748" t="s">
        <v>941</v>
      </c>
      <c r="E7" s="748" t="s">
        <v>942</v>
      </c>
      <c r="F7" s="752"/>
      <c r="G7" s="752"/>
      <c r="H7" s="766">
        <v>0</v>
      </c>
      <c r="I7" s="752">
        <v>8</v>
      </c>
      <c r="J7" s="752">
        <v>267.12</v>
      </c>
      <c r="K7" s="766">
        <v>1</v>
      </c>
      <c r="L7" s="752">
        <v>8</v>
      </c>
      <c r="M7" s="753">
        <v>267.12</v>
      </c>
    </row>
    <row r="8" spans="1:13" ht="14.4" customHeight="1" x14ac:dyDescent="0.3">
      <c r="A8" s="747" t="s">
        <v>590</v>
      </c>
      <c r="B8" s="748" t="s">
        <v>943</v>
      </c>
      <c r="C8" s="748" t="s">
        <v>944</v>
      </c>
      <c r="D8" s="748" t="s">
        <v>945</v>
      </c>
      <c r="E8" s="748" t="s">
        <v>946</v>
      </c>
      <c r="F8" s="752">
        <v>43</v>
      </c>
      <c r="G8" s="752">
        <v>3097.7200000000003</v>
      </c>
      <c r="H8" s="766">
        <v>1</v>
      </c>
      <c r="I8" s="752"/>
      <c r="J8" s="752"/>
      <c r="K8" s="766">
        <v>0</v>
      </c>
      <c r="L8" s="752">
        <v>43</v>
      </c>
      <c r="M8" s="753">
        <v>3097.7200000000003</v>
      </c>
    </row>
    <row r="9" spans="1:13" ht="14.4" customHeight="1" x14ac:dyDescent="0.3">
      <c r="A9" s="747" t="s">
        <v>590</v>
      </c>
      <c r="B9" s="748" t="s">
        <v>947</v>
      </c>
      <c r="C9" s="748" t="s">
        <v>948</v>
      </c>
      <c r="D9" s="748" t="s">
        <v>744</v>
      </c>
      <c r="E9" s="748" t="s">
        <v>745</v>
      </c>
      <c r="F9" s="752"/>
      <c r="G9" s="752"/>
      <c r="H9" s="766">
        <v>0</v>
      </c>
      <c r="I9" s="752">
        <v>11</v>
      </c>
      <c r="J9" s="752">
        <v>444.29</v>
      </c>
      <c r="K9" s="766">
        <v>1</v>
      </c>
      <c r="L9" s="752">
        <v>11</v>
      </c>
      <c r="M9" s="753">
        <v>444.29</v>
      </c>
    </row>
    <row r="10" spans="1:13" ht="14.4" customHeight="1" x14ac:dyDescent="0.3">
      <c r="A10" s="747" t="s">
        <v>590</v>
      </c>
      <c r="B10" s="748" t="s">
        <v>949</v>
      </c>
      <c r="C10" s="748" t="s">
        <v>950</v>
      </c>
      <c r="D10" s="748" t="s">
        <v>951</v>
      </c>
      <c r="E10" s="748" t="s">
        <v>952</v>
      </c>
      <c r="F10" s="752">
        <v>5</v>
      </c>
      <c r="G10" s="752">
        <v>331.88999999999987</v>
      </c>
      <c r="H10" s="766">
        <v>1</v>
      </c>
      <c r="I10" s="752"/>
      <c r="J10" s="752"/>
      <c r="K10" s="766">
        <v>0</v>
      </c>
      <c r="L10" s="752">
        <v>5</v>
      </c>
      <c r="M10" s="753">
        <v>331.88999999999987</v>
      </c>
    </row>
    <row r="11" spans="1:13" ht="14.4" customHeight="1" x14ac:dyDescent="0.3">
      <c r="A11" s="747" t="s">
        <v>590</v>
      </c>
      <c r="B11" s="748" t="s">
        <v>953</v>
      </c>
      <c r="C11" s="748" t="s">
        <v>954</v>
      </c>
      <c r="D11" s="748" t="s">
        <v>955</v>
      </c>
      <c r="E11" s="748" t="s">
        <v>956</v>
      </c>
      <c r="F11" s="752"/>
      <c r="G11" s="752"/>
      <c r="H11" s="766">
        <v>0</v>
      </c>
      <c r="I11" s="752">
        <v>1</v>
      </c>
      <c r="J11" s="752">
        <v>85</v>
      </c>
      <c r="K11" s="766">
        <v>1</v>
      </c>
      <c r="L11" s="752">
        <v>1</v>
      </c>
      <c r="M11" s="753">
        <v>85</v>
      </c>
    </row>
    <row r="12" spans="1:13" ht="14.4" customHeight="1" x14ac:dyDescent="0.3">
      <c r="A12" s="747" t="s">
        <v>590</v>
      </c>
      <c r="B12" s="748" t="s">
        <v>957</v>
      </c>
      <c r="C12" s="748" t="s">
        <v>958</v>
      </c>
      <c r="D12" s="748" t="s">
        <v>959</v>
      </c>
      <c r="E12" s="748" t="s">
        <v>960</v>
      </c>
      <c r="F12" s="752"/>
      <c r="G12" s="752"/>
      <c r="H12" s="766">
        <v>0</v>
      </c>
      <c r="I12" s="752">
        <v>2.8</v>
      </c>
      <c r="J12" s="752">
        <v>1284.3600000000001</v>
      </c>
      <c r="K12" s="766">
        <v>1</v>
      </c>
      <c r="L12" s="752">
        <v>2.8</v>
      </c>
      <c r="M12" s="753">
        <v>1284.3600000000001</v>
      </c>
    </row>
    <row r="13" spans="1:13" ht="14.4" customHeight="1" x14ac:dyDescent="0.3">
      <c r="A13" s="747" t="s">
        <v>590</v>
      </c>
      <c r="B13" s="748" t="s">
        <v>961</v>
      </c>
      <c r="C13" s="748" t="s">
        <v>962</v>
      </c>
      <c r="D13" s="748" t="s">
        <v>963</v>
      </c>
      <c r="E13" s="748" t="s">
        <v>964</v>
      </c>
      <c r="F13" s="752">
        <v>66</v>
      </c>
      <c r="G13" s="752">
        <v>1756.2600000000002</v>
      </c>
      <c r="H13" s="766">
        <v>1</v>
      </c>
      <c r="I13" s="752"/>
      <c r="J13" s="752"/>
      <c r="K13" s="766">
        <v>0</v>
      </c>
      <c r="L13" s="752">
        <v>66</v>
      </c>
      <c r="M13" s="753">
        <v>1756.2600000000002</v>
      </c>
    </row>
    <row r="14" spans="1:13" ht="14.4" customHeight="1" x14ac:dyDescent="0.3">
      <c r="A14" s="747" t="s">
        <v>590</v>
      </c>
      <c r="B14" s="748" t="s">
        <v>965</v>
      </c>
      <c r="C14" s="748" t="s">
        <v>966</v>
      </c>
      <c r="D14" s="748" t="s">
        <v>967</v>
      </c>
      <c r="E14" s="748" t="s">
        <v>968</v>
      </c>
      <c r="F14" s="752"/>
      <c r="G14" s="752"/>
      <c r="H14" s="766">
        <v>0</v>
      </c>
      <c r="I14" s="752">
        <v>3.6</v>
      </c>
      <c r="J14" s="752">
        <v>3306.6</v>
      </c>
      <c r="K14" s="766">
        <v>1</v>
      </c>
      <c r="L14" s="752">
        <v>3.6</v>
      </c>
      <c r="M14" s="753">
        <v>3306.6</v>
      </c>
    </row>
    <row r="15" spans="1:13" ht="14.4" customHeight="1" x14ac:dyDescent="0.3">
      <c r="A15" s="747" t="s">
        <v>590</v>
      </c>
      <c r="B15" s="748" t="s">
        <v>969</v>
      </c>
      <c r="C15" s="748" t="s">
        <v>970</v>
      </c>
      <c r="D15" s="748" t="s">
        <v>971</v>
      </c>
      <c r="E15" s="748" t="s">
        <v>972</v>
      </c>
      <c r="F15" s="752"/>
      <c r="G15" s="752"/>
      <c r="H15" s="766">
        <v>0</v>
      </c>
      <c r="I15" s="752">
        <v>3</v>
      </c>
      <c r="J15" s="752">
        <v>1684.53</v>
      </c>
      <c r="K15" s="766">
        <v>1</v>
      </c>
      <c r="L15" s="752">
        <v>3</v>
      </c>
      <c r="M15" s="753">
        <v>1684.53</v>
      </c>
    </row>
    <row r="16" spans="1:13" ht="14.4" customHeight="1" x14ac:dyDescent="0.3">
      <c r="A16" s="747" t="s">
        <v>590</v>
      </c>
      <c r="B16" s="748" t="s">
        <v>939</v>
      </c>
      <c r="C16" s="748" t="s">
        <v>940</v>
      </c>
      <c r="D16" s="748" t="s">
        <v>941</v>
      </c>
      <c r="E16" s="748" t="s">
        <v>942</v>
      </c>
      <c r="F16" s="752"/>
      <c r="G16" s="752"/>
      <c r="H16" s="766">
        <v>0</v>
      </c>
      <c r="I16" s="752">
        <v>8</v>
      </c>
      <c r="J16" s="752">
        <v>267.12</v>
      </c>
      <c r="K16" s="766">
        <v>1</v>
      </c>
      <c r="L16" s="752">
        <v>8</v>
      </c>
      <c r="M16" s="753">
        <v>267.12</v>
      </c>
    </row>
    <row r="17" spans="1:13" ht="14.4" customHeight="1" x14ac:dyDescent="0.3">
      <c r="A17" s="747" t="s">
        <v>590</v>
      </c>
      <c r="B17" s="748" t="s">
        <v>973</v>
      </c>
      <c r="C17" s="748" t="s">
        <v>974</v>
      </c>
      <c r="D17" s="748" t="s">
        <v>975</v>
      </c>
      <c r="E17" s="748" t="s">
        <v>976</v>
      </c>
      <c r="F17" s="752"/>
      <c r="G17" s="752"/>
      <c r="H17" s="766">
        <v>0</v>
      </c>
      <c r="I17" s="752">
        <v>1.6</v>
      </c>
      <c r="J17" s="752">
        <v>611.84</v>
      </c>
      <c r="K17" s="766">
        <v>1</v>
      </c>
      <c r="L17" s="752">
        <v>1.6</v>
      </c>
      <c r="M17" s="753">
        <v>611.84</v>
      </c>
    </row>
    <row r="18" spans="1:13" ht="14.4" customHeight="1" x14ac:dyDescent="0.3">
      <c r="A18" s="747" t="s">
        <v>590</v>
      </c>
      <c r="B18" s="748" t="s">
        <v>977</v>
      </c>
      <c r="C18" s="748" t="s">
        <v>978</v>
      </c>
      <c r="D18" s="748" t="s">
        <v>979</v>
      </c>
      <c r="E18" s="748" t="s">
        <v>980</v>
      </c>
      <c r="F18" s="752"/>
      <c r="G18" s="752"/>
      <c r="H18" s="766">
        <v>0</v>
      </c>
      <c r="I18" s="752">
        <v>1.8</v>
      </c>
      <c r="J18" s="752">
        <v>267.3</v>
      </c>
      <c r="K18" s="766">
        <v>1</v>
      </c>
      <c r="L18" s="752">
        <v>1.8</v>
      </c>
      <c r="M18" s="753">
        <v>267.3</v>
      </c>
    </row>
    <row r="19" spans="1:13" ht="14.4" customHeight="1" x14ac:dyDescent="0.3">
      <c r="A19" s="747" t="s">
        <v>590</v>
      </c>
      <c r="B19" s="748" t="s">
        <v>981</v>
      </c>
      <c r="C19" s="748" t="s">
        <v>982</v>
      </c>
      <c r="D19" s="748" t="s">
        <v>983</v>
      </c>
      <c r="E19" s="748" t="s">
        <v>984</v>
      </c>
      <c r="F19" s="752"/>
      <c r="G19" s="752"/>
      <c r="H19" s="766">
        <v>0</v>
      </c>
      <c r="I19" s="752">
        <v>178</v>
      </c>
      <c r="J19" s="752">
        <v>14617.36</v>
      </c>
      <c r="K19" s="766">
        <v>1</v>
      </c>
      <c r="L19" s="752">
        <v>178</v>
      </c>
      <c r="M19" s="753">
        <v>14617.36</v>
      </c>
    </row>
    <row r="20" spans="1:13" ht="14.4" customHeight="1" x14ac:dyDescent="0.3">
      <c r="A20" s="747" t="s">
        <v>590</v>
      </c>
      <c r="B20" s="748" t="s">
        <v>985</v>
      </c>
      <c r="C20" s="748" t="s">
        <v>986</v>
      </c>
      <c r="D20" s="748" t="s">
        <v>826</v>
      </c>
      <c r="E20" s="748" t="s">
        <v>987</v>
      </c>
      <c r="F20" s="752">
        <v>1</v>
      </c>
      <c r="G20" s="752">
        <v>231.12</v>
      </c>
      <c r="H20" s="766">
        <v>1</v>
      </c>
      <c r="I20" s="752"/>
      <c r="J20" s="752"/>
      <c r="K20" s="766">
        <v>0</v>
      </c>
      <c r="L20" s="752">
        <v>1</v>
      </c>
      <c r="M20" s="753">
        <v>231.12</v>
      </c>
    </row>
    <row r="21" spans="1:13" ht="14.4" customHeight="1" x14ac:dyDescent="0.3">
      <c r="A21" s="747" t="s">
        <v>590</v>
      </c>
      <c r="B21" s="748" t="s">
        <v>985</v>
      </c>
      <c r="C21" s="748" t="s">
        <v>988</v>
      </c>
      <c r="D21" s="748" t="s">
        <v>989</v>
      </c>
      <c r="E21" s="748" t="s">
        <v>987</v>
      </c>
      <c r="F21" s="752"/>
      <c r="G21" s="752"/>
      <c r="H21" s="766">
        <v>0</v>
      </c>
      <c r="I21" s="752">
        <v>1</v>
      </c>
      <c r="J21" s="752">
        <v>87.519999999999982</v>
      </c>
      <c r="K21" s="766">
        <v>1</v>
      </c>
      <c r="L21" s="752">
        <v>1</v>
      </c>
      <c r="M21" s="753">
        <v>87.519999999999982</v>
      </c>
    </row>
    <row r="22" spans="1:13" ht="14.4" customHeight="1" x14ac:dyDescent="0.3">
      <c r="A22" s="747" t="s">
        <v>590</v>
      </c>
      <c r="B22" s="748" t="s">
        <v>990</v>
      </c>
      <c r="C22" s="748" t="s">
        <v>991</v>
      </c>
      <c r="D22" s="748" t="s">
        <v>992</v>
      </c>
      <c r="E22" s="748" t="s">
        <v>993</v>
      </c>
      <c r="F22" s="752"/>
      <c r="G22" s="752"/>
      <c r="H22" s="766">
        <v>0</v>
      </c>
      <c r="I22" s="752">
        <v>2</v>
      </c>
      <c r="J22" s="752">
        <v>101.27999999999999</v>
      </c>
      <c r="K22" s="766">
        <v>1</v>
      </c>
      <c r="L22" s="752">
        <v>2</v>
      </c>
      <c r="M22" s="753">
        <v>101.27999999999999</v>
      </c>
    </row>
    <row r="23" spans="1:13" ht="14.4" customHeight="1" x14ac:dyDescent="0.3">
      <c r="A23" s="747" t="s">
        <v>590</v>
      </c>
      <c r="B23" s="748" t="s">
        <v>994</v>
      </c>
      <c r="C23" s="748" t="s">
        <v>995</v>
      </c>
      <c r="D23" s="748" t="s">
        <v>996</v>
      </c>
      <c r="E23" s="748" t="s">
        <v>997</v>
      </c>
      <c r="F23" s="752"/>
      <c r="G23" s="752"/>
      <c r="H23" s="766">
        <v>0</v>
      </c>
      <c r="I23" s="752">
        <v>9</v>
      </c>
      <c r="J23" s="752">
        <v>1485</v>
      </c>
      <c r="K23" s="766">
        <v>1</v>
      </c>
      <c r="L23" s="752">
        <v>9</v>
      </c>
      <c r="M23" s="753">
        <v>1485</v>
      </c>
    </row>
    <row r="24" spans="1:13" ht="14.4" customHeight="1" x14ac:dyDescent="0.3">
      <c r="A24" s="747" t="s">
        <v>590</v>
      </c>
      <c r="B24" s="748" t="s">
        <v>998</v>
      </c>
      <c r="C24" s="748" t="s">
        <v>999</v>
      </c>
      <c r="D24" s="748" t="s">
        <v>1000</v>
      </c>
      <c r="E24" s="748" t="s">
        <v>1001</v>
      </c>
      <c r="F24" s="752"/>
      <c r="G24" s="752"/>
      <c r="H24" s="766">
        <v>0</v>
      </c>
      <c r="I24" s="752">
        <v>22</v>
      </c>
      <c r="J24" s="752">
        <v>1590.12</v>
      </c>
      <c r="K24" s="766">
        <v>1</v>
      </c>
      <c r="L24" s="752">
        <v>22</v>
      </c>
      <c r="M24" s="753">
        <v>1590.12</v>
      </c>
    </row>
    <row r="25" spans="1:13" ht="14.4" customHeight="1" x14ac:dyDescent="0.3">
      <c r="A25" s="747" t="s">
        <v>590</v>
      </c>
      <c r="B25" s="748" t="s">
        <v>1002</v>
      </c>
      <c r="C25" s="748" t="s">
        <v>1003</v>
      </c>
      <c r="D25" s="748" t="s">
        <v>846</v>
      </c>
      <c r="E25" s="748" t="s">
        <v>1004</v>
      </c>
      <c r="F25" s="752"/>
      <c r="G25" s="752"/>
      <c r="H25" s="766">
        <v>0</v>
      </c>
      <c r="I25" s="752">
        <v>5</v>
      </c>
      <c r="J25" s="752">
        <v>249.12000000000006</v>
      </c>
      <c r="K25" s="766">
        <v>1</v>
      </c>
      <c r="L25" s="752">
        <v>5</v>
      </c>
      <c r="M25" s="753">
        <v>249.12000000000006</v>
      </c>
    </row>
    <row r="26" spans="1:13" ht="14.4" customHeight="1" x14ac:dyDescent="0.3">
      <c r="A26" s="747" t="s">
        <v>590</v>
      </c>
      <c r="B26" s="748" t="s">
        <v>1005</v>
      </c>
      <c r="C26" s="748" t="s">
        <v>1006</v>
      </c>
      <c r="D26" s="748" t="s">
        <v>736</v>
      </c>
      <c r="E26" s="748" t="s">
        <v>1007</v>
      </c>
      <c r="F26" s="752"/>
      <c r="G26" s="752"/>
      <c r="H26" s="766">
        <v>0</v>
      </c>
      <c r="I26" s="752">
        <v>1</v>
      </c>
      <c r="J26" s="752">
        <v>90.24</v>
      </c>
      <c r="K26" s="766">
        <v>1</v>
      </c>
      <c r="L26" s="752">
        <v>1</v>
      </c>
      <c r="M26" s="753">
        <v>90.24</v>
      </c>
    </row>
    <row r="27" spans="1:13" ht="14.4" customHeight="1" x14ac:dyDescent="0.3">
      <c r="A27" s="747" t="s">
        <v>590</v>
      </c>
      <c r="B27" s="748" t="s">
        <v>1008</v>
      </c>
      <c r="C27" s="748" t="s">
        <v>1009</v>
      </c>
      <c r="D27" s="748" t="s">
        <v>732</v>
      </c>
      <c r="E27" s="748" t="s">
        <v>1010</v>
      </c>
      <c r="F27" s="752">
        <v>1</v>
      </c>
      <c r="G27" s="752">
        <v>100.72</v>
      </c>
      <c r="H27" s="766">
        <v>1</v>
      </c>
      <c r="I27" s="752"/>
      <c r="J27" s="752"/>
      <c r="K27" s="766">
        <v>0</v>
      </c>
      <c r="L27" s="752">
        <v>1</v>
      </c>
      <c r="M27" s="753">
        <v>100.72</v>
      </c>
    </row>
    <row r="28" spans="1:13" ht="14.4" customHeight="1" thickBot="1" x14ac:dyDescent="0.35">
      <c r="A28" s="754" t="s">
        <v>590</v>
      </c>
      <c r="B28" s="755" t="s">
        <v>1008</v>
      </c>
      <c r="C28" s="755" t="s">
        <v>1011</v>
      </c>
      <c r="D28" s="755" t="s">
        <v>1012</v>
      </c>
      <c r="E28" s="755" t="s">
        <v>1013</v>
      </c>
      <c r="F28" s="759">
        <v>3</v>
      </c>
      <c r="G28" s="759">
        <v>565.65000000000009</v>
      </c>
      <c r="H28" s="767">
        <v>1</v>
      </c>
      <c r="I28" s="759"/>
      <c r="J28" s="759"/>
      <c r="K28" s="767">
        <v>0</v>
      </c>
      <c r="L28" s="759">
        <v>3</v>
      </c>
      <c r="M28" s="760">
        <v>565.65000000000009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1010</v>
      </c>
      <c r="C3" s="396">
        <f>SUM(C6:C1048576)</f>
        <v>325</v>
      </c>
      <c r="D3" s="396">
        <f>SUM(D6:D1048576)</f>
        <v>58</v>
      </c>
      <c r="E3" s="397">
        <f>SUM(E6:E1048576)</f>
        <v>3</v>
      </c>
      <c r="F3" s="394">
        <f>IF(SUM($B3:$E3)=0,"",B3/SUM($B3:$E3))</f>
        <v>0.72349570200573066</v>
      </c>
      <c r="G3" s="392">
        <f t="shared" ref="G3:I3" si="0">IF(SUM($B3:$E3)=0,"",C3/SUM($B3:$E3))</f>
        <v>0.23280802292263611</v>
      </c>
      <c r="H3" s="392">
        <f t="shared" si="0"/>
        <v>4.1547277936962751E-2</v>
      </c>
      <c r="I3" s="393">
        <f t="shared" si="0"/>
        <v>2.1489971346704871E-3</v>
      </c>
      <c r="J3" s="396">
        <f>SUM(J6:J1048576)</f>
        <v>175</v>
      </c>
      <c r="K3" s="396">
        <f>SUM(K6:K1048576)</f>
        <v>178</v>
      </c>
      <c r="L3" s="396">
        <f>SUM(L6:L1048576)</f>
        <v>58</v>
      </c>
      <c r="M3" s="397">
        <f>SUM(M6:M1048576)</f>
        <v>2</v>
      </c>
      <c r="N3" s="394">
        <f>IF(SUM($J3:$M3)=0,"",J3/SUM($J3:$M3))</f>
        <v>0.42372881355932202</v>
      </c>
      <c r="O3" s="392">
        <f t="shared" ref="O3:Q3" si="1">IF(SUM($J3:$M3)=0,"",K3/SUM($J3:$M3))</f>
        <v>0.43099273607748184</v>
      </c>
      <c r="P3" s="392">
        <f t="shared" si="1"/>
        <v>0.14043583535108958</v>
      </c>
      <c r="Q3" s="393">
        <f t="shared" si="1"/>
        <v>4.8426150121065378E-3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1015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1016</v>
      </c>
      <c r="B7" s="798">
        <v>225</v>
      </c>
      <c r="C7" s="752">
        <v>8</v>
      </c>
      <c r="D7" s="752">
        <v>8</v>
      </c>
      <c r="E7" s="753"/>
      <c r="F7" s="795">
        <v>0.93360995850622408</v>
      </c>
      <c r="G7" s="766">
        <v>3.3195020746887967E-2</v>
      </c>
      <c r="H7" s="766">
        <v>3.3195020746887967E-2</v>
      </c>
      <c r="I7" s="801">
        <v>0</v>
      </c>
      <c r="J7" s="798">
        <v>57</v>
      </c>
      <c r="K7" s="752">
        <v>8</v>
      </c>
      <c r="L7" s="752">
        <v>8</v>
      </c>
      <c r="M7" s="753"/>
      <c r="N7" s="795">
        <v>0.78082191780821919</v>
      </c>
      <c r="O7" s="766">
        <v>0.1095890410958904</v>
      </c>
      <c r="P7" s="766">
        <v>0.1095890410958904</v>
      </c>
      <c r="Q7" s="789">
        <v>0</v>
      </c>
    </row>
    <row r="8" spans="1:17" ht="14.4" customHeight="1" x14ac:dyDescent="0.3">
      <c r="A8" s="792" t="s">
        <v>1017</v>
      </c>
      <c r="B8" s="798"/>
      <c r="C8" s="752"/>
      <c r="D8" s="752">
        <v>2</v>
      </c>
      <c r="E8" s="753"/>
      <c r="F8" s="795">
        <v>0</v>
      </c>
      <c r="G8" s="766">
        <v>0</v>
      </c>
      <c r="H8" s="766">
        <v>1</v>
      </c>
      <c r="I8" s="801">
        <v>0</v>
      </c>
      <c r="J8" s="798"/>
      <c r="K8" s="752"/>
      <c r="L8" s="752">
        <v>2</v>
      </c>
      <c r="M8" s="753"/>
      <c r="N8" s="795">
        <v>0</v>
      </c>
      <c r="O8" s="766">
        <v>0</v>
      </c>
      <c r="P8" s="766">
        <v>1</v>
      </c>
      <c r="Q8" s="789">
        <v>0</v>
      </c>
    </row>
    <row r="9" spans="1:17" ht="14.4" customHeight="1" x14ac:dyDescent="0.3">
      <c r="A9" s="792" t="s">
        <v>1018</v>
      </c>
      <c r="B9" s="798">
        <v>785</v>
      </c>
      <c r="C9" s="752">
        <v>317</v>
      </c>
      <c r="D9" s="752">
        <v>48</v>
      </c>
      <c r="E9" s="753"/>
      <c r="F9" s="795">
        <v>0.68260869565217386</v>
      </c>
      <c r="G9" s="766">
        <v>0.27565217391304347</v>
      </c>
      <c r="H9" s="766">
        <v>4.1739130434782612E-2</v>
      </c>
      <c r="I9" s="801">
        <v>0</v>
      </c>
      <c r="J9" s="798">
        <v>118</v>
      </c>
      <c r="K9" s="752">
        <v>170</v>
      </c>
      <c r="L9" s="752">
        <v>48</v>
      </c>
      <c r="M9" s="753"/>
      <c r="N9" s="795">
        <v>0.35119047619047616</v>
      </c>
      <c r="O9" s="766">
        <v>0.50595238095238093</v>
      </c>
      <c r="P9" s="766">
        <v>0.14285714285714285</v>
      </c>
      <c r="Q9" s="789">
        <v>0</v>
      </c>
    </row>
    <row r="10" spans="1:17" ht="14.4" customHeight="1" thickBot="1" x14ac:dyDescent="0.35">
      <c r="A10" s="793" t="s">
        <v>1019</v>
      </c>
      <c r="B10" s="799"/>
      <c r="C10" s="759"/>
      <c r="D10" s="759"/>
      <c r="E10" s="760">
        <v>3</v>
      </c>
      <c r="F10" s="796">
        <v>0</v>
      </c>
      <c r="G10" s="767">
        <v>0</v>
      </c>
      <c r="H10" s="767">
        <v>0</v>
      </c>
      <c r="I10" s="802">
        <v>1</v>
      </c>
      <c r="J10" s="799"/>
      <c r="K10" s="759"/>
      <c r="L10" s="759"/>
      <c r="M10" s="760">
        <v>2</v>
      </c>
      <c r="N10" s="796">
        <v>0</v>
      </c>
      <c r="O10" s="767">
        <v>0</v>
      </c>
      <c r="P10" s="767">
        <v>0</v>
      </c>
      <c r="Q10" s="790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9</v>
      </c>
      <c r="B5" s="730" t="s">
        <v>1020</v>
      </c>
      <c r="C5" s="733">
        <v>621766.41000000015</v>
      </c>
      <c r="D5" s="733">
        <v>219</v>
      </c>
      <c r="E5" s="733">
        <v>394162.49000000005</v>
      </c>
      <c r="F5" s="803">
        <v>0.63393982637305857</v>
      </c>
      <c r="G5" s="733">
        <v>134</v>
      </c>
      <c r="H5" s="803">
        <v>0.61187214611872143</v>
      </c>
      <c r="I5" s="733">
        <v>227603.92000000004</v>
      </c>
      <c r="J5" s="803">
        <v>0.36606017362694132</v>
      </c>
      <c r="K5" s="733">
        <v>85</v>
      </c>
      <c r="L5" s="803">
        <v>0.38812785388127852</v>
      </c>
      <c r="M5" s="733" t="s">
        <v>73</v>
      </c>
      <c r="N5" s="270"/>
    </row>
    <row r="6" spans="1:14" ht="14.4" customHeight="1" x14ac:dyDescent="0.3">
      <c r="A6" s="729">
        <v>9</v>
      </c>
      <c r="B6" s="730" t="s">
        <v>1021</v>
      </c>
      <c r="C6" s="733">
        <v>609561.66000000015</v>
      </c>
      <c r="D6" s="733">
        <v>208</v>
      </c>
      <c r="E6" s="733">
        <v>394162.49000000005</v>
      </c>
      <c r="F6" s="803">
        <v>0.64663268027716825</v>
      </c>
      <c r="G6" s="733">
        <v>129</v>
      </c>
      <c r="H6" s="803">
        <v>0.62019230769230771</v>
      </c>
      <c r="I6" s="733">
        <v>215399.17000000004</v>
      </c>
      <c r="J6" s="803">
        <v>0.35336731972283164</v>
      </c>
      <c r="K6" s="733">
        <v>79</v>
      </c>
      <c r="L6" s="803">
        <v>0.37980769230769229</v>
      </c>
      <c r="M6" s="733" t="s">
        <v>1</v>
      </c>
      <c r="N6" s="270"/>
    </row>
    <row r="7" spans="1:14" ht="14.4" customHeight="1" x14ac:dyDescent="0.3">
      <c r="A7" s="729">
        <v>9</v>
      </c>
      <c r="B7" s="730" t="s">
        <v>1022</v>
      </c>
      <c r="C7" s="733">
        <v>0</v>
      </c>
      <c r="D7" s="733">
        <v>6</v>
      </c>
      <c r="E7" s="733">
        <v>0</v>
      </c>
      <c r="F7" s="803" t="s">
        <v>567</v>
      </c>
      <c r="G7" s="733">
        <v>5</v>
      </c>
      <c r="H7" s="803">
        <v>0.83333333333333337</v>
      </c>
      <c r="I7" s="733">
        <v>0</v>
      </c>
      <c r="J7" s="803" t="s">
        <v>567</v>
      </c>
      <c r="K7" s="733">
        <v>1</v>
      </c>
      <c r="L7" s="803">
        <v>0.16666666666666666</v>
      </c>
      <c r="M7" s="733" t="s">
        <v>1</v>
      </c>
      <c r="N7" s="270"/>
    </row>
    <row r="8" spans="1:14" ht="14.4" customHeight="1" x14ac:dyDescent="0.3">
      <c r="A8" s="729">
        <v>9</v>
      </c>
      <c r="B8" s="730" t="s">
        <v>1023</v>
      </c>
      <c r="C8" s="733">
        <v>12204.75</v>
      </c>
      <c r="D8" s="733">
        <v>5</v>
      </c>
      <c r="E8" s="733" t="s">
        <v>567</v>
      </c>
      <c r="F8" s="803">
        <v>0</v>
      </c>
      <c r="G8" s="733" t="s">
        <v>567</v>
      </c>
      <c r="H8" s="803">
        <v>0</v>
      </c>
      <c r="I8" s="733">
        <v>12204.75</v>
      </c>
      <c r="J8" s="803">
        <v>1</v>
      </c>
      <c r="K8" s="733">
        <v>5</v>
      </c>
      <c r="L8" s="803">
        <v>1</v>
      </c>
      <c r="M8" s="733" t="s">
        <v>1</v>
      </c>
      <c r="N8" s="270"/>
    </row>
    <row r="9" spans="1:14" ht="14.4" customHeight="1" x14ac:dyDescent="0.3">
      <c r="A9" s="729" t="s">
        <v>1024</v>
      </c>
      <c r="B9" s="730" t="s">
        <v>3</v>
      </c>
      <c r="C9" s="733">
        <v>621766.41000000015</v>
      </c>
      <c r="D9" s="733">
        <v>219</v>
      </c>
      <c r="E9" s="733">
        <v>394162.49000000005</v>
      </c>
      <c r="F9" s="803">
        <v>0.63393982637305857</v>
      </c>
      <c r="G9" s="733">
        <v>134</v>
      </c>
      <c r="H9" s="803">
        <v>0.61187214611872143</v>
      </c>
      <c r="I9" s="733">
        <v>227603.92000000004</v>
      </c>
      <c r="J9" s="803">
        <v>0.36606017362694132</v>
      </c>
      <c r="K9" s="733">
        <v>85</v>
      </c>
      <c r="L9" s="803">
        <v>0.38812785388127852</v>
      </c>
      <c r="M9" s="733" t="s">
        <v>578</v>
      </c>
      <c r="N9" s="270"/>
    </row>
    <row r="11" spans="1:14" ht="14.4" customHeight="1" x14ac:dyDescent="0.3">
      <c r="A11" s="729">
        <v>9</v>
      </c>
      <c r="B11" s="730" t="s">
        <v>1020</v>
      </c>
      <c r="C11" s="733" t="s">
        <v>567</v>
      </c>
      <c r="D11" s="733" t="s">
        <v>567</v>
      </c>
      <c r="E11" s="733" t="s">
        <v>567</v>
      </c>
      <c r="F11" s="803" t="s">
        <v>567</v>
      </c>
      <c r="G11" s="733" t="s">
        <v>567</v>
      </c>
      <c r="H11" s="803" t="s">
        <v>567</v>
      </c>
      <c r="I11" s="733" t="s">
        <v>567</v>
      </c>
      <c r="J11" s="803" t="s">
        <v>567</v>
      </c>
      <c r="K11" s="733" t="s">
        <v>567</v>
      </c>
      <c r="L11" s="803" t="s">
        <v>567</v>
      </c>
      <c r="M11" s="733" t="s">
        <v>73</v>
      </c>
      <c r="N11" s="270"/>
    </row>
    <row r="12" spans="1:14" ht="14.4" customHeight="1" x14ac:dyDescent="0.3">
      <c r="A12" s="729" t="s">
        <v>1025</v>
      </c>
      <c r="B12" s="730" t="s">
        <v>1021</v>
      </c>
      <c r="C12" s="733">
        <v>6590.22</v>
      </c>
      <c r="D12" s="733">
        <v>9</v>
      </c>
      <c r="E12" s="733">
        <v>3347.3100000000004</v>
      </c>
      <c r="F12" s="803">
        <v>0.50792082813623829</v>
      </c>
      <c r="G12" s="733">
        <v>6</v>
      </c>
      <c r="H12" s="803">
        <v>0.66666666666666663</v>
      </c>
      <c r="I12" s="733">
        <v>3242.91</v>
      </c>
      <c r="J12" s="803">
        <v>0.49207917186376171</v>
      </c>
      <c r="K12" s="733">
        <v>3</v>
      </c>
      <c r="L12" s="803">
        <v>0.33333333333333331</v>
      </c>
      <c r="M12" s="733" t="s">
        <v>1</v>
      </c>
      <c r="N12" s="270"/>
    </row>
    <row r="13" spans="1:14" ht="14.4" customHeight="1" x14ac:dyDescent="0.3">
      <c r="A13" s="729" t="s">
        <v>1025</v>
      </c>
      <c r="B13" s="730" t="s">
        <v>1026</v>
      </c>
      <c r="C13" s="733">
        <v>6590.22</v>
      </c>
      <c r="D13" s="733">
        <v>9</v>
      </c>
      <c r="E13" s="733">
        <v>3347.3100000000004</v>
      </c>
      <c r="F13" s="803">
        <v>0.50792082813623829</v>
      </c>
      <c r="G13" s="733">
        <v>6</v>
      </c>
      <c r="H13" s="803">
        <v>0.66666666666666663</v>
      </c>
      <c r="I13" s="733">
        <v>3242.91</v>
      </c>
      <c r="J13" s="803">
        <v>0.49207917186376171</v>
      </c>
      <c r="K13" s="733">
        <v>3</v>
      </c>
      <c r="L13" s="803">
        <v>0.33333333333333331</v>
      </c>
      <c r="M13" s="733" t="s">
        <v>582</v>
      </c>
      <c r="N13" s="270"/>
    </row>
    <row r="14" spans="1:14" ht="14.4" customHeight="1" x14ac:dyDescent="0.3">
      <c r="A14" s="729" t="s">
        <v>567</v>
      </c>
      <c r="B14" s="730" t="s">
        <v>567</v>
      </c>
      <c r="C14" s="733" t="s">
        <v>567</v>
      </c>
      <c r="D14" s="733" t="s">
        <v>567</v>
      </c>
      <c r="E14" s="733" t="s">
        <v>567</v>
      </c>
      <c r="F14" s="803" t="s">
        <v>567</v>
      </c>
      <c r="G14" s="733" t="s">
        <v>567</v>
      </c>
      <c r="H14" s="803" t="s">
        <v>567</v>
      </c>
      <c r="I14" s="733" t="s">
        <v>567</v>
      </c>
      <c r="J14" s="803" t="s">
        <v>567</v>
      </c>
      <c r="K14" s="733" t="s">
        <v>567</v>
      </c>
      <c r="L14" s="803" t="s">
        <v>567</v>
      </c>
      <c r="M14" s="733" t="s">
        <v>583</v>
      </c>
      <c r="N14" s="270"/>
    </row>
    <row r="15" spans="1:14" ht="14.4" customHeight="1" x14ac:dyDescent="0.3">
      <c r="A15" s="729" t="s">
        <v>1027</v>
      </c>
      <c r="B15" s="730" t="s">
        <v>1021</v>
      </c>
      <c r="C15" s="733">
        <v>602971.44000000018</v>
      </c>
      <c r="D15" s="733">
        <v>199</v>
      </c>
      <c r="E15" s="733">
        <v>390815.18000000011</v>
      </c>
      <c r="F15" s="803">
        <v>0.64814874150589952</v>
      </c>
      <c r="G15" s="733">
        <v>123</v>
      </c>
      <c r="H15" s="803">
        <v>0.61809045226130654</v>
      </c>
      <c r="I15" s="733">
        <v>212156.26000000007</v>
      </c>
      <c r="J15" s="803">
        <v>0.35185125849410048</v>
      </c>
      <c r="K15" s="733">
        <v>76</v>
      </c>
      <c r="L15" s="803">
        <v>0.38190954773869346</v>
      </c>
      <c r="M15" s="733" t="s">
        <v>1</v>
      </c>
      <c r="N15" s="270"/>
    </row>
    <row r="16" spans="1:14" ht="14.4" customHeight="1" x14ac:dyDescent="0.3">
      <c r="A16" s="729" t="s">
        <v>1027</v>
      </c>
      <c r="B16" s="730" t="s">
        <v>1022</v>
      </c>
      <c r="C16" s="733">
        <v>0</v>
      </c>
      <c r="D16" s="733">
        <v>6</v>
      </c>
      <c r="E16" s="733">
        <v>0</v>
      </c>
      <c r="F16" s="803" t="s">
        <v>567</v>
      </c>
      <c r="G16" s="733">
        <v>5</v>
      </c>
      <c r="H16" s="803">
        <v>0.83333333333333337</v>
      </c>
      <c r="I16" s="733">
        <v>0</v>
      </c>
      <c r="J16" s="803" t="s">
        <v>567</v>
      </c>
      <c r="K16" s="733">
        <v>1</v>
      </c>
      <c r="L16" s="803">
        <v>0.16666666666666666</v>
      </c>
      <c r="M16" s="733" t="s">
        <v>1</v>
      </c>
      <c r="N16" s="270"/>
    </row>
    <row r="17" spans="1:14" ht="14.4" customHeight="1" x14ac:dyDescent="0.3">
      <c r="A17" s="729" t="s">
        <v>1027</v>
      </c>
      <c r="B17" s="730" t="s">
        <v>1023</v>
      </c>
      <c r="C17" s="733">
        <v>12204.75</v>
      </c>
      <c r="D17" s="733">
        <v>5</v>
      </c>
      <c r="E17" s="733" t="s">
        <v>567</v>
      </c>
      <c r="F17" s="803">
        <v>0</v>
      </c>
      <c r="G17" s="733" t="s">
        <v>567</v>
      </c>
      <c r="H17" s="803">
        <v>0</v>
      </c>
      <c r="I17" s="733">
        <v>12204.75</v>
      </c>
      <c r="J17" s="803">
        <v>1</v>
      </c>
      <c r="K17" s="733">
        <v>5</v>
      </c>
      <c r="L17" s="803">
        <v>1</v>
      </c>
      <c r="M17" s="733" t="s">
        <v>1</v>
      </c>
      <c r="N17" s="270"/>
    </row>
    <row r="18" spans="1:14" ht="14.4" customHeight="1" x14ac:dyDescent="0.3">
      <c r="A18" s="729" t="s">
        <v>1027</v>
      </c>
      <c r="B18" s="730" t="s">
        <v>1028</v>
      </c>
      <c r="C18" s="733">
        <v>615176.19000000018</v>
      </c>
      <c r="D18" s="733">
        <v>210</v>
      </c>
      <c r="E18" s="733">
        <v>390815.18000000011</v>
      </c>
      <c r="F18" s="803">
        <v>0.63528983460819577</v>
      </c>
      <c r="G18" s="733">
        <v>128</v>
      </c>
      <c r="H18" s="803">
        <v>0.60952380952380958</v>
      </c>
      <c r="I18" s="733">
        <v>224361.01000000007</v>
      </c>
      <c r="J18" s="803">
        <v>0.36471016539180429</v>
      </c>
      <c r="K18" s="733">
        <v>82</v>
      </c>
      <c r="L18" s="803">
        <v>0.39047619047619048</v>
      </c>
      <c r="M18" s="733" t="s">
        <v>582</v>
      </c>
      <c r="N18" s="270"/>
    </row>
    <row r="19" spans="1:14" ht="14.4" customHeight="1" x14ac:dyDescent="0.3">
      <c r="A19" s="729" t="s">
        <v>567</v>
      </c>
      <c r="B19" s="730" t="s">
        <v>567</v>
      </c>
      <c r="C19" s="733" t="s">
        <v>567</v>
      </c>
      <c r="D19" s="733" t="s">
        <v>567</v>
      </c>
      <c r="E19" s="733" t="s">
        <v>567</v>
      </c>
      <c r="F19" s="803" t="s">
        <v>567</v>
      </c>
      <c r="G19" s="733" t="s">
        <v>567</v>
      </c>
      <c r="H19" s="803" t="s">
        <v>567</v>
      </c>
      <c r="I19" s="733" t="s">
        <v>567</v>
      </c>
      <c r="J19" s="803" t="s">
        <v>567</v>
      </c>
      <c r="K19" s="733" t="s">
        <v>567</v>
      </c>
      <c r="L19" s="803" t="s">
        <v>567</v>
      </c>
      <c r="M19" s="733" t="s">
        <v>583</v>
      </c>
      <c r="N19" s="270"/>
    </row>
    <row r="20" spans="1:14" ht="14.4" customHeight="1" x14ac:dyDescent="0.3">
      <c r="A20" s="729" t="s">
        <v>1024</v>
      </c>
      <c r="B20" s="730" t="s">
        <v>1029</v>
      </c>
      <c r="C20" s="733">
        <v>621766.41000000015</v>
      </c>
      <c r="D20" s="733">
        <v>219</v>
      </c>
      <c r="E20" s="733">
        <v>394162.49000000011</v>
      </c>
      <c r="F20" s="803">
        <v>0.63393982637305868</v>
      </c>
      <c r="G20" s="733">
        <v>134</v>
      </c>
      <c r="H20" s="803">
        <v>0.61187214611872143</v>
      </c>
      <c r="I20" s="733">
        <v>227603.92000000007</v>
      </c>
      <c r="J20" s="803">
        <v>0.36606017362694138</v>
      </c>
      <c r="K20" s="733">
        <v>85</v>
      </c>
      <c r="L20" s="803">
        <v>0.38812785388127852</v>
      </c>
      <c r="M20" s="733" t="s">
        <v>578</v>
      </c>
      <c r="N20" s="270"/>
    </row>
    <row r="21" spans="1:14" ht="14.4" customHeight="1" x14ac:dyDescent="0.3">
      <c r="A21" s="804" t="s">
        <v>301</v>
      </c>
    </row>
    <row r="22" spans="1:14" ht="14.4" customHeight="1" x14ac:dyDescent="0.3">
      <c r="A22" s="805" t="s">
        <v>1030</v>
      </c>
    </row>
    <row r="23" spans="1:14" ht="14.4" customHeight="1" x14ac:dyDescent="0.3">
      <c r="A23" s="804" t="s">
        <v>1031</v>
      </c>
    </row>
  </sheetData>
  <autoFilter ref="A4:M4"/>
  <mergeCells count="4">
    <mergeCell ref="E3:H3"/>
    <mergeCell ref="C3:D3"/>
    <mergeCell ref="I3:L3"/>
    <mergeCell ref="A1:L1"/>
  </mergeCells>
  <conditionalFormatting sqref="F4 F10 F21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0">
    <cfRule type="expression" dxfId="49" priority="4">
      <formula>AND(LEFT(M11,6)&lt;&gt;"mezera",M11&lt;&gt;"")</formula>
    </cfRule>
  </conditionalFormatting>
  <conditionalFormatting sqref="A11:A20">
    <cfRule type="expression" dxfId="48" priority="2">
      <formula>AND(M11&lt;&gt;"",M11&lt;&gt;"mezeraKL")</formula>
    </cfRule>
  </conditionalFormatting>
  <conditionalFormatting sqref="F11:F20">
    <cfRule type="cellIs" dxfId="47" priority="1" operator="lessThan">
      <formula>0.6</formula>
    </cfRule>
  </conditionalFormatting>
  <conditionalFormatting sqref="B11:L20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0">
    <cfRule type="expression" dxfId="44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1032</v>
      </c>
      <c r="B5" s="797">
        <v>2182.6999999999998</v>
      </c>
      <c r="C5" s="741">
        <v>1</v>
      </c>
      <c r="D5" s="810">
        <v>9</v>
      </c>
      <c r="E5" s="813" t="s">
        <v>1032</v>
      </c>
      <c r="F5" s="797">
        <v>1047.58</v>
      </c>
      <c r="G5" s="765">
        <v>0.47994685481284649</v>
      </c>
      <c r="H5" s="745">
        <v>5</v>
      </c>
      <c r="I5" s="788">
        <v>0.55555555555555558</v>
      </c>
      <c r="J5" s="816">
        <v>1135.1199999999999</v>
      </c>
      <c r="K5" s="765">
        <v>0.52005314518715351</v>
      </c>
      <c r="L5" s="745">
        <v>4</v>
      </c>
      <c r="M5" s="788">
        <v>0.44444444444444442</v>
      </c>
    </row>
    <row r="6" spans="1:13" ht="14.4" customHeight="1" x14ac:dyDescent="0.3">
      <c r="A6" s="807" t="s">
        <v>1033</v>
      </c>
      <c r="B6" s="798">
        <v>645.96</v>
      </c>
      <c r="C6" s="748">
        <v>1</v>
      </c>
      <c r="D6" s="811">
        <v>4</v>
      </c>
      <c r="E6" s="814" t="s">
        <v>1033</v>
      </c>
      <c r="F6" s="798">
        <v>442.1</v>
      </c>
      <c r="G6" s="766">
        <v>0.68440770326335998</v>
      </c>
      <c r="H6" s="752">
        <v>3</v>
      </c>
      <c r="I6" s="789">
        <v>0.75</v>
      </c>
      <c r="J6" s="817">
        <v>203.86</v>
      </c>
      <c r="K6" s="766">
        <v>0.31559229673664002</v>
      </c>
      <c r="L6" s="752">
        <v>1</v>
      </c>
      <c r="M6" s="789">
        <v>0.25</v>
      </c>
    </row>
    <row r="7" spans="1:13" ht="14.4" customHeight="1" x14ac:dyDescent="0.3">
      <c r="A7" s="807" t="s">
        <v>1034</v>
      </c>
      <c r="B7" s="798">
        <v>170404.83</v>
      </c>
      <c r="C7" s="748">
        <v>1</v>
      </c>
      <c r="D7" s="811">
        <v>46</v>
      </c>
      <c r="E7" s="814" t="s">
        <v>1034</v>
      </c>
      <c r="F7" s="798">
        <v>143030.78</v>
      </c>
      <c r="G7" s="766">
        <v>0.83935872005505952</v>
      </c>
      <c r="H7" s="752">
        <v>31</v>
      </c>
      <c r="I7" s="789">
        <v>0.67391304347826086</v>
      </c>
      <c r="J7" s="817">
        <v>27374.05</v>
      </c>
      <c r="K7" s="766">
        <v>0.16064127994494054</v>
      </c>
      <c r="L7" s="752">
        <v>15</v>
      </c>
      <c r="M7" s="789">
        <v>0.32608695652173914</v>
      </c>
    </row>
    <row r="8" spans="1:13" ht="14.4" customHeight="1" x14ac:dyDescent="0.3">
      <c r="A8" s="807" t="s">
        <v>1035</v>
      </c>
      <c r="B8" s="798">
        <v>196.51999999999998</v>
      </c>
      <c r="C8" s="748">
        <v>1</v>
      </c>
      <c r="D8" s="811">
        <v>3</v>
      </c>
      <c r="E8" s="814" t="s">
        <v>1035</v>
      </c>
      <c r="F8" s="798">
        <v>126.27</v>
      </c>
      <c r="G8" s="766">
        <v>0.64253002238957868</v>
      </c>
      <c r="H8" s="752">
        <v>1</v>
      </c>
      <c r="I8" s="789">
        <v>0.33333333333333331</v>
      </c>
      <c r="J8" s="817">
        <v>70.25</v>
      </c>
      <c r="K8" s="766">
        <v>0.35746997761042137</v>
      </c>
      <c r="L8" s="752">
        <v>2</v>
      </c>
      <c r="M8" s="789">
        <v>0.66666666666666663</v>
      </c>
    </row>
    <row r="9" spans="1:13" ht="14.4" customHeight="1" x14ac:dyDescent="0.3">
      <c r="A9" s="807" t="s">
        <v>1036</v>
      </c>
      <c r="B9" s="798">
        <v>9926.6500000000015</v>
      </c>
      <c r="C9" s="748">
        <v>1</v>
      </c>
      <c r="D9" s="811">
        <v>18</v>
      </c>
      <c r="E9" s="814" t="s">
        <v>1036</v>
      </c>
      <c r="F9" s="798">
        <v>3402.75</v>
      </c>
      <c r="G9" s="766">
        <v>0.34278935995527188</v>
      </c>
      <c r="H9" s="752">
        <v>7</v>
      </c>
      <c r="I9" s="789">
        <v>0.3888888888888889</v>
      </c>
      <c r="J9" s="817">
        <v>6523.9000000000005</v>
      </c>
      <c r="K9" s="766">
        <v>0.65721064004472807</v>
      </c>
      <c r="L9" s="752">
        <v>11</v>
      </c>
      <c r="M9" s="789">
        <v>0.61111111111111116</v>
      </c>
    </row>
    <row r="10" spans="1:13" ht="14.4" customHeight="1" x14ac:dyDescent="0.3">
      <c r="A10" s="807" t="s">
        <v>1037</v>
      </c>
      <c r="B10" s="798">
        <v>268233.46000000002</v>
      </c>
      <c r="C10" s="748">
        <v>1</v>
      </c>
      <c r="D10" s="811">
        <v>85</v>
      </c>
      <c r="E10" s="814" t="s">
        <v>1037</v>
      </c>
      <c r="F10" s="798">
        <v>193900.94</v>
      </c>
      <c r="G10" s="766">
        <v>0.72288125426261129</v>
      </c>
      <c r="H10" s="752">
        <v>63</v>
      </c>
      <c r="I10" s="789">
        <v>0.74117647058823533</v>
      </c>
      <c r="J10" s="817">
        <v>74332.52</v>
      </c>
      <c r="K10" s="766">
        <v>0.27711874573738859</v>
      </c>
      <c r="L10" s="752">
        <v>22</v>
      </c>
      <c r="M10" s="789">
        <v>0.25882352941176473</v>
      </c>
    </row>
    <row r="11" spans="1:13" ht="14.4" customHeight="1" x14ac:dyDescent="0.3">
      <c r="A11" s="807" t="s">
        <v>1038</v>
      </c>
      <c r="B11" s="798">
        <v>4071.0800000000004</v>
      </c>
      <c r="C11" s="748">
        <v>1</v>
      </c>
      <c r="D11" s="811">
        <v>8</v>
      </c>
      <c r="E11" s="814" t="s">
        <v>1038</v>
      </c>
      <c r="F11" s="798">
        <v>1854.6200000000003</v>
      </c>
      <c r="G11" s="766">
        <v>0.45555970405887386</v>
      </c>
      <c r="H11" s="752">
        <v>4</v>
      </c>
      <c r="I11" s="789">
        <v>0.5</v>
      </c>
      <c r="J11" s="817">
        <v>2216.46</v>
      </c>
      <c r="K11" s="766">
        <v>0.5444402959411262</v>
      </c>
      <c r="L11" s="752">
        <v>4</v>
      </c>
      <c r="M11" s="789">
        <v>0.5</v>
      </c>
    </row>
    <row r="12" spans="1:13" ht="14.4" customHeight="1" x14ac:dyDescent="0.3">
      <c r="A12" s="807" t="s">
        <v>1039</v>
      </c>
      <c r="B12" s="798">
        <v>990.24999999999989</v>
      </c>
      <c r="C12" s="748">
        <v>1</v>
      </c>
      <c r="D12" s="811">
        <v>1</v>
      </c>
      <c r="E12" s="814" t="s">
        <v>1039</v>
      </c>
      <c r="F12" s="798">
        <v>990.24999999999989</v>
      </c>
      <c r="G12" s="766">
        <v>1</v>
      </c>
      <c r="H12" s="752">
        <v>1</v>
      </c>
      <c r="I12" s="789">
        <v>1</v>
      </c>
      <c r="J12" s="817">
        <v>0</v>
      </c>
      <c r="K12" s="766">
        <v>0</v>
      </c>
      <c r="L12" s="752"/>
      <c r="M12" s="789">
        <v>0</v>
      </c>
    </row>
    <row r="13" spans="1:13" ht="14.4" customHeight="1" x14ac:dyDescent="0.3">
      <c r="A13" s="807" t="s">
        <v>1040</v>
      </c>
      <c r="B13" s="798">
        <v>946.40000000000009</v>
      </c>
      <c r="C13" s="748">
        <v>1</v>
      </c>
      <c r="D13" s="811">
        <v>4</v>
      </c>
      <c r="E13" s="814" t="s">
        <v>1040</v>
      </c>
      <c r="F13" s="798">
        <v>651.59</v>
      </c>
      <c r="G13" s="766">
        <v>0.688493237531699</v>
      </c>
      <c r="H13" s="752">
        <v>3</v>
      </c>
      <c r="I13" s="789">
        <v>0.75</v>
      </c>
      <c r="J13" s="817">
        <v>294.81</v>
      </c>
      <c r="K13" s="766">
        <v>0.31150676246830089</v>
      </c>
      <c r="L13" s="752">
        <v>1</v>
      </c>
      <c r="M13" s="789">
        <v>0.25</v>
      </c>
    </row>
    <row r="14" spans="1:13" ht="14.4" customHeight="1" thickBot="1" x14ac:dyDescent="0.35">
      <c r="A14" s="808" t="s">
        <v>1041</v>
      </c>
      <c r="B14" s="799">
        <v>164168.55999999997</v>
      </c>
      <c r="C14" s="755">
        <v>1</v>
      </c>
      <c r="D14" s="812">
        <v>41</v>
      </c>
      <c r="E14" s="815" t="s">
        <v>1041</v>
      </c>
      <c r="F14" s="799">
        <v>48715.609999999993</v>
      </c>
      <c r="G14" s="767">
        <v>0.29674141017013245</v>
      </c>
      <c r="H14" s="759">
        <v>16</v>
      </c>
      <c r="I14" s="790">
        <v>0.3902439024390244</v>
      </c>
      <c r="J14" s="818">
        <v>115452.94999999998</v>
      </c>
      <c r="K14" s="767">
        <v>0.70325858982986755</v>
      </c>
      <c r="L14" s="759">
        <v>25</v>
      </c>
      <c r="M14" s="790">
        <v>0.6097560975609756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2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1269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621766.40999999992</v>
      </c>
      <c r="N3" s="70">
        <f>SUBTOTAL(9,N7:N1048576)</f>
        <v>2973</v>
      </c>
      <c r="O3" s="70">
        <f>SUBTOTAL(9,O7:O1048576)</f>
        <v>219</v>
      </c>
      <c r="P3" s="70">
        <f>SUBTOTAL(9,P7:P1048576)</f>
        <v>394162.49000000005</v>
      </c>
      <c r="Q3" s="71">
        <f>IF(M3=0,0,P3/M3)</f>
        <v>0.63393982637305879</v>
      </c>
      <c r="R3" s="70">
        <f>SUBTOTAL(9,R7:R1048576)</f>
        <v>1994</v>
      </c>
      <c r="S3" s="71">
        <f>IF(N3=0,0,R3/N3)</f>
        <v>0.67070299360914898</v>
      </c>
      <c r="T3" s="70">
        <f>SUBTOTAL(9,T7:T1048576)</f>
        <v>134</v>
      </c>
      <c r="U3" s="72">
        <f>IF(O3=0,0,T3/O3)</f>
        <v>0.61187214611872143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9</v>
      </c>
      <c r="B7" s="825" t="s">
        <v>1020</v>
      </c>
      <c r="C7" s="825" t="s">
        <v>1027</v>
      </c>
      <c r="D7" s="826" t="s">
        <v>1267</v>
      </c>
      <c r="E7" s="827" t="s">
        <v>1033</v>
      </c>
      <c r="F7" s="825" t="s">
        <v>1021</v>
      </c>
      <c r="G7" s="825" t="s">
        <v>1042</v>
      </c>
      <c r="H7" s="825" t="s">
        <v>567</v>
      </c>
      <c r="I7" s="825" t="s">
        <v>1043</v>
      </c>
      <c r="J7" s="825" t="s">
        <v>1044</v>
      </c>
      <c r="K7" s="825" t="s">
        <v>1045</v>
      </c>
      <c r="L7" s="828">
        <v>263.26</v>
      </c>
      <c r="M7" s="828">
        <v>263.26</v>
      </c>
      <c r="N7" s="825">
        <v>1</v>
      </c>
      <c r="O7" s="829">
        <v>0.5</v>
      </c>
      <c r="P7" s="828">
        <v>263.26</v>
      </c>
      <c r="Q7" s="830">
        <v>1</v>
      </c>
      <c r="R7" s="825">
        <v>1</v>
      </c>
      <c r="S7" s="830">
        <v>1</v>
      </c>
      <c r="T7" s="829">
        <v>0.5</v>
      </c>
      <c r="U7" s="231">
        <v>1</v>
      </c>
    </row>
    <row r="8" spans="1:21" ht="14.4" customHeight="1" x14ac:dyDescent="0.3">
      <c r="A8" s="831">
        <v>9</v>
      </c>
      <c r="B8" s="832" t="s">
        <v>1020</v>
      </c>
      <c r="C8" s="832" t="s">
        <v>1027</v>
      </c>
      <c r="D8" s="833" t="s">
        <v>1267</v>
      </c>
      <c r="E8" s="834" t="s">
        <v>1033</v>
      </c>
      <c r="F8" s="832" t="s">
        <v>1021</v>
      </c>
      <c r="G8" s="832" t="s">
        <v>1046</v>
      </c>
      <c r="H8" s="832" t="s">
        <v>676</v>
      </c>
      <c r="I8" s="832" t="s">
        <v>1047</v>
      </c>
      <c r="J8" s="832" t="s">
        <v>1048</v>
      </c>
      <c r="K8" s="832" t="s">
        <v>1049</v>
      </c>
      <c r="L8" s="835">
        <v>4.7</v>
      </c>
      <c r="M8" s="835">
        <v>4.7</v>
      </c>
      <c r="N8" s="832">
        <v>1</v>
      </c>
      <c r="O8" s="836">
        <v>0.5</v>
      </c>
      <c r="P8" s="835">
        <v>4.7</v>
      </c>
      <c r="Q8" s="837">
        <v>1</v>
      </c>
      <c r="R8" s="832">
        <v>1</v>
      </c>
      <c r="S8" s="837">
        <v>1</v>
      </c>
      <c r="T8" s="836">
        <v>0.5</v>
      </c>
      <c r="U8" s="838">
        <v>1</v>
      </c>
    </row>
    <row r="9" spans="1:21" ht="14.4" customHeight="1" x14ac:dyDescent="0.3">
      <c r="A9" s="831">
        <v>9</v>
      </c>
      <c r="B9" s="832" t="s">
        <v>1020</v>
      </c>
      <c r="C9" s="832" t="s">
        <v>1027</v>
      </c>
      <c r="D9" s="833" t="s">
        <v>1267</v>
      </c>
      <c r="E9" s="834" t="s">
        <v>1033</v>
      </c>
      <c r="F9" s="832" t="s">
        <v>1021</v>
      </c>
      <c r="G9" s="832" t="s">
        <v>1050</v>
      </c>
      <c r="H9" s="832" t="s">
        <v>567</v>
      </c>
      <c r="I9" s="832" t="s">
        <v>1051</v>
      </c>
      <c r="J9" s="832" t="s">
        <v>1052</v>
      </c>
      <c r="K9" s="832" t="s">
        <v>1053</v>
      </c>
      <c r="L9" s="835">
        <v>203.86</v>
      </c>
      <c r="M9" s="835">
        <v>203.86</v>
      </c>
      <c r="N9" s="832">
        <v>1</v>
      </c>
      <c r="O9" s="836">
        <v>0.5</v>
      </c>
      <c r="P9" s="835"/>
      <c r="Q9" s="837">
        <v>0</v>
      </c>
      <c r="R9" s="832"/>
      <c r="S9" s="837">
        <v>0</v>
      </c>
      <c r="T9" s="836"/>
      <c r="U9" s="838">
        <v>0</v>
      </c>
    </row>
    <row r="10" spans="1:21" ht="14.4" customHeight="1" x14ac:dyDescent="0.3">
      <c r="A10" s="831">
        <v>9</v>
      </c>
      <c r="B10" s="832" t="s">
        <v>1020</v>
      </c>
      <c r="C10" s="832" t="s">
        <v>1027</v>
      </c>
      <c r="D10" s="833" t="s">
        <v>1267</v>
      </c>
      <c r="E10" s="834" t="s">
        <v>1033</v>
      </c>
      <c r="F10" s="832" t="s">
        <v>1021</v>
      </c>
      <c r="G10" s="832" t="s">
        <v>1054</v>
      </c>
      <c r="H10" s="832" t="s">
        <v>567</v>
      </c>
      <c r="I10" s="832" t="s">
        <v>1055</v>
      </c>
      <c r="J10" s="832" t="s">
        <v>1056</v>
      </c>
      <c r="K10" s="832" t="s">
        <v>1057</v>
      </c>
      <c r="L10" s="835">
        <v>0</v>
      </c>
      <c r="M10" s="835">
        <v>0</v>
      </c>
      <c r="N10" s="832">
        <v>1</v>
      </c>
      <c r="O10" s="836">
        <v>0.5</v>
      </c>
      <c r="P10" s="835"/>
      <c r="Q10" s="837"/>
      <c r="R10" s="832"/>
      <c r="S10" s="837">
        <v>0</v>
      </c>
      <c r="T10" s="836"/>
      <c r="U10" s="838">
        <v>0</v>
      </c>
    </row>
    <row r="11" spans="1:21" ht="14.4" customHeight="1" x14ac:dyDescent="0.3">
      <c r="A11" s="831">
        <v>9</v>
      </c>
      <c r="B11" s="832" t="s">
        <v>1020</v>
      </c>
      <c r="C11" s="832" t="s">
        <v>1027</v>
      </c>
      <c r="D11" s="833" t="s">
        <v>1267</v>
      </c>
      <c r="E11" s="834" t="s">
        <v>1033</v>
      </c>
      <c r="F11" s="832" t="s">
        <v>1021</v>
      </c>
      <c r="G11" s="832" t="s">
        <v>1058</v>
      </c>
      <c r="H11" s="832" t="s">
        <v>567</v>
      </c>
      <c r="I11" s="832" t="s">
        <v>1059</v>
      </c>
      <c r="J11" s="832" t="s">
        <v>1060</v>
      </c>
      <c r="K11" s="832" t="s">
        <v>1061</v>
      </c>
      <c r="L11" s="835">
        <v>69.59</v>
      </c>
      <c r="M11" s="835">
        <v>69.59</v>
      </c>
      <c r="N11" s="832">
        <v>1</v>
      </c>
      <c r="O11" s="836">
        <v>0.5</v>
      </c>
      <c r="P11" s="835">
        <v>69.59</v>
      </c>
      <c r="Q11" s="837">
        <v>1</v>
      </c>
      <c r="R11" s="832">
        <v>1</v>
      </c>
      <c r="S11" s="837">
        <v>1</v>
      </c>
      <c r="T11" s="836">
        <v>0.5</v>
      </c>
      <c r="U11" s="838">
        <v>1</v>
      </c>
    </row>
    <row r="12" spans="1:21" ht="14.4" customHeight="1" x14ac:dyDescent="0.3">
      <c r="A12" s="831">
        <v>9</v>
      </c>
      <c r="B12" s="832" t="s">
        <v>1020</v>
      </c>
      <c r="C12" s="832" t="s">
        <v>1027</v>
      </c>
      <c r="D12" s="833" t="s">
        <v>1267</v>
      </c>
      <c r="E12" s="834" t="s">
        <v>1033</v>
      </c>
      <c r="F12" s="832" t="s">
        <v>1021</v>
      </c>
      <c r="G12" s="832" t="s">
        <v>1062</v>
      </c>
      <c r="H12" s="832" t="s">
        <v>567</v>
      </c>
      <c r="I12" s="832" t="s">
        <v>1063</v>
      </c>
      <c r="J12" s="832" t="s">
        <v>1064</v>
      </c>
      <c r="K12" s="832" t="s">
        <v>1065</v>
      </c>
      <c r="L12" s="835">
        <v>38.56</v>
      </c>
      <c r="M12" s="835">
        <v>38.56</v>
      </c>
      <c r="N12" s="832">
        <v>1</v>
      </c>
      <c r="O12" s="836">
        <v>1</v>
      </c>
      <c r="P12" s="835">
        <v>38.56</v>
      </c>
      <c r="Q12" s="837">
        <v>1</v>
      </c>
      <c r="R12" s="832">
        <v>1</v>
      </c>
      <c r="S12" s="837">
        <v>1</v>
      </c>
      <c r="T12" s="836">
        <v>1</v>
      </c>
      <c r="U12" s="838">
        <v>1</v>
      </c>
    </row>
    <row r="13" spans="1:21" ht="14.4" customHeight="1" x14ac:dyDescent="0.3">
      <c r="A13" s="831">
        <v>9</v>
      </c>
      <c r="B13" s="832" t="s">
        <v>1020</v>
      </c>
      <c r="C13" s="832" t="s">
        <v>1027</v>
      </c>
      <c r="D13" s="833" t="s">
        <v>1267</v>
      </c>
      <c r="E13" s="834" t="s">
        <v>1033</v>
      </c>
      <c r="F13" s="832" t="s">
        <v>1021</v>
      </c>
      <c r="G13" s="832" t="s">
        <v>1066</v>
      </c>
      <c r="H13" s="832" t="s">
        <v>567</v>
      </c>
      <c r="I13" s="832" t="s">
        <v>1067</v>
      </c>
      <c r="J13" s="832" t="s">
        <v>1068</v>
      </c>
      <c r="K13" s="832" t="s">
        <v>1069</v>
      </c>
      <c r="L13" s="835">
        <v>65.989999999999995</v>
      </c>
      <c r="M13" s="835">
        <v>65.989999999999995</v>
      </c>
      <c r="N13" s="832">
        <v>1</v>
      </c>
      <c r="O13" s="836">
        <v>0.5</v>
      </c>
      <c r="P13" s="835">
        <v>65.989999999999995</v>
      </c>
      <c r="Q13" s="837">
        <v>1</v>
      </c>
      <c r="R13" s="832">
        <v>1</v>
      </c>
      <c r="S13" s="837">
        <v>1</v>
      </c>
      <c r="T13" s="836">
        <v>0.5</v>
      </c>
      <c r="U13" s="838">
        <v>1</v>
      </c>
    </row>
    <row r="14" spans="1:21" ht="14.4" customHeight="1" x14ac:dyDescent="0.3">
      <c r="A14" s="831">
        <v>9</v>
      </c>
      <c r="B14" s="832" t="s">
        <v>1020</v>
      </c>
      <c r="C14" s="832" t="s">
        <v>1027</v>
      </c>
      <c r="D14" s="833" t="s">
        <v>1267</v>
      </c>
      <c r="E14" s="834" t="s">
        <v>1034</v>
      </c>
      <c r="F14" s="832" t="s">
        <v>1021</v>
      </c>
      <c r="G14" s="832" t="s">
        <v>1070</v>
      </c>
      <c r="H14" s="832" t="s">
        <v>567</v>
      </c>
      <c r="I14" s="832" t="s">
        <v>1071</v>
      </c>
      <c r="J14" s="832" t="s">
        <v>626</v>
      </c>
      <c r="K14" s="832" t="s">
        <v>1072</v>
      </c>
      <c r="L14" s="835">
        <v>105.63</v>
      </c>
      <c r="M14" s="835">
        <v>105.63</v>
      </c>
      <c r="N14" s="832">
        <v>1</v>
      </c>
      <c r="O14" s="836">
        <v>0.5</v>
      </c>
      <c r="P14" s="835">
        <v>105.63</v>
      </c>
      <c r="Q14" s="837">
        <v>1</v>
      </c>
      <c r="R14" s="832">
        <v>1</v>
      </c>
      <c r="S14" s="837">
        <v>1</v>
      </c>
      <c r="T14" s="836">
        <v>0.5</v>
      </c>
      <c r="U14" s="838">
        <v>1</v>
      </c>
    </row>
    <row r="15" spans="1:21" ht="14.4" customHeight="1" x14ac:dyDescent="0.3">
      <c r="A15" s="831">
        <v>9</v>
      </c>
      <c r="B15" s="832" t="s">
        <v>1020</v>
      </c>
      <c r="C15" s="832" t="s">
        <v>1027</v>
      </c>
      <c r="D15" s="833" t="s">
        <v>1267</v>
      </c>
      <c r="E15" s="834" t="s">
        <v>1034</v>
      </c>
      <c r="F15" s="832" t="s">
        <v>1021</v>
      </c>
      <c r="G15" s="832" t="s">
        <v>1073</v>
      </c>
      <c r="H15" s="832" t="s">
        <v>567</v>
      </c>
      <c r="I15" s="832" t="s">
        <v>1074</v>
      </c>
      <c r="J15" s="832" t="s">
        <v>655</v>
      </c>
      <c r="K15" s="832" t="s">
        <v>1075</v>
      </c>
      <c r="L15" s="835">
        <v>34.15</v>
      </c>
      <c r="M15" s="835">
        <v>34.15</v>
      </c>
      <c r="N15" s="832">
        <v>1</v>
      </c>
      <c r="O15" s="836">
        <v>0.5</v>
      </c>
      <c r="P15" s="835">
        <v>34.15</v>
      </c>
      <c r="Q15" s="837">
        <v>1</v>
      </c>
      <c r="R15" s="832">
        <v>1</v>
      </c>
      <c r="S15" s="837">
        <v>1</v>
      </c>
      <c r="T15" s="836">
        <v>0.5</v>
      </c>
      <c r="U15" s="838">
        <v>1</v>
      </c>
    </row>
    <row r="16" spans="1:21" ht="14.4" customHeight="1" x14ac:dyDescent="0.3">
      <c r="A16" s="831">
        <v>9</v>
      </c>
      <c r="B16" s="832" t="s">
        <v>1020</v>
      </c>
      <c r="C16" s="832" t="s">
        <v>1027</v>
      </c>
      <c r="D16" s="833" t="s">
        <v>1267</v>
      </c>
      <c r="E16" s="834" t="s">
        <v>1034</v>
      </c>
      <c r="F16" s="832" t="s">
        <v>1021</v>
      </c>
      <c r="G16" s="832" t="s">
        <v>1076</v>
      </c>
      <c r="H16" s="832" t="s">
        <v>567</v>
      </c>
      <c r="I16" s="832" t="s">
        <v>1077</v>
      </c>
      <c r="J16" s="832" t="s">
        <v>1078</v>
      </c>
      <c r="K16" s="832" t="s">
        <v>1079</v>
      </c>
      <c r="L16" s="835">
        <v>14.42</v>
      </c>
      <c r="M16" s="835">
        <v>28.84</v>
      </c>
      <c r="N16" s="832">
        <v>2</v>
      </c>
      <c r="O16" s="836">
        <v>0.5</v>
      </c>
      <c r="P16" s="835">
        <v>28.84</v>
      </c>
      <c r="Q16" s="837">
        <v>1</v>
      </c>
      <c r="R16" s="832">
        <v>2</v>
      </c>
      <c r="S16" s="837">
        <v>1</v>
      </c>
      <c r="T16" s="836">
        <v>0.5</v>
      </c>
      <c r="U16" s="838">
        <v>1</v>
      </c>
    </row>
    <row r="17" spans="1:21" ht="14.4" customHeight="1" x14ac:dyDescent="0.3">
      <c r="A17" s="831">
        <v>9</v>
      </c>
      <c r="B17" s="832" t="s">
        <v>1020</v>
      </c>
      <c r="C17" s="832" t="s">
        <v>1027</v>
      </c>
      <c r="D17" s="833" t="s">
        <v>1267</v>
      </c>
      <c r="E17" s="834" t="s">
        <v>1034</v>
      </c>
      <c r="F17" s="832" t="s">
        <v>1021</v>
      </c>
      <c r="G17" s="832" t="s">
        <v>1080</v>
      </c>
      <c r="H17" s="832" t="s">
        <v>567</v>
      </c>
      <c r="I17" s="832" t="s">
        <v>1081</v>
      </c>
      <c r="J17" s="832" t="s">
        <v>1082</v>
      </c>
      <c r="K17" s="832" t="s">
        <v>1083</v>
      </c>
      <c r="L17" s="835">
        <v>16.079999999999998</v>
      </c>
      <c r="M17" s="835">
        <v>80.399999999999991</v>
      </c>
      <c r="N17" s="832">
        <v>5</v>
      </c>
      <c r="O17" s="836">
        <v>0.5</v>
      </c>
      <c r="P17" s="835">
        <v>80.399999999999991</v>
      </c>
      <c r="Q17" s="837">
        <v>1</v>
      </c>
      <c r="R17" s="832">
        <v>5</v>
      </c>
      <c r="S17" s="837">
        <v>1</v>
      </c>
      <c r="T17" s="836">
        <v>0.5</v>
      </c>
      <c r="U17" s="838">
        <v>1</v>
      </c>
    </row>
    <row r="18" spans="1:21" ht="14.4" customHeight="1" x14ac:dyDescent="0.3">
      <c r="A18" s="831">
        <v>9</v>
      </c>
      <c r="B18" s="832" t="s">
        <v>1020</v>
      </c>
      <c r="C18" s="832" t="s">
        <v>1027</v>
      </c>
      <c r="D18" s="833" t="s">
        <v>1267</v>
      </c>
      <c r="E18" s="834" t="s">
        <v>1034</v>
      </c>
      <c r="F18" s="832" t="s">
        <v>1021</v>
      </c>
      <c r="G18" s="832" t="s">
        <v>1084</v>
      </c>
      <c r="H18" s="832" t="s">
        <v>567</v>
      </c>
      <c r="I18" s="832" t="s">
        <v>1085</v>
      </c>
      <c r="J18" s="832" t="s">
        <v>1086</v>
      </c>
      <c r="K18" s="832" t="s">
        <v>1087</v>
      </c>
      <c r="L18" s="835">
        <v>0</v>
      </c>
      <c r="M18" s="835">
        <v>0</v>
      </c>
      <c r="N18" s="832">
        <v>2</v>
      </c>
      <c r="O18" s="836">
        <v>1</v>
      </c>
      <c r="P18" s="835">
        <v>0</v>
      </c>
      <c r="Q18" s="837"/>
      <c r="R18" s="832">
        <v>2</v>
      </c>
      <c r="S18" s="837">
        <v>1</v>
      </c>
      <c r="T18" s="836">
        <v>1</v>
      </c>
      <c r="U18" s="838">
        <v>1</v>
      </c>
    </row>
    <row r="19" spans="1:21" ht="14.4" customHeight="1" x14ac:dyDescent="0.3">
      <c r="A19" s="831">
        <v>9</v>
      </c>
      <c r="B19" s="832" t="s">
        <v>1020</v>
      </c>
      <c r="C19" s="832" t="s">
        <v>1027</v>
      </c>
      <c r="D19" s="833" t="s">
        <v>1267</v>
      </c>
      <c r="E19" s="834" t="s">
        <v>1034</v>
      </c>
      <c r="F19" s="832" t="s">
        <v>1021</v>
      </c>
      <c r="G19" s="832" t="s">
        <v>1088</v>
      </c>
      <c r="H19" s="832" t="s">
        <v>567</v>
      </c>
      <c r="I19" s="832" t="s">
        <v>1089</v>
      </c>
      <c r="J19" s="832" t="s">
        <v>1090</v>
      </c>
      <c r="K19" s="832" t="s">
        <v>1091</v>
      </c>
      <c r="L19" s="835">
        <v>0</v>
      </c>
      <c r="M19" s="835">
        <v>0</v>
      </c>
      <c r="N19" s="832">
        <v>1</v>
      </c>
      <c r="O19" s="836">
        <v>1</v>
      </c>
      <c r="P19" s="835"/>
      <c r="Q19" s="837"/>
      <c r="R19" s="832"/>
      <c r="S19" s="837">
        <v>0</v>
      </c>
      <c r="T19" s="836"/>
      <c r="U19" s="838">
        <v>0</v>
      </c>
    </row>
    <row r="20" spans="1:21" ht="14.4" customHeight="1" x14ac:dyDescent="0.3">
      <c r="A20" s="831">
        <v>9</v>
      </c>
      <c r="B20" s="832" t="s">
        <v>1020</v>
      </c>
      <c r="C20" s="832" t="s">
        <v>1027</v>
      </c>
      <c r="D20" s="833" t="s">
        <v>1267</v>
      </c>
      <c r="E20" s="834" t="s">
        <v>1034</v>
      </c>
      <c r="F20" s="832" t="s">
        <v>1021</v>
      </c>
      <c r="G20" s="832" t="s">
        <v>1092</v>
      </c>
      <c r="H20" s="832" t="s">
        <v>676</v>
      </c>
      <c r="I20" s="832" t="s">
        <v>1093</v>
      </c>
      <c r="J20" s="832" t="s">
        <v>1094</v>
      </c>
      <c r="K20" s="832" t="s">
        <v>1095</v>
      </c>
      <c r="L20" s="835">
        <v>72.27</v>
      </c>
      <c r="M20" s="835">
        <v>16333.019999999999</v>
      </c>
      <c r="N20" s="832">
        <v>226</v>
      </c>
      <c r="O20" s="836">
        <v>3</v>
      </c>
      <c r="P20" s="835">
        <v>8961.48</v>
      </c>
      <c r="Q20" s="837">
        <v>0.54867256637168138</v>
      </c>
      <c r="R20" s="832">
        <v>124</v>
      </c>
      <c r="S20" s="837">
        <v>0.54867256637168138</v>
      </c>
      <c r="T20" s="836">
        <v>1.5</v>
      </c>
      <c r="U20" s="838">
        <v>0.5</v>
      </c>
    </row>
    <row r="21" spans="1:21" ht="14.4" customHeight="1" x14ac:dyDescent="0.3">
      <c r="A21" s="831">
        <v>9</v>
      </c>
      <c r="B21" s="832" t="s">
        <v>1020</v>
      </c>
      <c r="C21" s="832" t="s">
        <v>1027</v>
      </c>
      <c r="D21" s="833" t="s">
        <v>1267</v>
      </c>
      <c r="E21" s="834" t="s">
        <v>1034</v>
      </c>
      <c r="F21" s="832" t="s">
        <v>1021</v>
      </c>
      <c r="G21" s="832" t="s">
        <v>1092</v>
      </c>
      <c r="H21" s="832" t="s">
        <v>676</v>
      </c>
      <c r="I21" s="832" t="s">
        <v>1096</v>
      </c>
      <c r="J21" s="832" t="s">
        <v>1097</v>
      </c>
      <c r="K21" s="832" t="s">
        <v>1095</v>
      </c>
      <c r="L21" s="835">
        <v>72.27</v>
      </c>
      <c r="M21" s="835">
        <v>6287.49</v>
      </c>
      <c r="N21" s="832">
        <v>87</v>
      </c>
      <c r="O21" s="836">
        <v>2</v>
      </c>
      <c r="P21" s="835">
        <v>6287.49</v>
      </c>
      <c r="Q21" s="837">
        <v>1</v>
      </c>
      <c r="R21" s="832">
        <v>87</v>
      </c>
      <c r="S21" s="837">
        <v>1</v>
      </c>
      <c r="T21" s="836">
        <v>2</v>
      </c>
      <c r="U21" s="838">
        <v>1</v>
      </c>
    </row>
    <row r="22" spans="1:21" ht="14.4" customHeight="1" x14ac:dyDescent="0.3">
      <c r="A22" s="831">
        <v>9</v>
      </c>
      <c r="B22" s="832" t="s">
        <v>1020</v>
      </c>
      <c r="C22" s="832" t="s">
        <v>1027</v>
      </c>
      <c r="D22" s="833" t="s">
        <v>1267</v>
      </c>
      <c r="E22" s="834" t="s">
        <v>1034</v>
      </c>
      <c r="F22" s="832" t="s">
        <v>1021</v>
      </c>
      <c r="G22" s="832" t="s">
        <v>1092</v>
      </c>
      <c r="H22" s="832" t="s">
        <v>676</v>
      </c>
      <c r="I22" s="832" t="s">
        <v>1098</v>
      </c>
      <c r="J22" s="832" t="s">
        <v>1099</v>
      </c>
      <c r="K22" s="832" t="s">
        <v>1095</v>
      </c>
      <c r="L22" s="835">
        <v>72.27</v>
      </c>
      <c r="M22" s="835">
        <v>8455.59</v>
      </c>
      <c r="N22" s="832">
        <v>117</v>
      </c>
      <c r="O22" s="836">
        <v>2.5</v>
      </c>
      <c r="P22" s="835">
        <v>6287.49</v>
      </c>
      <c r="Q22" s="837">
        <v>0.7435897435897435</v>
      </c>
      <c r="R22" s="832">
        <v>87</v>
      </c>
      <c r="S22" s="837">
        <v>0.74358974358974361</v>
      </c>
      <c r="T22" s="836">
        <v>2</v>
      </c>
      <c r="U22" s="838">
        <v>0.8</v>
      </c>
    </row>
    <row r="23" spans="1:21" ht="14.4" customHeight="1" x14ac:dyDescent="0.3">
      <c r="A23" s="831">
        <v>9</v>
      </c>
      <c r="B23" s="832" t="s">
        <v>1020</v>
      </c>
      <c r="C23" s="832" t="s">
        <v>1027</v>
      </c>
      <c r="D23" s="833" t="s">
        <v>1267</v>
      </c>
      <c r="E23" s="834" t="s">
        <v>1034</v>
      </c>
      <c r="F23" s="832" t="s">
        <v>1021</v>
      </c>
      <c r="G23" s="832" t="s">
        <v>1092</v>
      </c>
      <c r="H23" s="832" t="s">
        <v>676</v>
      </c>
      <c r="I23" s="832" t="s">
        <v>1100</v>
      </c>
      <c r="J23" s="832" t="s">
        <v>1101</v>
      </c>
      <c r="K23" s="832" t="s">
        <v>1095</v>
      </c>
      <c r="L23" s="835">
        <v>72.27</v>
      </c>
      <c r="M23" s="835">
        <v>6287.49</v>
      </c>
      <c r="N23" s="832">
        <v>87</v>
      </c>
      <c r="O23" s="836">
        <v>2</v>
      </c>
      <c r="P23" s="835">
        <v>6287.49</v>
      </c>
      <c r="Q23" s="837">
        <v>1</v>
      </c>
      <c r="R23" s="832">
        <v>87</v>
      </c>
      <c r="S23" s="837">
        <v>1</v>
      </c>
      <c r="T23" s="836">
        <v>2</v>
      </c>
      <c r="U23" s="838">
        <v>1</v>
      </c>
    </row>
    <row r="24" spans="1:21" ht="14.4" customHeight="1" x14ac:dyDescent="0.3">
      <c r="A24" s="831">
        <v>9</v>
      </c>
      <c r="B24" s="832" t="s">
        <v>1020</v>
      </c>
      <c r="C24" s="832" t="s">
        <v>1027</v>
      </c>
      <c r="D24" s="833" t="s">
        <v>1267</v>
      </c>
      <c r="E24" s="834" t="s">
        <v>1034</v>
      </c>
      <c r="F24" s="832" t="s">
        <v>1021</v>
      </c>
      <c r="G24" s="832" t="s">
        <v>1092</v>
      </c>
      <c r="H24" s="832" t="s">
        <v>676</v>
      </c>
      <c r="I24" s="832" t="s">
        <v>1102</v>
      </c>
      <c r="J24" s="832" t="s">
        <v>1103</v>
      </c>
      <c r="K24" s="832" t="s">
        <v>1095</v>
      </c>
      <c r="L24" s="835">
        <v>72.27</v>
      </c>
      <c r="M24" s="835">
        <v>6287.49</v>
      </c>
      <c r="N24" s="832">
        <v>87</v>
      </c>
      <c r="O24" s="836">
        <v>2</v>
      </c>
      <c r="P24" s="835">
        <v>6287.49</v>
      </c>
      <c r="Q24" s="837">
        <v>1</v>
      </c>
      <c r="R24" s="832">
        <v>87</v>
      </c>
      <c r="S24" s="837">
        <v>1</v>
      </c>
      <c r="T24" s="836">
        <v>2</v>
      </c>
      <c r="U24" s="838">
        <v>1</v>
      </c>
    </row>
    <row r="25" spans="1:21" ht="14.4" customHeight="1" x14ac:dyDescent="0.3">
      <c r="A25" s="831">
        <v>9</v>
      </c>
      <c r="B25" s="832" t="s">
        <v>1020</v>
      </c>
      <c r="C25" s="832" t="s">
        <v>1027</v>
      </c>
      <c r="D25" s="833" t="s">
        <v>1267</v>
      </c>
      <c r="E25" s="834" t="s">
        <v>1034</v>
      </c>
      <c r="F25" s="832" t="s">
        <v>1021</v>
      </c>
      <c r="G25" s="832" t="s">
        <v>1092</v>
      </c>
      <c r="H25" s="832" t="s">
        <v>676</v>
      </c>
      <c r="I25" s="832" t="s">
        <v>1104</v>
      </c>
      <c r="J25" s="832" t="s">
        <v>1105</v>
      </c>
      <c r="K25" s="832" t="s">
        <v>1106</v>
      </c>
      <c r="L25" s="835">
        <v>135.54</v>
      </c>
      <c r="M25" s="835">
        <v>1897.56</v>
      </c>
      <c r="N25" s="832">
        <v>14</v>
      </c>
      <c r="O25" s="836">
        <v>1.5</v>
      </c>
      <c r="P25" s="835">
        <v>1355.3999999999999</v>
      </c>
      <c r="Q25" s="837">
        <v>0.71428571428571419</v>
      </c>
      <c r="R25" s="832">
        <v>10</v>
      </c>
      <c r="S25" s="837">
        <v>0.7142857142857143</v>
      </c>
      <c r="T25" s="836">
        <v>0.5</v>
      </c>
      <c r="U25" s="838">
        <v>0.33333333333333331</v>
      </c>
    </row>
    <row r="26" spans="1:21" ht="14.4" customHeight="1" x14ac:dyDescent="0.3">
      <c r="A26" s="831">
        <v>9</v>
      </c>
      <c r="B26" s="832" t="s">
        <v>1020</v>
      </c>
      <c r="C26" s="832" t="s">
        <v>1027</v>
      </c>
      <c r="D26" s="833" t="s">
        <v>1267</v>
      </c>
      <c r="E26" s="834" t="s">
        <v>1034</v>
      </c>
      <c r="F26" s="832" t="s">
        <v>1021</v>
      </c>
      <c r="G26" s="832" t="s">
        <v>1092</v>
      </c>
      <c r="H26" s="832" t="s">
        <v>676</v>
      </c>
      <c r="I26" s="832" t="s">
        <v>1107</v>
      </c>
      <c r="J26" s="832" t="s">
        <v>1108</v>
      </c>
      <c r="K26" s="832" t="s">
        <v>1106</v>
      </c>
      <c r="L26" s="835">
        <v>135.54</v>
      </c>
      <c r="M26" s="835">
        <v>542.16</v>
      </c>
      <c r="N26" s="832">
        <v>4</v>
      </c>
      <c r="O26" s="836">
        <v>0.5</v>
      </c>
      <c r="P26" s="835">
        <v>542.16</v>
      </c>
      <c r="Q26" s="837">
        <v>1</v>
      </c>
      <c r="R26" s="832">
        <v>4</v>
      </c>
      <c r="S26" s="837">
        <v>1</v>
      </c>
      <c r="T26" s="836">
        <v>0.5</v>
      </c>
      <c r="U26" s="838">
        <v>1</v>
      </c>
    </row>
    <row r="27" spans="1:21" ht="14.4" customHeight="1" x14ac:dyDescent="0.3">
      <c r="A27" s="831">
        <v>9</v>
      </c>
      <c r="B27" s="832" t="s">
        <v>1020</v>
      </c>
      <c r="C27" s="832" t="s">
        <v>1027</v>
      </c>
      <c r="D27" s="833" t="s">
        <v>1267</v>
      </c>
      <c r="E27" s="834" t="s">
        <v>1034</v>
      </c>
      <c r="F27" s="832" t="s">
        <v>1021</v>
      </c>
      <c r="G27" s="832" t="s">
        <v>1092</v>
      </c>
      <c r="H27" s="832" t="s">
        <v>676</v>
      </c>
      <c r="I27" s="832" t="s">
        <v>1109</v>
      </c>
      <c r="J27" s="832" t="s">
        <v>1110</v>
      </c>
      <c r="K27" s="832" t="s">
        <v>1111</v>
      </c>
      <c r="L27" s="835">
        <v>294.81</v>
      </c>
      <c r="M27" s="835">
        <v>4716.96</v>
      </c>
      <c r="N27" s="832">
        <v>16</v>
      </c>
      <c r="O27" s="836">
        <v>5</v>
      </c>
      <c r="P27" s="835">
        <v>2358.48</v>
      </c>
      <c r="Q27" s="837">
        <v>0.5</v>
      </c>
      <c r="R27" s="832">
        <v>8</v>
      </c>
      <c r="S27" s="837">
        <v>0.5</v>
      </c>
      <c r="T27" s="836">
        <v>3</v>
      </c>
      <c r="U27" s="838">
        <v>0.6</v>
      </c>
    </row>
    <row r="28" spans="1:21" ht="14.4" customHeight="1" x14ac:dyDescent="0.3">
      <c r="A28" s="831">
        <v>9</v>
      </c>
      <c r="B28" s="832" t="s">
        <v>1020</v>
      </c>
      <c r="C28" s="832" t="s">
        <v>1027</v>
      </c>
      <c r="D28" s="833" t="s">
        <v>1267</v>
      </c>
      <c r="E28" s="834" t="s">
        <v>1034</v>
      </c>
      <c r="F28" s="832" t="s">
        <v>1021</v>
      </c>
      <c r="G28" s="832" t="s">
        <v>1092</v>
      </c>
      <c r="H28" s="832" t="s">
        <v>676</v>
      </c>
      <c r="I28" s="832" t="s">
        <v>1112</v>
      </c>
      <c r="J28" s="832" t="s">
        <v>1113</v>
      </c>
      <c r="K28" s="832" t="s">
        <v>1114</v>
      </c>
      <c r="L28" s="835">
        <v>2635.97</v>
      </c>
      <c r="M28" s="835">
        <v>92258.950000000012</v>
      </c>
      <c r="N28" s="832">
        <v>35</v>
      </c>
      <c r="O28" s="836">
        <v>8</v>
      </c>
      <c r="P28" s="835">
        <v>92258.950000000012</v>
      </c>
      <c r="Q28" s="837">
        <v>1</v>
      </c>
      <c r="R28" s="832">
        <v>35</v>
      </c>
      <c r="S28" s="837">
        <v>1</v>
      </c>
      <c r="T28" s="836">
        <v>8</v>
      </c>
      <c r="U28" s="838">
        <v>1</v>
      </c>
    </row>
    <row r="29" spans="1:21" ht="14.4" customHeight="1" x14ac:dyDescent="0.3">
      <c r="A29" s="831">
        <v>9</v>
      </c>
      <c r="B29" s="832" t="s">
        <v>1020</v>
      </c>
      <c r="C29" s="832" t="s">
        <v>1027</v>
      </c>
      <c r="D29" s="833" t="s">
        <v>1267</v>
      </c>
      <c r="E29" s="834" t="s">
        <v>1034</v>
      </c>
      <c r="F29" s="832" t="s">
        <v>1021</v>
      </c>
      <c r="G29" s="832" t="s">
        <v>1092</v>
      </c>
      <c r="H29" s="832" t="s">
        <v>567</v>
      </c>
      <c r="I29" s="832" t="s">
        <v>1115</v>
      </c>
      <c r="J29" s="832" t="s">
        <v>1113</v>
      </c>
      <c r="K29" s="832" t="s">
        <v>1116</v>
      </c>
      <c r="L29" s="835">
        <v>493.92</v>
      </c>
      <c r="M29" s="835">
        <v>4939.2</v>
      </c>
      <c r="N29" s="832">
        <v>10</v>
      </c>
      <c r="O29" s="836">
        <v>0.5</v>
      </c>
      <c r="P29" s="835">
        <v>4939.2</v>
      </c>
      <c r="Q29" s="837">
        <v>1</v>
      </c>
      <c r="R29" s="832">
        <v>10</v>
      </c>
      <c r="S29" s="837">
        <v>1</v>
      </c>
      <c r="T29" s="836">
        <v>0.5</v>
      </c>
      <c r="U29" s="838">
        <v>1</v>
      </c>
    </row>
    <row r="30" spans="1:21" ht="14.4" customHeight="1" x14ac:dyDescent="0.3">
      <c r="A30" s="831">
        <v>9</v>
      </c>
      <c r="B30" s="832" t="s">
        <v>1020</v>
      </c>
      <c r="C30" s="832" t="s">
        <v>1027</v>
      </c>
      <c r="D30" s="833" t="s">
        <v>1267</v>
      </c>
      <c r="E30" s="834" t="s">
        <v>1034</v>
      </c>
      <c r="F30" s="832" t="s">
        <v>1021</v>
      </c>
      <c r="G30" s="832" t="s">
        <v>1092</v>
      </c>
      <c r="H30" s="832" t="s">
        <v>567</v>
      </c>
      <c r="I30" s="832" t="s">
        <v>1117</v>
      </c>
      <c r="J30" s="832" t="s">
        <v>1118</v>
      </c>
      <c r="K30" s="832" t="s">
        <v>1119</v>
      </c>
      <c r="L30" s="835">
        <v>283.32</v>
      </c>
      <c r="M30" s="835">
        <v>849.96</v>
      </c>
      <c r="N30" s="832">
        <v>3</v>
      </c>
      <c r="O30" s="836">
        <v>0.5</v>
      </c>
      <c r="P30" s="835">
        <v>849.96</v>
      </c>
      <c r="Q30" s="837">
        <v>1</v>
      </c>
      <c r="R30" s="832">
        <v>3</v>
      </c>
      <c r="S30" s="837">
        <v>1</v>
      </c>
      <c r="T30" s="836">
        <v>0.5</v>
      </c>
      <c r="U30" s="838">
        <v>1</v>
      </c>
    </row>
    <row r="31" spans="1:21" ht="14.4" customHeight="1" x14ac:dyDescent="0.3">
      <c r="A31" s="831">
        <v>9</v>
      </c>
      <c r="B31" s="832" t="s">
        <v>1020</v>
      </c>
      <c r="C31" s="832" t="s">
        <v>1027</v>
      </c>
      <c r="D31" s="833" t="s">
        <v>1267</v>
      </c>
      <c r="E31" s="834" t="s">
        <v>1034</v>
      </c>
      <c r="F31" s="832" t="s">
        <v>1021</v>
      </c>
      <c r="G31" s="832" t="s">
        <v>1092</v>
      </c>
      <c r="H31" s="832" t="s">
        <v>567</v>
      </c>
      <c r="I31" s="832" t="s">
        <v>1120</v>
      </c>
      <c r="J31" s="832" t="s">
        <v>1121</v>
      </c>
      <c r="K31" s="832" t="s">
        <v>1119</v>
      </c>
      <c r="L31" s="835">
        <v>283.32</v>
      </c>
      <c r="M31" s="835">
        <v>849.96</v>
      </c>
      <c r="N31" s="832">
        <v>3</v>
      </c>
      <c r="O31" s="836">
        <v>0.5</v>
      </c>
      <c r="P31" s="835">
        <v>849.96</v>
      </c>
      <c r="Q31" s="837">
        <v>1</v>
      </c>
      <c r="R31" s="832">
        <v>3</v>
      </c>
      <c r="S31" s="837">
        <v>1</v>
      </c>
      <c r="T31" s="836">
        <v>0.5</v>
      </c>
      <c r="U31" s="838">
        <v>1</v>
      </c>
    </row>
    <row r="32" spans="1:21" ht="14.4" customHeight="1" x14ac:dyDescent="0.3">
      <c r="A32" s="831">
        <v>9</v>
      </c>
      <c r="B32" s="832" t="s">
        <v>1020</v>
      </c>
      <c r="C32" s="832" t="s">
        <v>1027</v>
      </c>
      <c r="D32" s="833" t="s">
        <v>1267</v>
      </c>
      <c r="E32" s="834" t="s">
        <v>1034</v>
      </c>
      <c r="F32" s="832" t="s">
        <v>1021</v>
      </c>
      <c r="G32" s="832" t="s">
        <v>1092</v>
      </c>
      <c r="H32" s="832" t="s">
        <v>567</v>
      </c>
      <c r="I32" s="832" t="s">
        <v>1122</v>
      </c>
      <c r="J32" s="832" t="s">
        <v>1123</v>
      </c>
      <c r="K32" s="832" t="s">
        <v>1119</v>
      </c>
      <c r="L32" s="835">
        <v>283.32</v>
      </c>
      <c r="M32" s="835">
        <v>849.96</v>
      </c>
      <c r="N32" s="832">
        <v>3</v>
      </c>
      <c r="O32" s="836">
        <v>0.5</v>
      </c>
      <c r="P32" s="835">
        <v>849.96</v>
      </c>
      <c r="Q32" s="837">
        <v>1</v>
      </c>
      <c r="R32" s="832">
        <v>3</v>
      </c>
      <c r="S32" s="837">
        <v>1</v>
      </c>
      <c r="T32" s="836">
        <v>0.5</v>
      </c>
      <c r="U32" s="838">
        <v>1</v>
      </c>
    </row>
    <row r="33" spans="1:21" ht="14.4" customHeight="1" x14ac:dyDescent="0.3">
      <c r="A33" s="831">
        <v>9</v>
      </c>
      <c r="B33" s="832" t="s">
        <v>1020</v>
      </c>
      <c r="C33" s="832" t="s">
        <v>1027</v>
      </c>
      <c r="D33" s="833" t="s">
        <v>1267</v>
      </c>
      <c r="E33" s="834" t="s">
        <v>1034</v>
      </c>
      <c r="F33" s="832" t="s">
        <v>1021</v>
      </c>
      <c r="G33" s="832" t="s">
        <v>1092</v>
      </c>
      <c r="H33" s="832" t="s">
        <v>567</v>
      </c>
      <c r="I33" s="832" t="s">
        <v>1124</v>
      </c>
      <c r="J33" s="832" t="s">
        <v>1125</v>
      </c>
      <c r="K33" s="832" t="s">
        <v>1119</v>
      </c>
      <c r="L33" s="835">
        <v>283.32</v>
      </c>
      <c r="M33" s="835">
        <v>849.96</v>
      </c>
      <c r="N33" s="832">
        <v>3</v>
      </c>
      <c r="O33" s="836">
        <v>0.5</v>
      </c>
      <c r="P33" s="835">
        <v>849.96</v>
      </c>
      <c r="Q33" s="837">
        <v>1</v>
      </c>
      <c r="R33" s="832">
        <v>3</v>
      </c>
      <c r="S33" s="837">
        <v>1</v>
      </c>
      <c r="T33" s="836">
        <v>0.5</v>
      </c>
      <c r="U33" s="838">
        <v>1</v>
      </c>
    </row>
    <row r="34" spans="1:21" ht="14.4" customHeight="1" x14ac:dyDescent="0.3">
      <c r="A34" s="831">
        <v>9</v>
      </c>
      <c r="B34" s="832" t="s">
        <v>1020</v>
      </c>
      <c r="C34" s="832" t="s">
        <v>1027</v>
      </c>
      <c r="D34" s="833" t="s">
        <v>1267</v>
      </c>
      <c r="E34" s="834" t="s">
        <v>1034</v>
      </c>
      <c r="F34" s="832" t="s">
        <v>1021</v>
      </c>
      <c r="G34" s="832" t="s">
        <v>1092</v>
      </c>
      <c r="H34" s="832" t="s">
        <v>676</v>
      </c>
      <c r="I34" s="832" t="s">
        <v>1126</v>
      </c>
      <c r="J34" s="832" t="s">
        <v>1127</v>
      </c>
      <c r="K34" s="832" t="s">
        <v>1095</v>
      </c>
      <c r="L34" s="835">
        <v>72.27</v>
      </c>
      <c r="M34" s="835">
        <v>1734.48</v>
      </c>
      <c r="N34" s="832">
        <v>24</v>
      </c>
      <c r="O34" s="836">
        <v>1</v>
      </c>
      <c r="P34" s="835">
        <v>1734.48</v>
      </c>
      <c r="Q34" s="837">
        <v>1</v>
      </c>
      <c r="R34" s="832">
        <v>24</v>
      </c>
      <c r="S34" s="837">
        <v>1</v>
      </c>
      <c r="T34" s="836">
        <v>1</v>
      </c>
      <c r="U34" s="838">
        <v>1</v>
      </c>
    </row>
    <row r="35" spans="1:21" ht="14.4" customHeight="1" x14ac:dyDescent="0.3">
      <c r="A35" s="831">
        <v>9</v>
      </c>
      <c r="B35" s="832" t="s">
        <v>1020</v>
      </c>
      <c r="C35" s="832" t="s">
        <v>1027</v>
      </c>
      <c r="D35" s="833" t="s">
        <v>1267</v>
      </c>
      <c r="E35" s="834" t="s">
        <v>1034</v>
      </c>
      <c r="F35" s="832" t="s">
        <v>1021</v>
      </c>
      <c r="G35" s="832" t="s">
        <v>1128</v>
      </c>
      <c r="H35" s="832" t="s">
        <v>676</v>
      </c>
      <c r="I35" s="832" t="s">
        <v>1129</v>
      </c>
      <c r="J35" s="832" t="s">
        <v>1130</v>
      </c>
      <c r="K35" s="832" t="s">
        <v>1131</v>
      </c>
      <c r="L35" s="835">
        <v>902.57</v>
      </c>
      <c r="M35" s="835">
        <v>902.57</v>
      </c>
      <c r="N35" s="832">
        <v>1</v>
      </c>
      <c r="O35" s="836">
        <v>1</v>
      </c>
      <c r="P35" s="835">
        <v>902.57</v>
      </c>
      <c r="Q35" s="837">
        <v>1</v>
      </c>
      <c r="R35" s="832">
        <v>1</v>
      </c>
      <c r="S35" s="837">
        <v>1</v>
      </c>
      <c r="T35" s="836">
        <v>1</v>
      </c>
      <c r="U35" s="838">
        <v>1</v>
      </c>
    </row>
    <row r="36" spans="1:21" ht="14.4" customHeight="1" x14ac:dyDescent="0.3">
      <c r="A36" s="831">
        <v>9</v>
      </c>
      <c r="B36" s="832" t="s">
        <v>1020</v>
      </c>
      <c r="C36" s="832" t="s">
        <v>1027</v>
      </c>
      <c r="D36" s="833" t="s">
        <v>1267</v>
      </c>
      <c r="E36" s="834" t="s">
        <v>1034</v>
      </c>
      <c r="F36" s="832" t="s">
        <v>1021</v>
      </c>
      <c r="G36" s="832" t="s">
        <v>1132</v>
      </c>
      <c r="H36" s="832" t="s">
        <v>676</v>
      </c>
      <c r="I36" s="832" t="s">
        <v>1133</v>
      </c>
      <c r="J36" s="832" t="s">
        <v>1134</v>
      </c>
      <c r="K36" s="832" t="s">
        <v>1135</v>
      </c>
      <c r="L36" s="835">
        <v>75.73</v>
      </c>
      <c r="M36" s="835">
        <v>75.73</v>
      </c>
      <c r="N36" s="832">
        <v>1</v>
      </c>
      <c r="O36" s="836">
        <v>1</v>
      </c>
      <c r="P36" s="835"/>
      <c r="Q36" s="837">
        <v>0</v>
      </c>
      <c r="R36" s="832"/>
      <c r="S36" s="837">
        <v>0</v>
      </c>
      <c r="T36" s="836"/>
      <c r="U36" s="838">
        <v>0</v>
      </c>
    </row>
    <row r="37" spans="1:21" ht="14.4" customHeight="1" x14ac:dyDescent="0.3">
      <c r="A37" s="831">
        <v>9</v>
      </c>
      <c r="B37" s="832" t="s">
        <v>1020</v>
      </c>
      <c r="C37" s="832" t="s">
        <v>1027</v>
      </c>
      <c r="D37" s="833" t="s">
        <v>1267</v>
      </c>
      <c r="E37" s="834" t="s">
        <v>1034</v>
      </c>
      <c r="F37" s="832" t="s">
        <v>1022</v>
      </c>
      <c r="G37" s="832" t="s">
        <v>1136</v>
      </c>
      <c r="H37" s="832" t="s">
        <v>567</v>
      </c>
      <c r="I37" s="832" t="s">
        <v>1137</v>
      </c>
      <c r="J37" s="832" t="s">
        <v>1138</v>
      </c>
      <c r="K37" s="832"/>
      <c r="L37" s="835">
        <v>0</v>
      </c>
      <c r="M37" s="835">
        <v>0</v>
      </c>
      <c r="N37" s="832">
        <v>1</v>
      </c>
      <c r="O37" s="836">
        <v>1</v>
      </c>
      <c r="P37" s="835">
        <v>0</v>
      </c>
      <c r="Q37" s="837"/>
      <c r="R37" s="832">
        <v>1</v>
      </c>
      <c r="S37" s="837">
        <v>1</v>
      </c>
      <c r="T37" s="836">
        <v>1</v>
      </c>
      <c r="U37" s="838">
        <v>1</v>
      </c>
    </row>
    <row r="38" spans="1:21" ht="14.4" customHeight="1" x14ac:dyDescent="0.3">
      <c r="A38" s="831">
        <v>9</v>
      </c>
      <c r="B38" s="832" t="s">
        <v>1020</v>
      </c>
      <c r="C38" s="832" t="s">
        <v>1027</v>
      </c>
      <c r="D38" s="833" t="s">
        <v>1267</v>
      </c>
      <c r="E38" s="834" t="s">
        <v>1034</v>
      </c>
      <c r="F38" s="832" t="s">
        <v>1022</v>
      </c>
      <c r="G38" s="832" t="s">
        <v>1136</v>
      </c>
      <c r="H38" s="832" t="s">
        <v>567</v>
      </c>
      <c r="I38" s="832" t="s">
        <v>1139</v>
      </c>
      <c r="J38" s="832" t="s">
        <v>1138</v>
      </c>
      <c r="K38" s="832"/>
      <c r="L38" s="835">
        <v>0</v>
      </c>
      <c r="M38" s="835">
        <v>0</v>
      </c>
      <c r="N38" s="832">
        <v>1</v>
      </c>
      <c r="O38" s="836">
        <v>1</v>
      </c>
      <c r="P38" s="835"/>
      <c r="Q38" s="837"/>
      <c r="R38" s="832"/>
      <c r="S38" s="837">
        <v>0</v>
      </c>
      <c r="T38" s="836"/>
      <c r="U38" s="838">
        <v>0</v>
      </c>
    </row>
    <row r="39" spans="1:21" ht="14.4" customHeight="1" x14ac:dyDescent="0.3">
      <c r="A39" s="831">
        <v>9</v>
      </c>
      <c r="B39" s="832" t="s">
        <v>1020</v>
      </c>
      <c r="C39" s="832" t="s">
        <v>1027</v>
      </c>
      <c r="D39" s="833" t="s">
        <v>1267</v>
      </c>
      <c r="E39" s="834" t="s">
        <v>1034</v>
      </c>
      <c r="F39" s="832" t="s">
        <v>1023</v>
      </c>
      <c r="G39" s="832" t="s">
        <v>1140</v>
      </c>
      <c r="H39" s="832" t="s">
        <v>567</v>
      </c>
      <c r="I39" s="832" t="s">
        <v>1141</v>
      </c>
      <c r="J39" s="832" t="s">
        <v>1142</v>
      </c>
      <c r="K39" s="832" t="s">
        <v>1143</v>
      </c>
      <c r="L39" s="835">
        <v>3500</v>
      </c>
      <c r="M39" s="835">
        <v>3500</v>
      </c>
      <c r="N39" s="832">
        <v>1</v>
      </c>
      <c r="O39" s="836">
        <v>1</v>
      </c>
      <c r="P39" s="835"/>
      <c r="Q39" s="837">
        <v>0</v>
      </c>
      <c r="R39" s="832"/>
      <c r="S39" s="837">
        <v>0</v>
      </c>
      <c r="T39" s="836"/>
      <c r="U39" s="838">
        <v>0</v>
      </c>
    </row>
    <row r="40" spans="1:21" ht="14.4" customHeight="1" x14ac:dyDescent="0.3">
      <c r="A40" s="831">
        <v>9</v>
      </c>
      <c r="B40" s="832" t="s">
        <v>1020</v>
      </c>
      <c r="C40" s="832" t="s">
        <v>1027</v>
      </c>
      <c r="D40" s="833" t="s">
        <v>1267</v>
      </c>
      <c r="E40" s="834" t="s">
        <v>1034</v>
      </c>
      <c r="F40" s="832" t="s">
        <v>1023</v>
      </c>
      <c r="G40" s="832" t="s">
        <v>1144</v>
      </c>
      <c r="H40" s="832" t="s">
        <v>567</v>
      </c>
      <c r="I40" s="832" t="s">
        <v>1145</v>
      </c>
      <c r="J40" s="832" t="s">
        <v>1146</v>
      </c>
      <c r="K40" s="832" t="s">
        <v>1147</v>
      </c>
      <c r="L40" s="835">
        <v>133.33000000000001</v>
      </c>
      <c r="M40" s="835">
        <v>3333.2500000000005</v>
      </c>
      <c r="N40" s="832">
        <v>25</v>
      </c>
      <c r="O40" s="836">
        <v>1</v>
      </c>
      <c r="P40" s="835"/>
      <c r="Q40" s="837">
        <v>0</v>
      </c>
      <c r="R40" s="832"/>
      <c r="S40" s="837">
        <v>0</v>
      </c>
      <c r="T40" s="836"/>
      <c r="U40" s="838">
        <v>0</v>
      </c>
    </row>
    <row r="41" spans="1:21" ht="14.4" customHeight="1" x14ac:dyDescent="0.3">
      <c r="A41" s="831">
        <v>9</v>
      </c>
      <c r="B41" s="832" t="s">
        <v>1020</v>
      </c>
      <c r="C41" s="832" t="s">
        <v>1027</v>
      </c>
      <c r="D41" s="833" t="s">
        <v>1267</v>
      </c>
      <c r="E41" s="834" t="s">
        <v>1034</v>
      </c>
      <c r="F41" s="832" t="s">
        <v>1023</v>
      </c>
      <c r="G41" s="832" t="s">
        <v>1144</v>
      </c>
      <c r="H41" s="832" t="s">
        <v>567</v>
      </c>
      <c r="I41" s="832" t="s">
        <v>1148</v>
      </c>
      <c r="J41" s="832" t="s">
        <v>1149</v>
      </c>
      <c r="K41" s="832" t="s">
        <v>1150</v>
      </c>
      <c r="L41" s="835">
        <v>212.25</v>
      </c>
      <c r="M41" s="835">
        <v>424.5</v>
      </c>
      <c r="N41" s="832">
        <v>2</v>
      </c>
      <c r="O41" s="836">
        <v>1</v>
      </c>
      <c r="P41" s="835"/>
      <c r="Q41" s="837">
        <v>0</v>
      </c>
      <c r="R41" s="832"/>
      <c r="S41" s="837">
        <v>0</v>
      </c>
      <c r="T41" s="836"/>
      <c r="U41" s="838">
        <v>0</v>
      </c>
    </row>
    <row r="42" spans="1:21" ht="14.4" customHeight="1" x14ac:dyDescent="0.3">
      <c r="A42" s="831">
        <v>9</v>
      </c>
      <c r="B42" s="832" t="s">
        <v>1020</v>
      </c>
      <c r="C42" s="832" t="s">
        <v>1027</v>
      </c>
      <c r="D42" s="833" t="s">
        <v>1267</v>
      </c>
      <c r="E42" s="834" t="s">
        <v>1034</v>
      </c>
      <c r="F42" s="832" t="s">
        <v>1023</v>
      </c>
      <c r="G42" s="832" t="s">
        <v>1151</v>
      </c>
      <c r="H42" s="832" t="s">
        <v>567</v>
      </c>
      <c r="I42" s="832" t="s">
        <v>1152</v>
      </c>
      <c r="J42" s="832" t="s">
        <v>1153</v>
      </c>
      <c r="K42" s="832" t="s">
        <v>1154</v>
      </c>
      <c r="L42" s="835">
        <v>1485</v>
      </c>
      <c r="M42" s="835">
        <v>1485</v>
      </c>
      <c r="N42" s="832">
        <v>1</v>
      </c>
      <c r="O42" s="836">
        <v>1</v>
      </c>
      <c r="P42" s="835"/>
      <c r="Q42" s="837">
        <v>0</v>
      </c>
      <c r="R42" s="832"/>
      <c r="S42" s="837">
        <v>0</v>
      </c>
      <c r="T42" s="836"/>
      <c r="U42" s="838">
        <v>0</v>
      </c>
    </row>
    <row r="43" spans="1:21" ht="14.4" customHeight="1" x14ac:dyDescent="0.3">
      <c r="A43" s="831">
        <v>9</v>
      </c>
      <c r="B43" s="832" t="s">
        <v>1020</v>
      </c>
      <c r="C43" s="832" t="s">
        <v>1027</v>
      </c>
      <c r="D43" s="833" t="s">
        <v>1267</v>
      </c>
      <c r="E43" s="834" t="s">
        <v>1034</v>
      </c>
      <c r="F43" s="832" t="s">
        <v>1023</v>
      </c>
      <c r="G43" s="832" t="s">
        <v>1151</v>
      </c>
      <c r="H43" s="832" t="s">
        <v>567</v>
      </c>
      <c r="I43" s="832" t="s">
        <v>1155</v>
      </c>
      <c r="J43" s="832" t="s">
        <v>1156</v>
      </c>
      <c r="K43" s="832" t="s">
        <v>1157</v>
      </c>
      <c r="L43" s="835">
        <v>3462</v>
      </c>
      <c r="M43" s="835">
        <v>3462</v>
      </c>
      <c r="N43" s="832">
        <v>1</v>
      </c>
      <c r="O43" s="836">
        <v>1</v>
      </c>
      <c r="P43" s="835"/>
      <c r="Q43" s="837">
        <v>0</v>
      </c>
      <c r="R43" s="832"/>
      <c r="S43" s="837">
        <v>0</v>
      </c>
      <c r="T43" s="836"/>
      <c r="U43" s="838">
        <v>0</v>
      </c>
    </row>
    <row r="44" spans="1:21" ht="14.4" customHeight="1" x14ac:dyDescent="0.3">
      <c r="A44" s="831">
        <v>9</v>
      </c>
      <c r="B44" s="832" t="s">
        <v>1020</v>
      </c>
      <c r="C44" s="832" t="s">
        <v>1027</v>
      </c>
      <c r="D44" s="833" t="s">
        <v>1267</v>
      </c>
      <c r="E44" s="834" t="s">
        <v>1037</v>
      </c>
      <c r="F44" s="832" t="s">
        <v>1021</v>
      </c>
      <c r="G44" s="832" t="s">
        <v>1158</v>
      </c>
      <c r="H44" s="832" t="s">
        <v>567</v>
      </c>
      <c r="I44" s="832" t="s">
        <v>1159</v>
      </c>
      <c r="J44" s="832" t="s">
        <v>1160</v>
      </c>
      <c r="K44" s="832" t="s">
        <v>1161</v>
      </c>
      <c r="L44" s="835">
        <v>80.23</v>
      </c>
      <c r="M44" s="835">
        <v>80.23</v>
      </c>
      <c r="N44" s="832">
        <v>1</v>
      </c>
      <c r="O44" s="836">
        <v>0.5</v>
      </c>
      <c r="P44" s="835">
        <v>80.23</v>
      </c>
      <c r="Q44" s="837">
        <v>1</v>
      </c>
      <c r="R44" s="832">
        <v>1</v>
      </c>
      <c r="S44" s="837">
        <v>1</v>
      </c>
      <c r="T44" s="836">
        <v>0.5</v>
      </c>
      <c r="U44" s="838">
        <v>1</v>
      </c>
    </row>
    <row r="45" spans="1:21" ht="14.4" customHeight="1" x14ac:dyDescent="0.3">
      <c r="A45" s="831">
        <v>9</v>
      </c>
      <c r="B45" s="832" t="s">
        <v>1020</v>
      </c>
      <c r="C45" s="832" t="s">
        <v>1027</v>
      </c>
      <c r="D45" s="833" t="s">
        <v>1267</v>
      </c>
      <c r="E45" s="834" t="s">
        <v>1037</v>
      </c>
      <c r="F45" s="832" t="s">
        <v>1021</v>
      </c>
      <c r="G45" s="832" t="s">
        <v>1162</v>
      </c>
      <c r="H45" s="832" t="s">
        <v>567</v>
      </c>
      <c r="I45" s="832" t="s">
        <v>1163</v>
      </c>
      <c r="J45" s="832" t="s">
        <v>1164</v>
      </c>
      <c r="K45" s="832" t="s">
        <v>1165</v>
      </c>
      <c r="L45" s="835">
        <v>58.77</v>
      </c>
      <c r="M45" s="835">
        <v>58.77</v>
      </c>
      <c r="N45" s="832">
        <v>1</v>
      </c>
      <c r="O45" s="836">
        <v>1</v>
      </c>
      <c r="P45" s="835">
        <v>58.77</v>
      </c>
      <c r="Q45" s="837">
        <v>1</v>
      </c>
      <c r="R45" s="832">
        <v>1</v>
      </c>
      <c r="S45" s="837">
        <v>1</v>
      </c>
      <c r="T45" s="836">
        <v>1</v>
      </c>
      <c r="U45" s="838">
        <v>1</v>
      </c>
    </row>
    <row r="46" spans="1:21" ht="14.4" customHeight="1" x14ac:dyDescent="0.3">
      <c r="A46" s="831">
        <v>9</v>
      </c>
      <c r="B46" s="832" t="s">
        <v>1020</v>
      </c>
      <c r="C46" s="832" t="s">
        <v>1027</v>
      </c>
      <c r="D46" s="833" t="s">
        <v>1267</v>
      </c>
      <c r="E46" s="834" t="s">
        <v>1037</v>
      </c>
      <c r="F46" s="832" t="s">
        <v>1021</v>
      </c>
      <c r="G46" s="832" t="s">
        <v>1162</v>
      </c>
      <c r="H46" s="832" t="s">
        <v>567</v>
      </c>
      <c r="I46" s="832" t="s">
        <v>1166</v>
      </c>
      <c r="J46" s="832" t="s">
        <v>1164</v>
      </c>
      <c r="K46" s="832" t="s">
        <v>1167</v>
      </c>
      <c r="L46" s="835">
        <v>11.75</v>
      </c>
      <c r="M46" s="835">
        <v>11.75</v>
      </c>
      <c r="N46" s="832">
        <v>1</v>
      </c>
      <c r="O46" s="836">
        <v>1</v>
      </c>
      <c r="P46" s="835">
        <v>11.75</v>
      </c>
      <c r="Q46" s="837">
        <v>1</v>
      </c>
      <c r="R46" s="832">
        <v>1</v>
      </c>
      <c r="S46" s="837">
        <v>1</v>
      </c>
      <c r="T46" s="836">
        <v>1</v>
      </c>
      <c r="U46" s="838">
        <v>1</v>
      </c>
    </row>
    <row r="47" spans="1:21" ht="14.4" customHeight="1" x14ac:dyDescent="0.3">
      <c r="A47" s="831">
        <v>9</v>
      </c>
      <c r="B47" s="832" t="s">
        <v>1020</v>
      </c>
      <c r="C47" s="832" t="s">
        <v>1027</v>
      </c>
      <c r="D47" s="833" t="s">
        <v>1267</v>
      </c>
      <c r="E47" s="834" t="s">
        <v>1037</v>
      </c>
      <c r="F47" s="832" t="s">
        <v>1021</v>
      </c>
      <c r="G47" s="832" t="s">
        <v>1070</v>
      </c>
      <c r="H47" s="832" t="s">
        <v>567</v>
      </c>
      <c r="I47" s="832" t="s">
        <v>1071</v>
      </c>
      <c r="J47" s="832" t="s">
        <v>626</v>
      </c>
      <c r="K47" s="832" t="s">
        <v>1072</v>
      </c>
      <c r="L47" s="835">
        <v>105.63</v>
      </c>
      <c r="M47" s="835">
        <v>105.63</v>
      </c>
      <c r="N47" s="832">
        <v>1</v>
      </c>
      <c r="O47" s="836">
        <v>1</v>
      </c>
      <c r="P47" s="835">
        <v>105.63</v>
      </c>
      <c r="Q47" s="837">
        <v>1</v>
      </c>
      <c r="R47" s="832">
        <v>1</v>
      </c>
      <c r="S47" s="837">
        <v>1</v>
      </c>
      <c r="T47" s="836">
        <v>1</v>
      </c>
      <c r="U47" s="838">
        <v>1</v>
      </c>
    </row>
    <row r="48" spans="1:21" ht="14.4" customHeight="1" x14ac:dyDescent="0.3">
      <c r="A48" s="831">
        <v>9</v>
      </c>
      <c r="B48" s="832" t="s">
        <v>1020</v>
      </c>
      <c r="C48" s="832" t="s">
        <v>1027</v>
      </c>
      <c r="D48" s="833" t="s">
        <v>1267</v>
      </c>
      <c r="E48" s="834" t="s">
        <v>1037</v>
      </c>
      <c r="F48" s="832" t="s">
        <v>1021</v>
      </c>
      <c r="G48" s="832" t="s">
        <v>1073</v>
      </c>
      <c r="H48" s="832" t="s">
        <v>567</v>
      </c>
      <c r="I48" s="832" t="s">
        <v>1168</v>
      </c>
      <c r="J48" s="832" t="s">
        <v>655</v>
      </c>
      <c r="K48" s="832" t="s">
        <v>1075</v>
      </c>
      <c r="L48" s="835">
        <v>34.15</v>
      </c>
      <c r="M48" s="835">
        <v>34.15</v>
      </c>
      <c r="N48" s="832">
        <v>1</v>
      </c>
      <c r="O48" s="836">
        <v>0.5</v>
      </c>
      <c r="P48" s="835">
        <v>34.15</v>
      </c>
      <c r="Q48" s="837">
        <v>1</v>
      </c>
      <c r="R48" s="832">
        <v>1</v>
      </c>
      <c r="S48" s="837">
        <v>1</v>
      </c>
      <c r="T48" s="836">
        <v>0.5</v>
      </c>
      <c r="U48" s="838">
        <v>1</v>
      </c>
    </row>
    <row r="49" spans="1:21" ht="14.4" customHeight="1" x14ac:dyDescent="0.3">
      <c r="A49" s="831">
        <v>9</v>
      </c>
      <c r="B49" s="832" t="s">
        <v>1020</v>
      </c>
      <c r="C49" s="832" t="s">
        <v>1027</v>
      </c>
      <c r="D49" s="833" t="s">
        <v>1267</v>
      </c>
      <c r="E49" s="834" t="s">
        <v>1037</v>
      </c>
      <c r="F49" s="832" t="s">
        <v>1021</v>
      </c>
      <c r="G49" s="832" t="s">
        <v>1169</v>
      </c>
      <c r="H49" s="832" t="s">
        <v>567</v>
      </c>
      <c r="I49" s="832" t="s">
        <v>1170</v>
      </c>
      <c r="J49" s="832" t="s">
        <v>618</v>
      </c>
      <c r="K49" s="832" t="s">
        <v>619</v>
      </c>
      <c r="L49" s="835">
        <v>0</v>
      </c>
      <c r="M49" s="835">
        <v>0</v>
      </c>
      <c r="N49" s="832">
        <v>1</v>
      </c>
      <c r="O49" s="836">
        <v>1</v>
      </c>
      <c r="P49" s="835"/>
      <c r="Q49" s="837"/>
      <c r="R49" s="832"/>
      <c r="S49" s="837">
        <v>0</v>
      </c>
      <c r="T49" s="836"/>
      <c r="U49" s="838">
        <v>0</v>
      </c>
    </row>
    <row r="50" spans="1:21" ht="14.4" customHeight="1" x14ac:dyDescent="0.3">
      <c r="A50" s="831">
        <v>9</v>
      </c>
      <c r="B50" s="832" t="s">
        <v>1020</v>
      </c>
      <c r="C50" s="832" t="s">
        <v>1027</v>
      </c>
      <c r="D50" s="833" t="s">
        <v>1267</v>
      </c>
      <c r="E50" s="834" t="s">
        <v>1037</v>
      </c>
      <c r="F50" s="832" t="s">
        <v>1021</v>
      </c>
      <c r="G50" s="832" t="s">
        <v>1171</v>
      </c>
      <c r="H50" s="832" t="s">
        <v>567</v>
      </c>
      <c r="I50" s="832" t="s">
        <v>1172</v>
      </c>
      <c r="J50" s="832" t="s">
        <v>799</v>
      </c>
      <c r="K50" s="832" t="s">
        <v>1173</v>
      </c>
      <c r="L50" s="835">
        <v>36.54</v>
      </c>
      <c r="M50" s="835">
        <v>219.24</v>
      </c>
      <c r="N50" s="832">
        <v>6</v>
      </c>
      <c r="O50" s="836">
        <v>4.5</v>
      </c>
      <c r="P50" s="835">
        <v>146.16</v>
      </c>
      <c r="Q50" s="837">
        <v>0.66666666666666663</v>
      </c>
      <c r="R50" s="832">
        <v>4</v>
      </c>
      <c r="S50" s="837">
        <v>0.66666666666666663</v>
      </c>
      <c r="T50" s="836">
        <v>3</v>
      </c>
      <c r="U50" s="838">
        <v>0.66666666666666663</v>
      </c>
    </row>
    <row r="51" spans="1:21" ht="14.4" customHeight="1" x14ac:dyDescent="0.3">
      <c r="A51" s="831">
        <v>9</v>
      </c>
      <c r="B51" s="832" t="s">
        <v>1020</v>
      </c>
      <c r="C51" s="832" t="s">
        <v>1027</v>
      </c>
      <c r="D51" s="833" t="s">
        <v>1267</v>
      </c>
      <c r="E51" s="834" t="s">
        <v>1037</v>
      </c>
      <c r="F51" s="832" t="s">
        <v>1021</v>
      </c>
      <c r="G51" s="832" t="s">
        <v>1174</v>
      </c>
      <c r="H51" s="832" t="s">
        <v>567</v>
      </c>
      <c r="I51" s="832" t="s">
        <v>1175</v>
      </c>
      <c r="J51" s="832" t="s">
        <v>1176</v>
      </c>
      <c r="K51" s="832" t="s">
        <v>1177</v>
      </c>
      <c r="L51" s="835">
        <v>59.78</v>
      </c>
      <c r="M51" s="835">
        <v>59.78</v>
      </c>
      <c r="N51" s="832">
        <v>1</v>
      </c>
      <c r="O51" s="836">
        <v>1</v>
      </c>
      <c r="P51" s="835">
        <v>59.78</v>
      </c>
      <c r="Q51" s="837">
        <v>1</v>
      </c>
      <c r="R51" s="832">
        <v>1</v>
      </c>
      <c r="S51" s="837">
        <v>1</v>
      </c>
      <c r="T51" s="836">
        <v>1</v>
      </c>
      <c r="U51" s="838">
        <v>1</v>
      </c>
    </row>
    <row r="52" spans="1:21" ht="14.4" customHeight="1" x14ac:dyDescent="0.3">
      <c r="A52" s="831">
        <v>9</v>
      </c>
      <c r="B52" s="832" t="s">
        <v>1020</v>
      </c>
      <c r="C52" s="832" t="s">
        <v>1027</v>
      </c>
      <c r="D52" s="833" t="s">
        <v>1267</v>
      </c>
      <c r="E52" s="834" t="s">
        <v>1037</v>
      </c>
      <c r="F52" s="832" t="s">
        <v>1021</v>
      </c>
      <c r="G52" s="832" t="s">
        <v>1178</v>
      </c>
      <c r="H52" s="832" t="s">
        <v>567</v>
      </c>
      <c r="I52" s="832" t="s">
        <v>1179</v>
      </c>
      <c r="J52" s="832" t="s">
        <v>1180</v>
      </c>
      <c r="K52" s="832" t="s">
        <v>1181</v>
      </c>
      <c r="L52" s="835">
        <v>69.59</v>
      </c>
      <c r="M52" s="835">
        <v>69.59</v>
      </c>
      <c r="N52" s="832">
        <v>1</v>
      </c>
      <c r="O52" s="836">
        <v>0.5</v>
      </c>
      <c r="P52" s="835">
        <v>69.59</v>
      </c>
      <c r="Q52" s="837">
        <v>1</v>
      </c>
      <c r="R52" s="832">
        <v>1</v>
      </c>
      <c r="S52" s="837">
        <v>1</v>
      </c>
      <c r="T52" s="836">
        <v>0.5</v>
      </c>
      <c r="U52" s="838">
        <v>1</v>
      </c>
    </row>
    <row r="53" spans="1:21" ht="14.4" customHeight="1" x14ac:dyDescent="0.3">
      <c r="A53" s="831">
        <v>9</v>
      </c>
      <c r="B53" s="832" t="s">
        <v>1020</v>
      </c>
      <c r="C53" s="832" t="s">
        <v>1027</v>
      </c>
      <c r="D53" s="833" t="s">
        <v>1267</v>
      </c>
      <c r="E53" s="834" t="s">
        <v>1037</v>
      </c>
      <c r="F53" s="832" t="s">
        <v>1021</v>
      </c>
      <c r="G53" s="832" t="s">
        <v>1182</v>
      </c>
      <c r="H53" s="832" t="s">
        <v>567</v>
      </c>
      <c r="I53" s="832" t="s">
        <v>1183</v>
      </c>
      <c r="J53" s="832" t="s">
        <v>1184</v>
      </c>
      <c r="K53" s="832" t="s">
        <v>1185</v>
      </c>
      <c r="L53" s="835">
        <v>60.88</v>
      </c>
      <c r="M53" s="835">
        <v>60.88</v>
      </c>
      <c r="N53" s="832">
        <v>1</v>
      </c>
      <c r="O53" s="836">
        <v>1</v>
      </c>
      <c r="P53" s="835">
        <v>60.88</v>
      </c>
      <c r="Q53" s="837">
        <v>1</v>
      </c>
      <c r="R53" s="832">
        <v>1</v>
      </c>
      <c r="S53" s="837">
        <v>1</v>
      </c>
      <c r="T53" s="836">
        <v>1</v>
      </c>
      <c r="U53" s="838">
        <v>1</v>
      </c>
    </row>
    <row r="54" spans="1:21" ht="14.4" customHeight="1" x14ac:dyDescent="0.3">
      <c r="A54" s="831">
        <v>9</v>
      </c>
      <c r="B54" s="832" t="s">
        <v>1020</v>
      </c>
      <c r="C54" s="832" t="s">
        <v>1027</v>
      </c>
      <c r="D54" s="833" t="s">
        <v>1267</v>
      </c>
      <c r="E54" s="834" t="s">
        <v>1037</v>
      </c>
      <c r="F54" s="832" t="s">
        <v>1021</v>
      </c>
      <c r="G54" s="832" t="s">
        <v>1092</v>
      </c>
      <c r="H54" s="832" t="s">
        <v>676</v>
      </c>
      <c r="I54" s="832" t="s">
        <v>1093</v>
      </c>
      <c r="J54" s="832" t="s">
        <v>1094</v>
      </c>
      <c r="K54" s="832" t="s">
        <v>1095</v>
      </c>
      <c r="L54" s="835">
        <v>72.27</v>
      </c>
      <c r="M54" s="835">
        <v>82460.070000000007</v>
      </c>
      <c r="N54" s="832">
        <v>1141</v>
      </c>
      <c r="O54" s="836">
        <v>15</v>
      </c>
      <c r="P54" s="835">
        <v>67861.530000000013</v>
      </c>
      <c r="Q54" s="837">
        <v>0.82296231375985984</v>
      </c>
      <c r="R54" s="832">
        <v>939</v>
      </c>
      <c r="S54" s="837">
        <v>0.82296231375985973</v>
      </c>
      <c r="T54" s="836">
        <v>11.5</v>
      </c>
      <c r="U54" s="838">
        <v>0.76666666666666672</v>
      </c>
    </row>
    <row r="55" spans="1:21" ht="14.4" customHeight="1" x14ac:dyDescent="0.3">
      <c r="A55" s="831">
        <v>9</v>
      </c>
      <c r="B55" s="832" t="s">
        <v>1020</v>
      </c>
      <c r="C55" s="832" t="s">
        <v>1027</v>
      </c>
      <c r="D55" s="833" t="s">
        <v>1267</v>
      </c>
      <c r="E55" s="834" t="s">
        <v>1037</v>
      </c>
      <c r="F55" s="832" t="s">
        <v>1021</v>
      </c>
      <c r="G55" s="832" t="s">
        <v>1092</v>
      </c>
      <c r="H55" s="832" t="s">
        <v>676</v>
      </c>
      <c r="I55" s="832" t="s">
        <v>1104</v>
      </c>
      <c r="J55" s="832" t="s">
        <v>1105</v>
      </c>
      <c r="K55" s="832" t="s">
        <v>1106</v>
      </c>
      <c r="L55" s="835">
        <v>135.54</v>
      </c>
      <c r="M55" s="835">
        <v>9758.8799999999992</v>
      </c>
      <c r="N55" s="832">
        <v>72</v>
      </c>
      <c r="O55" s="836">
        <v>11</v>
      </c>
      <c r="P55" s="835">
        <v>5963.7599999999993</v>
      </c>
      <c r="Q55" s="837">
        <v>0.61111111111111105</v>
      </c>
      <c r="R55" s="832">
        <v>44</v>
      </c>
      <c r="S55" s="837">
        <v>0.61111111111111116</v>
      </c>
      <c r="T55" s="836">
        <v>7.5</v>
      </c>
      <c r="U55" s="838">
        <v>0.68181818181818177</v>
      </c>
    </row>
    <row r="56" spans="1:21" ht="14.4" customHeight="1" x14ac:dyDescent="0.3">
      <c r="A56" s="831">
        <v>9</v>
      </c>
      <c r="B56" s="832" t="s">
        <v>1020</v>
      </c>
      <c r="C56" s="832" t="s">
        <v>1027</v>
      </c>
      <c r="D56" s="833" t="s">
        <v>1267</v>
      </c>
      <c r="E56" s="834" t="s">
        <v>1037</v>
      </c>
      <c r="F56" s="832" t="s">
        <v>1021</v>
      </c>
      <c r="G56" s="832" t="s">
        <v>1092</v>
      </c>
      <c r="H56" s="832" t="s">
        <v>676</v>
      </c>
      <c r="I56" s="832" t="s">
        <v>1107</v>
      </c>
      <c r="J56" s="832" t="s">
        <v>1108</v>
      </c>
      <c r="K56" s="832" t="s">
        <v>1106</v>
      </c>
      <c r="L56" s="835">
        <v>135.54</v>
      </c>
      <c r="M56" s="835">
        <v>9487.7999999999993</v>
      </c>
      <c r="N56" s="832">
        <v>70</v>
      </c>
      <c r="O56" s="836">
        <v>8.5</v>
      </c>
      <c r="P56" s="835">
        <v>5963.7599999999993</v>
      </c>
      <c r="Q56" s="837">
        <v>0.62857142857142856</v>
      </c>
      <c r="R56" s="832">
        <v>44</v>
      </c>
      <c r="S56" s="837">
        <v>0.62857142857142856</v>
      </c>
      <c r="T56" s="836">
        <v>5.5</v>
      </c>
      <c r="U56" s="838">
        <v>0.6470588235294118</v>
      </c>
    </row>
    <row r="57" spans="1:21" ht="14.4" customHeight="1" x14ac:dyDescent="0.3">
      <c r="A57" s="831">
        <v>9</v>
      </c>
      <c r="B57" s="832" t="s">
        <v>1020</v>
      </c>
      <c r="C57" s="832" t="s">
        <v>1027</v>
      </c>
      <c r="D57" s="833" t="s">
        <v>1267</v>
      </c>
      <c r="E57" s="834" t="s">
        <v>1037</v>
      </c>
      <c r="F57" s="832" t="s">
        <v>1021</v>
      </c>
      <c r="G57" s="832" t="s">
        <v>1092</v>
      </c>
      <c r="H57" s="832" t="s">
        <v>676</v>
      </c>
      <c r="I57" s="832" t="s">
        <v>1109</v>
      </c>
      <c r="J57" s="832" t="s">
        <v>1110</v>
      </c>
      <c r="K57" s="832" t="s">
        <v>1111</v>
      </c>
      <c r="L57" s="835">
        <v>294.81</v>
      </c>
      <c r="M57" s="835">
        <v>10613.160000000002</v>
      </c>
      <c r="N57" s="832">
        <v>36</v>
      </c>
      <c r="O57" s="836">
        <v>5.5</v>
      </c>
      <c r="P57" s="835">
        <v>9728.7300000000014</v>
      </c>
      <c r="Q57" s="837">
        <v>0.91666666666666663</v>
      </c>
      <c r="R57" s="832">
        <v>33</v>
      </c>
      <c r="S57" s="837">
        <v>0.91666666666666663</v>
      </c>
      <c r="T57" s="836">
        <v>5</v>
      </c>
      <c r="U57" s="838">
        <v>0.90909090909090906</v>
      </c>
    </row>
    <row r="58" spans="1:21" ht="14.4" customHeight="1" x14ac:dyDescent="0.3">
      <c r="A58" s="831">
        <v>9</v>
      </c>
      <c r="B58" s="832" t="s">
        <v>1020</v>
      </c>
      <c r="C58" s="832" t="s">
        <v>1027</v>
      </c>
      <c r="D58" s="833" t="s">
        <v>1267</v>
      </c>
      <c r="E58" s="834" t="s">
        <v>1037</v>
      </c>
      <c r="F58" s="832" t="s">
        <v>1021</v>
      </c>
      <c r="G58" s="832" t="s">
        <v>1092</v>
      </c>
      <c r="H58" s="832" t="s">
        <v>676</v>
      </c>
      <c r="I58" s="832" t="s">
        <v>1112</v>
      </c>
      <c r="J58" s="832" t="s">
        <v>1113</v>
      </c>
      <c r="K58" s="832" t="s">
        <v>1114</v>
      </c>
      <c r="L58" s="835">
        <v>2635.97</v>
      </c>
      <c r="M58" s="835">
        <v>110710.73999999999</v>
      </c>
      <c r="N58" s="832">
        <v>42</v>
      </c>
      <c r="O58" s="836">
        <v>11</v>
      </c>
      <c r="P58" s="835">
        <v>92258.95</v>
      </c>
      <c r="Q58" s="837">
        <v>0.83333333333333337</v>
      </c>
      <c r="R58" s="832">
        <v>35</v>
      </c>
      <c r="S58" s="837">
        <v>0.83333333333333337</v>
      </c>
      <c r="T58" s="836">
        <v>8</v>
      </c>
      <c r="U58" s="838">
        <v>0.72727272727272729</v>
      </c>
    </row>
    <row r="59" spans="1:21" ht="14.4" customHeight="1" x14ac:dyDescent="0.3">
      <c r="A59" s="831">
        <v>9</v>
      </c>
      <c r="B59" s="832" t="s">
        <v>1020</v>
      </c>
      <c r="C59" s="832" t="s">
        <v>1027</v>
      </c>
      <c r="D59" s="833" t="s">
        <v>1267</v>
      </c>
      <c r="E59" s="834" t="s">
        <v>1037</v>
      </c>
      <c r="F59" s="832" t="s">
        <v>1021</v>
      </c>
      <c r="G59" s="832" t="s">
        <v>1092</v>
      </c>
      <c r="H59" s="832" t="s">
        <v>567</v>
      </c>
      <c r="I59" s="832" t="s">
        <v>1186</v>
      </c>
      <c r="J59" s="832" t="s">
        <v>1187</v>
      </c>
      <c r="K59" s="832" t="s">
        <v>1111</v>
      </c>
      <c r="L59" s="835">
        <v>294.81</v>
      </c>
      <c r="M59" s="835">
        <v>2653.29</v>
      </c>
      <c r="N59" s="832">
        <v>9</v>
      </c>
      <c r="O59" s="836">
        <v>2</v>
      </c>
      <c r="P59" s="835">
        <v>1768.8600000000001</v>
      </c>
      <c r="Q59" s="837">
        <v>0.66666666666666674</v>
      </c>
      <c r="R59" s="832">
        <v>6</v>
      </c>
      <c r="S59" s="837">
        <v>0.66666666666666663</v>
      </c>
      <c r="T59" s="836">
        <v>1</v>
      </c>
      <c r="U59" s="838">
        <v>0.5</v>
      </c>
    </row>
    <row r="60" spans="1:21" ht="14.4" customHeight="1" x14ac:dyDescent="0.3">
      <c r="A60" s="831">
        <v>9</v>
      </c>
      <c r="B60" s="832" t="s">
        <v>1020</v>
      </c>
      <c r="C60" s="832" t="s">
        <v>1027</v>
      </c>
      <c r="D60" s="833" t="s">
        <v>1267</v>
      </c>
      <c r="E60" s="834" t="s">
        <v>1037</v>
      </c>
      <c r="F60" s="832" t="s">
        <v>1021</v>
      </c>
      <c r="G60" s="832" t="s">
        <v>1092</v>
      </c>
      <c r="H60" s="832" t="s">
        <v>567</v>
      </c>
      <c r="I60" s="832" t="s">
        <v>1188</v>
      </c>
      <c r="J60" s="832" t="s">
        <v>865</v>
      </c>
      <c r="K60" s="832" t="s">
        <v>866</v>
      </c>
      <c r="L60" s="835">
        <v>2844.97</v>
      </c>
      <c r="M60" s="835">
        <v>25604.73</v>
      </c>
      <c r="N60" s="832">
        <v>9</v>
      </c>
      <c r="O60" s="836">
        <v>3</v>
      </c>
      <c r="P60" s="835"/>
      <c r="Q60" s="837">
        <v>0</v>
      </c>
      <c r="R60" s="832"/>
      <c r="S60" s="837">
        <v>0</v>
      </c>
      <c r="T60" s="836"/>
      <c r="U60" s="838">
        <v>0</v>
      </c>
    </row>
    <row r="61" spans="1:21" ht="14.4" customHeight="1" x14ac:dyDescent="0.3">
      <c r="A61" s="831">
        <v>9</v>
      </c>
      <c r="B61" s="832" t="s">
        <v>1020</v>
      </c>
      <c r="C61" s="832" t="s">
        <v>1027</v>
      </c>
      <c r="D61" s="833" t="s">
        <v>1267</v>
      </c>
      <c r="E61" s="834" t="s">
        <v>1037</v>
      </c>
      <c r="F61" s="832" t="s">
        <v>1021</v>
      </c>
      <c r="G61" s="832" t="s">
        <v>1092</v>
      </c>
      <c r="H61" s="832" t="s">
        <v>567</v>
      </c>
      <c r="I61" s="832" t="s">
        <v>1117</v>
      </c>
      <c r="J61" s="832" t="s">
        <v>1118</v>
      </c>
      <c r="K61" s="832" t="s">
        <v>1119</v>
      </c>
      <c r="L61" s="835">
        <v>283.32</v>
      </c>
      <c r="M61" s="835">
        <v>1699.92</v>
      </c>
      <c r="N61" s="832">
        <v>6</v>
      </c>
      <c r="O61" s="836">
        <v>1.5</v>
      </c>
      <c r="P61" s="835">
        <v>1699.92</v>
      </c>
      <c r="Q61" s="837">
        <v>1</v>
      </c>
      <c r="R61" s="832">
        <v>6</v>
      </c>
      <c r="S61" s="837">
        <v>1</v>
      </c>
      <c r="T61" s="836">
        <v>1.5</v>
      </c>
      <c r="U61" s="838">
        <v>1</v>
      </c>
    </row>
    <row r="62" spans="1:21" ht="14.4" customHeight="1" x14ac:dyDescent="0.3">
      <c r="A62" s="831">
        <v>9</v>
      </c>
      <c r="B62" s="832" t="s">
        <v>1020</v>
      </c>
      <c r="C62" s="832" t="s">
        <v>1027</v>
      </c>
      <c r="D62" s="833" t="s">
        <v>1267</v>
      </c>
      <c r="E62" s="834" t="s">
        <v>1037</v>
      </c>
      <c r="F62" s="832" t="s">
        <v>1021</v>
      </c>
      <c r="G62" s="832" t="s">
        <v>1092</v>
      </c>
      <c r="H62" s="832" t="s">
        <v>567</v>
      </c>
      <c r="I62" s="832" t="s">
        <v>1120</v>
      </c>
      <c r="J62" s="832" t="s">
        <v>1121</v>
      </c>
      <c r="K62" s="832" t="s">
        <v>1119</v>
      </c>
      <c r="L62" s="835">
        <v>283.32</v>
      </c>
      <c r="M62" s="835">
        <v>6233.04</v>
      </c>
      <c r="N62" s="832">
        <v>22</v>
      </c>
      <c r="O62" s="836">
        <v>3.5</v>
      </c>
      <c r="P62" s="835">
        <v>2549.88</v>
      </c>
      <c r="Q62" s="837">
        <v>0.40909090909090912</v>
      </c>
      <c r="R62" s="832">
        <v>9</v>
      </c>
      <c r="S62" s="837">
        <v>0.40909090909090912</v>
      </c>
      <c r="T62" s="836">
        <v>2</v>
      </c>
      <c r="U62" s="838">
        <v>0.5714285714285714</v>
      </c>
    </row>
    <row r="63" spans="1:21" ht="14.4" customHeight="1" x14ac:dyDescent="0.3">
      <c r="A63" s="831">
        <v>9</v>
      </c>
      <c r="B63" s="832" t="s">
        <v>1020</v>
      </c>
      <c r="C63" s="832" t="s">
        <v>1027</v>
      </c>
      <c r="D63" s="833" t="s">
        <v>1267</v>
      </c>
      <c r="E63" s="834" t="s">
        <v>1037</v>
      </c>
      <c r="F63" s="832" t="s">
        <v>1021</v>
      </c>
      <c r="G63" s="832" t="s">
        <v>1092</v>
      </c>
      <c r="H63" s="832" t="s">
        <v>567</v>
      </c>
      <c r="I63" s="832" t="s">
        <v>1122</v>
      </c>
      <c r="J63" s="832" t="s">
        <v>1123</v>
      </c>
      <c r="K63" s="832" t="s">
        <v>1119</v>
      </c>
      <c r="L63" s="835">
        <v>283.32</v>
      </c>
      <c r="M63" s="835">
        <v>1699.92</v>
      </c>
      <c r="N63" s="832">
        <v>6</v>
      </c>
      <c r="O63" s="836">
        <v>1.5</v>
      </c>
      <c r="P63" s="835">
        <v>1699.92</v>
      </c>
      <c r="Q63" s="837">
        <v>1</v>
      </c>
      <c r="R63" s="832">
        <v>6</v>
      </c>
      <c r="S63" s="837">
        <v>1</v>
      </c>
      <c r="T63" s="836">
        <v>1.5</v>
      </c>
      <c r="U63" s="838">
        <v>1</v>
      </c>
    </row>
    <row r="64" spans="1:21" ht="14.4" customHeight="1" x14ac:dyDescent="0.3">
      <c r="A64" s="831">
        <v>9</v>
      </c>
      <c r="B64" s="832" t="s">
        <v>1020</v>
      </c>
      <c r="C64" s="832" t="s">
        <v>1027</v>
      </c>
      <c r="D64" s="833" t="s">
        <v>1267</v>
      </c>
      <c r="E64" s="834" t="s">
        <v>1037</v>
      </c>
      <c r="F64" s="832" t="s">
        <v>1021</v>
      </c>
      <c r="G64" s="832" t="s">
        <v>1092</v>
      </c>
      <c r="H64" s="832" t="s">
        <v>567</v>
      </c>
      <c r="I64" s="832" t="s">
        <v>1124</v>
      </c>
      <c r="J64" s="832" t="s">
        <v>1125</v>
      </c>
      <c r="K64" s="832" t="s">
        <v>1119</v>
      </c>
      <c r="L64" s="835">
        <v>283.32</v>
      </c>
      <c r="M64" s="835">
        <v>6233.04</v>
      </c>
      <c r="N64" s="832">
        <v>22</v>
      </c>
      <c r="O64" s="836">
        <v>3</v>
      </c>
      <c r="P64" s="835">
        <v>3399.84</v>
      </c>
      <c r="Q64" s="837">
        <v>0.54545454545454553</v>
      </c>
      <c r="R64" s="832">
        <v>12</v>
      </c>
      <c r="S64" s="837">
        <v>0.54545454545454541</v>
      </c>
      <c r="T64" s="836">
        <v>2.5</v>
      </c>
      <c r="U64" s="838">
        <v>0.83333333333333337</v>
      </c>
    </row>
    <row r="65" spans="1:21" ht="14.4" customHeight="1" x14ac:dyDescent="0.3">
      <c r="A65" s="831">
        <v>9</v>
      </c>
      <c r="B65" s="832" t="s">
        <v>1020</v>
      </c>
      <c r="C65" s="832" t="s">
        <v>1027</v>
      </c>
      <c r="D65" s="833" t="s">
        <v>1267</v>
      </c>
      <c r="E65" s="834" t="s">
        <v>1037</v>
      </c>
      <c r="F65" s="832" t="s">
        <v>1021</v>
      </c>
      <c r="G65" s="832" t="s">
        <v>1189</v>
      </c>
      <c r="H65" s="832" t="s">
        <v>567</v>
      </c>
      <c r="I65" s="832" t="s">
        <v>1190</v>
      </c>
      <c r="J65" s="832" t="s">
        <v>689</v>
      </c>
      <c r="K65" s="832" t="s">
        <v>1191</v>
      </c>
      <c r="L65" s="835">
        <v>33.71</v>
      </c>
      <c r="M65" s="835">
        <v>101.13</v>
      </c>
      <c r="N65" s="832">
        <v>3</v>
      </c>
      <c r="O65" s="836">
        <v>2.5</v>
      </c>
      <c r="P65" s="835">
        <v>101.13</v>
      </c>
      <c r="Q65" s="837">
        <v>1</v>
      </c>
      <c r="R65" s="832">
        <v>3</v>
      </c>
      <c r="S65" s="837">
        <v>1</v>
      </c>
      <c r="T65" s="836">
        <v>2.5</v>
      </c>
      <c r="U65" s="838">
        <v>1</v>
      </c>
    </row>
    <row r="66" spans="1:21" ht="14.4" customHeight="1" x14ac:dyDescent="0.3">
      <c r="A66" s="831">
        <v>9</v>
      </c>
      <c r="B66" s="832" t="s">
        <v>1020</v>
      </c>
      <c r="C66" s="832" t="s">
        <v>1027</v>
      </c>
      <c r="D66" s="833" t="s">
        <v>1267</v>
      </c>
      <c r="E66" s="834" t="s">
        <v>1037</v>
      </c>
      <c r="F66" s="832" t="s">
        <v>1021</v>
      </c>
      <c r="G66" s="832" t="s">
        <v>1192</v>
      </c>
      <c r="H66" s="832" t="s">
        <v>567</v>
      </c>
      <c r="I66" s="832" t="s">
        <v>1193</v>
      </c>
      <c r="J66" s="832" t="s">
        <v>1194</v>
      </c>
      <c r="K66" s="832" t="s">
        <v>1195</v>
      </c>
      <c r="L66" s="835">
        <v>138.86000000000001</v>
      </c>
      <c r="M66" s="835">
        <v>277.72000000000003</v>
      </c>
      <c r="N66" s="832">
        <v>2</v>
      </c>
      <c r="O66" s="836">
        <v>1</v>
      </c>
      <c r="P66" s="835">
        <v>277.72000000000003</v>
      </c>
      <c r="Q66" s="837">
        <v>1</v>
      </c>
      <c r="R66" s="832">
        <v>2</v>
      </c>
      <c r="S66" s="837">
        <v>1</v>
      </c>
      <c r="T66" s="836">
        <v>1</v>
      </c>
      <c r="U66" s="838">
        <v>1</v>
      </c>
    </row>
    <row r="67" spans="1:21" ht="14.4" customHeight="1" x14ac:dyDescent="0.3">
      <c r="A67" s="831">
        <v>9</v>
      </c>
      <c r="B67" s="832" t="s">
        <v>1020</v>
      </c>
      <c r="C67" s="832" t="s">
        <v>1027</v>
      </c>
      <c r="D67" s="833" t="s">
        <v>1267</v>
      </c>
      <c r="E67" s="834" t="s">
        <v>1037</v>
      </c>
      <c r="F67" s="832" t="s">
        <v>1022</v>
      </c>
      <c r="G67" s="832" t="s">
        <v>1136</v>
      </c>
      <c r="H67" s="832" t="s">
        <v>567</v>
      </c>
      <c r="I67" s="832" t="s">
        <v>1196</v>
      </c>
      <c r="J67" s="832" t="s">
        <v>1138</v>
      </c>
      <c r="K67" s="832"/>
      <c r="L67" s="835">
        <v>0</v>
      </c>
      <c r="M67" s="835">
        <v>0</v>
      </c>
      <c r="N67" s="832">
        <v>3</v>
      </c>
      <c r="O67" s="836">
        <v>3</v>
      </c>
      <c r="P67" s="835">
        <v>0</v>
      </c>
      <c r="Q67" s="837"/>
      <c r="R67" s="832">
        <v>3</v>
      </c>
      <c r="S67" s="837">
        <v>1</v>
      </c>
      <c r="T67" s="836">
        <v>3</v>
      </c>
      <c r="U67" s="838">
        <v>1</v>
      </c>
    </row>
    <row r="68" spans="1:21" ht="14.4" customHeight="1" x14ac:dyDescent="0.3">
      <c r="A68" s="831">
        <v>9</v>
      </c>
      <c r="B68" s="832" t="s">
        <v>1020</v>
      </c>
      <c r="C68" s="832" t="s">
        <v>1027</v>
      </c>
      <c r="D68" s="833" t="s">
        <v>1267</v>
      </c>
      <c r="E68" s="834" t="s">
        <v>1037</v>
      </c>
      <c r="F68" s="832" t="s">
        <v>1022</v>
      </c>
      <c r="G68" s="832" t="s">
        <v>1136</v>
      </c>
      <c r="H68" s="832" t="s">
        <v>567</v>
      </c>
      <c r="I68" s="832" t="s">
        <v>1197</v>
      </c>
      <c r="J68" s="832" t="s">
        <v>1138</v>
      </c>
      <c r="K68" s="832"/>
      <c r="L68" s="835">
        <v>0</v>
      </c>
      <c r="M68" s="835">
        <v>0</v>
      </c>
      <c r="N68" s="832">
        <v>1</v>
      </c>
      <c r="O68" s="836">
        <v>1</v>
      </c>
      <c r="P68" s="835">
        <v>0</v>
      </c>
      <c r="Q68" s="837"/>
      <c r="R68" s="832">
        <v>1</v>
      </c>
      <c r="S68" s="837">
        <v>1</v>
      </c>
      <c r="T68" s="836">
        <v>1</v>
      </c>
      <c r="U68" s="838">
        <v>1</v>
      </c>
    </row>
    <row r="69" spans="1:21" ht="14.4" customHeight="1" x14ac:dyDescent="0.3">
      <c r="A69" s="831">
        <v>9</v>
      </c>
      <c r="B69" s="832" t="s">
        <v>1020</v>
      </c>
      <c r="C69" s="832" t="s">
        <v>1027</v>
      </c>
      <c r="D69" s="833" t="s">
        <v>1267</v>
      </c>
      <c r="E69" s="834" t="s">
        <v>1041</v>
      </c>
      <c r="F69" s="832" t="s">
        <v>1021</v>
      </c>
      <c r="G69" s="832" t="s">
        <v>1198</v>
      </c>
      <c r="H69" s="832" t="s">
        <v>567</v>
      </c>
      <c r="I69" s="832" t="s">
        <v>1199</v>
      </c>
      <c r="J69" s="832" t="s">
        <v>1200</v>
      </c>
      <c r="K69" s="832" t="s">
        <v>1201</v>
      </c>
      <c r="L69" s="835">
        <v>161.52000000000001</v>
      </c>
      <c r="M69" s="835">
        <v>484.56000000000006</v>
      </c>
      <c r="N69" s="832">
        <v>3</v>
      </c>
      <c r="O69" s="836">
        <v>1</v>
      </c>
      <c r="P69" s="835"/>
      <c r="Q69" s="837">
        <v>0</v>
      </c>
      <c r="R69" s="832"/>
      <c r="S69" s="837">
        <v>0</v>
      </c>
      <c r="T69" s="836"/>
      <c r="U69" s="838">
        <v>0</v>
      </c>
    </row>
    <row r="70" spans="1:21" ht="14.4" customHeight="1" x14ac:dyDescent="0.3">
      <c r="A70" s="831">
        <v>9</v>
      </c>
      <c r="B70" s="832" t="s">
        <v>1020</v>
      </c>
      <c r="C70" s="832" t="s">
        <v>1027</v>
      </c>
      <c r="D70" s="833" t="s">
        <v>1267</v>
      </c>
      <c r="E70" s="834" t="s">
        <v>1041</v>
      </c>
      <c r="F70" s="832" t="s">
        <v>1021</v>
      </c>
      <c r="G70" s="832" t="s">
        <v>1202</v>
      </c>
      <c r="H70" s="832" t="s">
        <v>567</v>
      </c>
      <c r="I70" s="832" t="s">
        <v>1203</v>
      </c>
      <c r="J70" s="832" t="s">
        <v>1204</v>
      </c>
      <c r="K70" s="832" t="s">
        <v>1205</v>
      </c>
      <c r="L70" s="835">
        <v>38.81</v>
      </c>
      <c r="M70" s="835">
        <v>38.81</v>
      </c>
      <c r="N70" s="832">
        <v>1</v>
      </c>
      <c r="O70" s="836">
        <v>1</v>
      </c>
      <c r="P70" s="835"/>
      <c r="Q70" s="837">
        <v>0</v>
      </c>
      <c r="R70" s="832"/>
      <c r="S70" s="837">
        <v>0</v>
      </c>
      <c r="T70" s="836"/>
      <c r="U70" s="838">
        <v>0</v>
      </c>
    </row>
    <row r="71" spans="1:21" ht="14.4" customHeight="1" x14ac:dyDescent="0.3">
      <c r="A71" s="831">
        <v>9</v>
      </c>
      <c r="B71" s="832" t="s">
        <v>1020</v>
      </c>
      <c r="C71" s="832" t="s">
        <v>1027</v>
      </c>
      <c r="D71" s="833" t="s">
        <v>1267</v>
      </c>
      <c r="E71" s="834" t="s">
        <v>1041</v>
      </c>
      <c r="F71" s="832" t="s">
        <v>1021</v>
      </c>
      <c r="G71" s="832" t="s">
        <v>1092</v>
      </c>
      <c r="H71" s="832" t="s">
        <v>676</v>
      </c>
      <c r="I71" s="832" t="s">
        <v>1093</v>
      </c>
      <c r="J71" s="832" t="s">
        <v>1094</v>
      </c>
      <c r="K71" s="832" t="s">
        <v>1095</v>
      </c>
      <c r="L71" s="835">
        <v>72.27</v>
      </c>
      <c r="M71" s="835">
        <v>26595.360000000001</v>
      </c>
      <c r="N71" s="832">
        <v>368</v>
      </c>
      <c r="O71" s="836">
        <v>6.5</v>
      </c>
      <c r="P71" s="835">
        <v>3179.88</v>
      </c>
      <c r="Q71" s="837">
        <v>0.11956521739130435</v>
      </c>
      <c r="R71" s="832">
        <v>44</v>
      </c>
      <c r="S71" s="837">
        <v>0.11956521739130435</v>
      </c>
      <c r="T71" s="836">
        <v>1</v>
      </c>
      <c r="U71" s="838">
        <v>0.15384615384615385</v>
      </c>
    </row>
    <row r="72" spans="1:21" ht="14.4" customHeight="1" x14ac:dyDescent="0.3">
      <c r="A72" s="831">
        <v>9</v>
      </c>
      <c r="B72" s="832" t="s">
        <v>1020</v>
      </c>
      <c r="C72" s="832" t="s">
        <v>1027</v>
      </c>
      <c r="D72" s="833" t="s">
        <v>1267</v>
      </c>
      <c r="E72" s="834" t="s">
        <v>1041</v>
      </c>
      <c r="F72" s="832" t="s">
        <v>1021</v>
      </c>
      <c r="G72" s="832" t="s">
        <v>1092</v>
      </c>
      <c r="H72" s="832" t="s">
        <v>676</v>
      </c>
      <c r="I72" s="832" t="s">
        <v>1096</v>
      </c>
      <c r="J72" s="832" t="s">
        <v>1097</v>
      </c>
      <c r="K72" s="832" t="s">
        <v>1095</v>
      </c>
      <c r="L72" s="835">
        <v>72.27</v>
      </c>
      <c r="M72" s="835">
        <v>1806.75</v>
      </c>
      <c r="N72" s="832">
        <v>25</v>
      </c>
      <c r="O72" s="836">
        <v>1</v>
      </c>
      <c r="P72" s="835">
        <v>1084.05</v>
      </c>
      <c r="Q72" s="837">
        <v>0.6</v>
      </c>
      <c r="R72" s="832">
        <v>15</v>
      </c>
      <c r="S72" s="837">
        <v>0.6</v>
      </c>
      <c r="T72" s="836">
        <v>0.5</v>
      </c>
      <c r="U72" s="838">
        <v>0.5</v>
      </c>
    </row>
    <row r="73" spans="1:21" ht="14.4" customHeight="1" x14ac:dyDescent="0.3">
      <c r="A73" s="831">
        <v>9</v>
      </c>
      <c r="B73" s="832" t="s">
        <v>1020</v>
      </c>
      <c r="C73" s="832" t="s">
        <v>1027</v>
      </c>
      <c r="D73" s="833" t="s">
        <v>1267</v>
      </c>
      <c r="E73" s="834" t="s">
        <v>1041</v>
      </c>
      <c r="F73" s="832" t="s">
        <v>1021</v>
      </c>
      <c r="G73" s="832" t="s">
        <v>1092</v>
      </c>
      <c r="H73" s="832" t="s">
        <v>676</v>
      </c>
      <c r="I73" s="832" t="s">
        <v>1098</v>
      </c>
      <c r="J73" s="832" t="s">
        <v>1099</v>
      </c>
      <c r="K73" s="832" t="s">
        <v>1095</v>
      </c>
      <c r="L73" s="835">
        <v>72.27</v>
      </c>
      <c r="M73" s="835">
        <v>1445.3999999999999</v>
      </c>
      <c r="N73" s="832">
        <v>20</v>
      </c>
      <c r="O73" s="836">
        <v>1</v>
      </c>
      <c r="P73" s="835">
        <v>1445.3999999999999</v>
      </c>
      <c r="Q73" s="837">
        <v>1</v>
      </c>
      <c r="R73" s="832">
        <v>20</v>
      </c>
      <c r="S73" s="837">
        <v>1</v>
      </c>
      <c r="T73" s="836">
        <v>1</v>
      </c>
      <c r="U73" s="838">
        <v>1</v>
      </c>
    </row>
    <row r="74" spans="1:21" ht="14.4" customHeight="1" x14ac:dyDescent="0.3">
      <c r="A74" s="831">
        <v>9</v>
      </c>
      <c r="B74" s="832" t="s">
        <v>1020</v>
      </c>
      <c r="C74" s="832" t="s">
        <v>1027</v>
      </c>
      <c r="D74" s="833" t="s">
        <v>1267</v>
      </c>
      <c r="E74" s="834" t="s">
        <v>1041</v>
      </c>
      <c r="F74" s="832" t="s">
        <v>1021</v>
      </c>
      <c r="G74" s="832" t="s">
        <v>1092</v>
      </c>
      <c r="H74" s="832" t="s">
        <v>676</v>
      </c>
      <c r="I74" s="832" t="s">
        <v>1100</v>
      </c>
      <c r="J74" s="832" t="s">
        <v>1101</v>
      </c>
      <c r="K74" s="832" t="s">
        <v>1095</v>
      </c>
      <c r="L74" s="835">
        <v>72.27</v>
      </c>
      <c r="M74" s="835">
        <v>2818.5299999999997</v>
      </c>
      <c r="N74" s="832">
        <v>39</v>
      </c>
      <c r="O74" s="836">
        <v>1</v>
      </c>
      <c r="P74" s="835">
        <v>2818.5299999999997</v>
      </c>
      <c r="Q74" s="837">
        <v>1</v>
      </c>
      <c r="R74" s="832">
        <v>39</v>
      </c>
      <c r="S74" s="837">
        <v>1</v>
      </c>
      <c r="T74" s="836">
        <v>1</v>
      </c>
      <c r="U74" s="838">
        <v>1</v>
      </c>
    </row>
    <row r="75" spans="1:21" ht="14.4" customHeight="1" x14ac:dyDescent="0.3">
      <c r="A75" s="831">
        <v>9</v>
      </c>
      <c r="B75" s="832" t="s">
        <v>1020</v>
      </c>
      <c r="C75" s="832" t="s">
        <v>1027</v>
      </c>
      <c r="D75" s="833" t="s">
        <v>1267</v>
      </c>
      <c r="E75" s="834" t="s">
        <v>1041</v>
      </c>
      <c r="F75" s="832" t="s">
        <v>1021</v>
      </c>
      <c r="G75" s="832" t="s">
        <v>1092</v>
      </c>
      <c r="H75" s="832" t="s">
        <v>676</v>
      </c>
      <c r="I75" s="832" t="s">
        <v>1102</v>
      </c>
      <c r="J75" s="832" t="s">
        <v>1103</v>
      </c>
      <c r="K75" s="832" t="s">
        <v>1095</v>
      </c>
      <c r="L75" s="835">
        <v>72.27</v>
      </c>
      <c r="M75" s="835">
        <v>3541.2299999999996</v>
      </c>
      <c r="N75" s="832">
        <v>49</v>
      </c>
      <c r="O75" s="836">
        <v>1.5</v>
      </c>
      <c r="P75" s="835">
        <v>2818.5299999999997</v>
      </c>
      <c r="Q75" s="837">
        <v>0.79591836734693877</v>
      </c>
      <c r="R75" s="832">
        <v>39</v>
      </c>
      <c r="S75" s="837">
        <v>0.79591836734693877</v>
      </c>
      <c r="T75" s="836">
        <v>1</v>
      </c>
      <c r="U75" s="838">
        <v>0.66666666666666663</v>
      </c>
    </row>
    <row r="76" spans="1:21" ht="14.4" customHeight="1" x14ac:dyDescent="0.3">
      <c r="A76" s="831">
        <v>9</v>
      </c>
      <c r="B76" s="832" t="s">
        <v>1020</v>
      </c>
      <c r="C76" s="832" t="s">
        <v>1027</v>
      </c>
      <c r="D76" s="833" t="s">
        <v>1267</v>
      </c>
      <c r="E76" s="834" t="s">
        <v>1041</v>
      </c>
      <c r="F76" s="832" t="s">
        <v>1021</v>
      </c>
      <c r="G76" s="832" t="s">
        <v>1092</v>
      </c>
      <c r="H76" s="832" t="s">
        <v>676</v>
      </c>
      <c r="I76" s="832" t="s">
        <v>1104</v>
      </c>
      <c r="J76" s="832" t="s">
        <v>1105</v>
      </c>
      <c r="K76" s="832" t="s">
        <v>1106</v>
      </c>
      <c r="L76" s="835">
        <v>135.54</v>
      </c>
      <c r="M76" s="835">
        <v>3930.6599999999994</v>
      </c>
      <c r="N76" s="832">
        <v>29</v>
      </c>
      <c r="O76" s="836">
        <v>3</v>
      </c>
      <c r="P76" s="835">
        <v>813.2399999999999</v>
      </c>
      <c r="Q76" s="837">
        <v>0.20689655172413793</v>
      </c>
      <c r="R76" s="832">
        <v>6</v>
      </c>
      <c r="S76" s="837">
        <v>0.20689655172413793</v>
      </c>
      <c r="T76" s="836">
        <v>1</v>
      </c>
      <c r="U76" s="838">
        <v>0.33333333333333331</v>
      </c>
    </row>
    <row r="77" spans="1:21" ht="14.4" customHeight="1" x14ac:dyDescent="0.3">
      <c r="A77" s="831">
        <v>9</v>
      </c>
      <c r="B77" s="832" t="s">
        <v>1020</v>
      </c>
      <c r="C77" s="832" t="s">
        <v>1027</v>
      </c>
      <c r="D77" s="833" t="s">
        <v>1267</v>
      </c>
      <c r="E77" s="834" t="s">
        <v>1041</v>
      </c>
      <c r="F77" s="832" t="s">
        <v>1021</v>
      </c>
      <c r="G77" s="832" t="s">
        <v>1092</v>
      </c>
      <c r="H77" s="832" t="s">
        <v>676</v>
      </c>
      <c r="I77" s="832" t="s">
        <v>1107</v>
      </c>
      <c r="J77" s="832" t="s">
        <v>1108</v>
      </c>
      <c r="K77" s="832" t="s">
        <v>1106</v>
      </c>
      <c r="L77" s="835">
        <v>135.54</v>
      </c>
      <c r="M77" s="835">
        <v>4066.1999999999994</v>
      </c>
      <c r="N77" s="832">
        <v>30</v>
      </c>
      <c r="O77" s="836">
        <v>3.5</v>
      </c>
      <c r="P77" s="835">
        <v>813.2399999999999</v>
      </c>
      <c r="Q77" s="837">
        <v>0.2</v>
      </c>
      <c r="R77" s="832">
        <v>6</v>
      </c>
      <c r="S77" s="837">
        <v>0.2</v>
      </c>
      <c r="T77" s="836">
        <v>1</v>
      </c>
      <c r="U77" s="838">
        <v>0.2857142857142857</v>
      </c>
    </row>
    <row r="78" spans="1:21" ht="14.4" customHeight="1" x14ac:dyDescent="0.3">
      <c r="A78" s="831">
        <v>9</v>
      </c>
      <c r="B78" s="832" t="s">
        <v>1020</v>
      </c>
      <c r="C78" s="832" t="s">
        <v>1027</v>
      </c>
      <c r="D78" s="833" t="s">
        <v>1267</v>
      </c>
      <c r="E78" s="834" t="s">
        <v>1041</v>
      </c>
      <c r="F78" s="832" t="s">
        <v>1021</v>
      </c>
      <c r="G78" s="832" t="s">
        <v>1092</v>
      </c>
      <c r="H78" s="832" t="s">
        <v>676</v>
      </c>
      <c r="I78" s="832" t="s">
        <v>1109</v>
      </c>
      <c r="J78" s="832" t="s">
        <v>1110</v>
      </c>
      <c r="K78" s="832" t="s">
        <v>1111</v>
      </c>
      <c r="L78" s="835">
        <v>294.81</v>
      </c>
      <c r="M78" s="835">
        <v>2358.48</v>
      </c>
      <c r="N78" s="832">
        <v>8</v>
      </c>
      <c r="O78" s="836">
        <v>3.5</v>
      </c>
      <c r="P78" s="835">
        <v>1179.24</v>
      </c>
      <c r="Q78" s="837">
        <v>0.5</v>
      </c>
      <c r="R78" s="832">
        <v>4</v>
      </c>
      <c r="S78" s="837">
        <v>0.5</v>
      </c>
      <c r="T78" s="836">
        <v>1.5</v>
      </c>
      <c r="U78" s="838">
        <v>0.42857142857142855</v>
      </c>
    </row>
    <row r="79" spans="1:21" ht="14.4" customHeight="1" x14ac:dyDescent="0.3">
      <c r="A79" s="831">
        <v>9</v>
      </c>
      <c r="B79" s="832" t="s">
        <v>1020</v>
      </c>
      <c r="C79" s="832" t="s">
        <v>1027</v>
      </c>
      <c r="D79" s="833" t="s">
        <v>1267</v>
      </c>
      <c r="E79" s="834" t="s">
        <v>1041</v>
      </c>
      <c r="F79" s="832" t="s">
        <v>1021</v>
      </c>
      <c r="G79" s="832" t="s">
        <v>1092</v>
      </c>
      <c r="H79" s="832" t="s">
        <v>676</v>
      </c>
      <c r="I79" s="832" t="s">
        <v>1112</v>
      </c>
      <c r="J79" s="832" t="s">
        <v>1113</v>
      </c>
      <c r="K79" s="832" t="s">
        <v>1114</v>
      </c>
      <c r="L79" s="835">
        <v>2635.97</v>
      </c>
      <c r="M79" s="835">
        <v>47447.46</v>
      </c>
      <c r="N79" s="832">
        <v>18</v>
      </c>
      <c r="O79" s="836">
        <v>6</v>
      </c>
      <c r="P79" s="835">
        <v>21087.760000000002</v>
      </c>
      <c r="Q79" s="837">
        <v>0.44444444444444448</v>
      </c>
      <c r="R79" s="832">
        <v>8</v>
      </c>
      <c r="S79" s="837">
        <v>0.44444444444444442</v>
      </c>
      <c r="T79" s="836">
        <v>4</v>
      </c>
      <c r="U79" s="838">
        <v>0.66666666666666663</v>
      </c>
    </row>
    <row r="80" spans="1:21" ht="14.4" customHeight="1" x14ac:dyDescent="0.3">
      <c r="A80" s="831">
        <v>9</v>
      </c>
      <c r="B80" s="832" t="s">
        <v>1020</v>
      </c>
      <c r="C80" s="832" t="s">
        <v>1027</v>
      </c>
      <c r="D80" s="833" t="s">
        <v>1267</v>
      </c>
      <c r="E80" s="834" t="s">
        <v>1041</v>
      </c>
      <c r="F80" s="832" t="s">
        <v>1021</v>
      </c>
      <c r="G80" s="832" t="s">
        <v>1092</v>
      </c>
      <c r="H80" s="832" t="s">
        <v>567</v>
      </c>
      <c r="I80" s="832" t="s">
        <v>1188</v>
      </c>
      <c r="J80" s="832" t="s">
        <v>865</v>
      </c>
      <c r="K80" s="832" t="s">
        <v>866</v>
      </c>
      <c r="L80" s="835">
        <v>2844.97</v>
      </c>
      <c r="M80" s="835">
        <v>65434.31</v>
      </c>
      <c r="N80" s="832">
        <v>23</v>
      </c>
      <c r="O80" s="836">
        <v>5</v>
      </c>
      <c r="P80" s="835">
        <v>11379.88</v>
      </c>
      <c r="Q80" s="837">
        <v>0.17391304347826086</v>
      </c>
      <c r="R80" s="832">
        <v>4</v>
      </c>
      <c r="S80" s="837">
        <v>0.17391304347826086</v>
      </c>
      <c r="T80" s="836">
        <v>1</v>
      </c>
      <c r="U80" s="838">
        <v>0.2</v>
      </c>
    </row>
    <row r="81" spans="1:21" ht="14.4" customHeight="1" x14ac:dyDescent="0.3">
      <c r="A81" s="831">
        <v>9</v>
      </c>
      <c r="B81" s="832" t="s">
        <v>1020</v>
      </c>
      <c r="C81" s="832" t="s">
        <v>1027</v>
      </c>
      <c r="D81" s="833" t="s">
        <v>1267</v>
      </c>
      <c r="E81" s="834" t="s">
        <v>1041</v>
      </c>
      <c r="F81" s="832" t="s">
        <v>1021</v>
      </c>
      <c r="G81" s="832" t="s">
        <v>1092</v>
      </c>
      <c r="H81" s="832" t="s">
        <v>567</v>
      </c>
      <c r="I81" s="832" t="s">
        <v>1117</v>
      </c>
      <c r="J81" s="832" t="s">
        <v>1118</v>
      </c>
      <c r="K81" s="832" t="s">
        <v>1119</v>
      </c>
      <c r="L81" s="835">
        <v>283.32</v>
      </c>
      <c r="M81" s="835">
        <v>1983.24</v>
      </c>
      <c r="N81" s="832">
        <v>7</v>
      </c>
      <c r="O81" s="836">
        <v>1.5</v>
      </c>
      <c r="P81" s="835">
        <v>1699.92</v>
      </c>
      <c r="Q81" s="837">
        <v>0.85714285714285721</v>
      </c>
      <c r="R81" s="832">
        <v>6</v>
      </c>
      <c r="S81" s="837">
        <v>0.8571428571428571</v>
      </c>
      <c r="T81" s="836">
        <v>0.5</v>
      </c>
      <c r="U81" s="838">
        <v>0.33333333333333331</v>
      </c>
    </row>
    <row r="82" spans="1:21" ht="14.4" customHeight="1" x14ac:dyDescent="0.3">
      <c r="A82" s="831">
        <v>9</v>
      </c>
      <c r="B82" s="832" t="s">
        <v>1020</v>
      </c>
      <c r="C82" s="832" t="s">
        <v>1027</v>
      </c>
      <c r="D82" s="833" t="s">
        <v>1267</v>
      </c>
      <c r="E82" s="834" t="s">
        <v>1041</v>
      </c>
      <c r="F82" s="832" t="s">
        <v>1021</v>
      </c>
      <c r="G82" s="832" t="s">
        <v>1092</v>
      </c>
      <c r="H82" s="832" t="s">
        <v>567</v>
      </c>
      <c r="I82" s="832" t="s">
        <v>1206</v>
      </c>
      <c r="J82" s="832" t="s">
        <v>1207</v>
      </c>
      <c r="K82" s="832" t="s">
        <v>1119</v>
      </c>
      <c r="L82" s="835">
        <v>289.07</v>
      </c>
      <c r="M82" s="835">
        <v>1156.28</v>
      </c>
      <c r="N82" s="832">
        <v>4</v>
      </c>
      <c r="O82" s="836">
        <v>1</v>
      </c>
      <c r="P82" s="835"/>
      <c r="Q82" s="837">
        <v>0</v>
      </c>
      <c r="R82" s="832"/>
      <c r="S82" s="837">
        <v>0</v>
      </c>
      <c r="T82" s="836"/>
      <c r="U82" s="838">
        <v>0</v>
      </c>
    </row>
    <row r="83" spans="1:21" ht="14.4" customHeight="1" x14ac:dyDescent="0.3">
      <c r="A83" s="831">
        <v>9</v>
      </c>
      <c r="B83" s="832" t="s">
        <v>1020</v>
      </c>
      <c r="C83" s="832" t="s">
        <v>1027</v>
      </c>
      <c r="D83" s="833" t="s">
        <v>1267</v>
      </c>
      <c r="E83" s="834" t="s">
        <v>1041</v>
      </c>
      <c r="F83" s="832" t="s">
        <v>1021</v>
      </c>
      <c r="G83" s="832" t="s">
        <v>1189</v>
      </c>
      <c r="H83" s="832" t="s">
        <v>567</v>
      </c>
      <c r="I83" s="832" t="s">
        <v>1190</v>
      </c>
      <c r="J83" s="832" t="s">
        <v>689</v>
      </c>
      <c r="K83" s="832" t="s">
        <v>1191</v>
      </c>
      <c r="L83" s="835">
        <v>33.71</v>
      </c>
      <c r="M83" s="835">
        <v>101.13</v>
      </c>
      <c r="N83" s="832">
        <v>3</v>
      </c>
      <c r="O83" s="836">
        <v>1.5</v>
      </c>
      <c r="P83" s="835">
        <v>101.13</v>
      </c>
      <c r="Q83" s="837">
        <v>1</v>
      </c>
      <c r="R83" s="832">
        <v>3</v>
      </c>
      <c r="S83" s="837">
        <v>1</v>
      </c>
      <c r="T83" s="836">
        <v>1.5</v>
      </c>
      <c r="U83" s="838">
        <v>1</v>
      </c>
    </row>
    <row r="84" spans="1:21" ht="14.4" customHeight="1" x14ac:dyDescent="0.3">
      <c r="A84" s="831">
        <v>9</v>
      </c>
      <c r="B84" s="832" t="s">
        <v>1020</v>
      </c>
      <c r="C84" s="832" t="s">
        <v>1027</v>
      </c>
      <c r="D84" s="833" t="s">
        <v>1267</v>
      </c>
      <c r="E84" s="834" t="s">
        <v>1041</v>
      </c>
      <c r="F84" s="832" t="s">
        <v>1021</v>
      </c>
      <c r="G84" s="832" t="s">
        <v>1132</v>
      </c>
      <c r="H84" s="832" t="s">
        <v>676</v>
      </c>
      <c r="I84" s="832" t="s">
        <v>1133</v>
      </c>
      <c r="J84" s="832" t="s">
        <v>1134</v>
      </c>
      <c r="K84" s="832" t="s">
        <v>1135</v>
      </c>
      <c r="L84" s="835">
        <v>75.73</v>
      </c>
      <c r="M84" s="835">
        <v>75.73</v>
      </c>
      <c r="N84" s="832">
        <v>1</v>
      </c>
      <c r="O84" s="836">
        <v>1</v>
      </c>
      <c r="P84" s="835"/>
      <c r="Q84" s="837">
        <v>0</v>
      </c>
      <c r="R84" s="832"/>
      <c r="S84" s="837">
        <v>0</v>
      </c>
      <c r="T84" s="836"/>
      <c r="U84" s="838">
        <v>0</v>
      </c>
    </row>
    <row r="85" spans="1:21" ht="14.4" customHeight="1" x14ac:dyDescent="0.3">
      <c r="A85" s="831">
        <v>9</v>
      </c>
      <c r="B85" s="832" t="s">
        <v>1020</v>
      </c>
      <c r="C85" s="832" t="s">
        <v>1027</v>
      </c>
      <c r="D85" s="833" t="s">
        <v>1267</v>
      </c>
      <c r="E85" s="834" t="s">
        <v>1039</v>
      </c>
      <c r="F85" s="832" t="s">
        <v>1021</v>
      </c>
      <c r="G85" s="832" t="s">
        <v>1208</v>
      </c>
      <c r="H85" s="832" t="s">
        <v>567</v>
      </c>
      <c r="I85" s="832" t="s">
        <v>1209</v>
      </c>
      <c r="J85" s="832" t="s">
        <v>1210</v>
      </c>
      <c r="K85" s="832" t="s">
        <v>1211</v>
      </c>
      <c r="L85" s="835">
        <v>57.76</v>
      </c>
      <c r="M85" s="835">
        <v>115.52</v>
      </c>
      <c r="N85" s="832">
        <v>2</v>
      </c>
      <c r="O85" s="836"/>
      <c r="P85" s="835">
        <v>115.52</v>
      </c>
      <c r="Q85" s="837">
        <v>1</v>
      </c>
      <c r="R85" s="832">
        <v>2</v>
      </c>
      <c r="S85" s="837">
        <v>1</v>
      </c>
      <c r="T85" s="836"/>
      <c r="U85" s="838"/>
    </row>
    <row r="86" spans="1:21" ht="14.4" customHeight="1" x14ac:dyDescent="0.3">
      <c r="A86" s="831">
        <v>9</v>
      </c>
      <c r="B86" s="832" t="s">
        <v>1020</v>
      </c>
      <c r="C86" s="832" t="s">
        <v>1027</v>
      </c>
      <c r="D86" s="833" t="s">
        <v>1267</v>
      </c>
      <c r="E86" s="834" t="s">
        <v>1039</v>
      </c>
      <c r="F86" s="832" t="s">
        <v>1021</v>
      </c>
      <c r="G86" s="832" t="s">
        <v>1212</v>
      </c>
      <c r="H86" s="832" t="s">
        <v>567</v>
      </c>
      <c r="I86" s="832" t="s">
        <v>1213</v>
      </c>
      <c r="J86" s="832" t="s">
        <v>1214</v>
      </c>
      <c r="K86" s="832" t="s">
        <v>1215</v>
      </c>
      <c r="L86" s="835">
        <v>306.82</v>
      </c>
      <c r="M86" s="835">
        <v>306.82</v>
      </c>
      <c r="N86" s="832">
        <v>1</v>
      </c>
      <c r="O86" s="836"/>
      <c r="P86" s="835">
        <v>306.82</v>
      </c>
      <c r="Q86" s="837">
        <v>1</v>
      </c>
      <c r="R86" s="832">
        <v>1</v>
      </c>
      <c r="S86" s="837">
        <v>1</v>
      </c>
      <c r="T86" s="836"/>
      <c r="U86" s="838"/>
    </row>
    <row r="87" spans="1:21" ht="14.4" customHeight="1" x14ac:dyDescent="0.3">
      <c r="A87" s="831">
        <v>9</v>
      </c>
      <c r="B87" s="832" t="s">
        <v>1020</v>
      </c>
      <c r="C87" s="832" t="s">
        <v>1027</v>
      </c>
      <c r="D87" s="833" t="s">
        <v>1267</v>
      </c>
      <c r="E87" s="834" t="s">
        <v>1039</v>
      </c>
      <c r="F87" s="832" t="s">
        <v>1021</v>
      </c>
      <c r="G87" s="832" t="s">
        <v>1189</v>
      </c>
      <c r="H87" s="832" t="s">
        <v>567</v>
      </c>
      <c r="I87" s="832" t="s">
        <v>1216</v>
      </c>
      <c r="J87" s="832" t="s">
        <v>1217</v>
      </c>
      <c r="K87" s="832" t="s">
        <v>1218</v>
      </c>
      <c r="L87" s="835">
        <v>128.69999999999999</v>
      </c>
      <c r="M87" s="835">
        <v>128.69999999999999</v>
      </c>
      <c r="N87" s="832">
        <v>1</v>
      </c>
      <c r="O87" s="836">
        <v>1</v>
      </c>
      <c r="P87" s="835">
        <v>128.69999999999999</v>
      </c>
      <c r="Q87" s="837">
        <v>1</v>
      </c>
      <c r="R87" s="832">
        <v>1</v>
      </c>
      <c r="S87" s="837">
        <v>1</v>
      </c>
      <c r="T87" s="836">
        <v>1</v>
      </c>
      <c r="U87" s="838">
        <v>1</v>
      </c>
    </row>
    <row r="88" spans="1:21" ht="14.4" customHeight="1" x14ac:dyDescent="0.3">
      <c r="A88" s="831">
        <v>9</v>
      </c>
      <c r="B88" s="832" t="s">
        <v>1020</v>
      </c>
      <c r="C88" s="832" t="s">
        <v>1027</v>
      </c>
      <c r="D88" s="833" t="s">
        <v>1267</v>
      </c>
      <c r="E88" s="834" t="s">
        <v>1039</v>
      </c>
      <c r="F88" s="832" t="s">
        <v>1021</v>
      </c>
      <c r="G88" s="832" t="s">
        <v>1189</v>
      </c>
      <c r="H88" s="832" t="s">
        <v>567</v>
      </c>
      <c r="I88" s="832" t="s">
        <v>1219</v>
      </c>
      <c r="J88" s="832" t="s">
        <v>1217</v>
      </c>
      <c r="K88" s="832" t="s">
        <v>1220</v>
      </c>
      <c r="L88" s="835">
        <v>181.04</v>
      </c>
      <c r="M88" s="835">
        <v>362.08</v>
      </c>
      <c r="N88" s="832">
        <v>2</v>
      </c>
      <c r="O88" s="836"/>
      <c r="P88" s="835">
        <v>362.08</v>
      </c>
      <c r="Q88" s="837">
        <v>1</v>
      </c>
      <c r="R88" s="832">
        <v>2</v>
      </c>
      <c r="S88" s="837">
        <v>1</v>
      </c>
      <c r="T88" s="836"/>
      <c r="U88" s="838"/>
    </row>
    <row r="89" spans="1:21" ht="14.4" customHeight="1" x14ac:dyDescent="0.3">
      <c r="A89" s="831">
        <v>9</v>
      </c>
      <c r="B89" s="832" t="s">
        <v>1020</v>
      </c>
      <c r="C89" s="832" t="s">
        <v>1027</v>
      </c>
      <c r="D89" s="833" t="s">
        <v>1267</v>
      </c>
      <c r="E89" s="834" t="s">
        <v>1039</v>
      </c>
      <c r="F89" s="832" t="s">
        <v>1021</v>
      </c>
      <c r="G89" s="832" t="s">
        <v>1221</v>
      </c>
      <c r="H89" s="832" t="s">
        <v>567</v>
      </c>
      <c r="I89" s="832" t="s">
        <v>1222</v>
      </c>
      <c r="J89" s="832" t="s">
        <v>1223</v>
      </c>
      <c r="K89" s="832" t="s">
        <v>1224</v>
      </c>
      <c r="L89" s="835">
        <v>77.13</v>
      </c>
      <c r="M89" s="835">
        <v>77.13</v>
      </c>
      <c r="N89" s="832">
        <v>1</v>
      </c>
      <c r="O89" s="836"/>
      <c r="P89" s="835">
        <v>77.13</v>
      </c>
      <c r="Q89" s="837">
        <v>1</v>
      </c>
      <c r="R89" s="832">
        <v>1</v>
      </c>
      <c r="S89" s="837">
        <v>1</v>
      </c>
      <c r="T89" s="836"/>
      <c r="U89" s="838"/>
    </row>
    <row r="90" spans="1:21" ht="14.4" customHeight="1" x14ac:dyDescent="0.3">
      <c r="A90" s="831">
        <v>9</v>
      </c>
      <c r="B90" s="832" t="s">
        <v>1020</v>
      </c>
      <c r="C90" s="832" t="s">
        <v>1027</v>
      </c>
      <c r="D90" s="833" t="s">
        <v>1267</v>
      </c>
      <c r="E90" s="834" t="s">
        <v>1039</v>
      </c>
      <c r="F90" s="832" t="s">
        <v>1022</v>
      </c>
      <c r="G90" s="832" t="s">
        <v>1136</v>
      </c>
      <c r="H90" s="832" t="s">
        <v>567</v>
      </c>
      <c r="I90" s="832" t="s">
        <v>1225</v>
      </c>
      <c r="J90" s="832" t="s">
        <v>1138</v>
      </c>
      <c r="K90" s="832"/>
      <c r="L90" s="835">
        <v>0</v>
      </c>
      <c r="M90" s="835">
        <v>0</v>
      </c>
      <c r="N90" s="832">
        <v>2</v>
      </c>
      <c r="O90" s="836"/>
      <c r="P90" s="835">
        <v>0</v>
      </c>
      <c r="Q90" s="837"/>
      <c r="R90" s="832">
        <v>1</v>
      </c>
      <c r="S90" s="837">
        <v>0.5</v>
      </c>
      <c r="T90" s="836"/>
      <c r="U90" s="838"/>
    </row>
    <row r="91" spans="1:21" ht="14.4" customHeight="1" x14ac:dyDescent="0.3">
      <c r="A91" s="831">
        <v>9</v>
      </c>
      <c r="B91" s="832" t="s">
        <v>1020</v>
      </c>
      <c r="C91" s="832" t="s">
        <v>1027</v>
      </c>
      <c r="D91" s="833" t="s">
        <v>1267</v>
      </c>
      <c r="E91" s="834" t="s">
        <v>1040</v>
      </c>
      <c r="F91" s="832" t="s">
        <v>1021</v>
      </c>
      <c r="G91" s="832" t="s">
        <v>1092</v>
      </c>
      <c r="H91" s="832" t="s">
        <v>676</v>
      </c>
      <c r="I91" s="832" t="s">
        <v>1109</v>
      </c>
      <c r="J91" s="832" t="s">
        <v>1110</v>
      </c>
      <c r="K91" s="832" t="s">
        <v>1111</v>
      </c>
      <c r="L91" s="835">
        <v>294.81</v>
      </c>
      <c r="M91" s="835">
        <v>589.62</v>
      </c>
      <c r="N91" s="832">
        <v>2</v>
      </c>
      <c r="O91" s="836">
        <v>2</v>
      </c>
      <c r="P91" s="835">
        <v>294.81</v>
      </c>
      <c r="Q91" s="837">
        <v>0.5</v>
      </c>
      <c r="R91" s="832">
        <v>1</v>
      </c>
      <c r="S91" s="837">
        <v>0.5</v>
      </c>
      <c r="T91" s="836">
        <v>1</v>
      </c>
      <c r="U91" s="838">
        <v>0.5</v>
      </c>
    </row>
    <row r="92" spans="1:21" ht="14.4" customHeight="1" x14ac:dyDescent="0.3">
      <c r="A92" s="831">
        <v>9</v>
      </c>
      <c r="B92" s="832" t="s">
        <v>1020</v>
      </c>
      <c r="C92" s="832" t="s">
        <v>1027</v>
      </c>
      <c r="D92" s="833" t="s">
        <v>1267</v>
      </c>
      <c r="E92" s="834" t="s">
        <v>1040</v>
      </c>
      <c r="F92" s="832" t="s">
        <v>1021</v>
      </c>
      <c r="G92" s="832" t="s">
        <v>1226</v>
      </c>
      <c r="H92" s="832" t="s">
        <v>567</v>
      </c>
      <c r="I92" s="832" t="s">
        <v>1227</v>
      </c>
      <c r="J92" s="832" t="s">
        <v>674</v>
      </c>
      <c r="K92" s="832" t="s">
        <v>1228</v>
      </c>
      <c r="L92" s="835">
        <v>61.97</v>
      </c>
      <c r="M92" s="835">
        <v>61.97</v>
      </c>
      <c r="N92" s="832">
        <v>1</v>
      </c>
      <c r="O92" s="836">
        <v>1</v>
      </c>
      <c r="P92" s="835">
        <v>61.97</v>
      </c>
      <c r="Q92" s="837">
        <v>1</v>
      </c>
      <c r="R92" s="832">
        <v>1</v>
      </c>
      <c r="S92" s="837">
        <v>1</v>
      </c>
      <c r="T92" s="836">
        <v>1</v>
      </c>
      <c r="U92" s="838">
        <v>1</v>
      </c>
    </row>
    <row r="93" spans="1:21" ht="14.4" customHeight="1" x14ac:dyDescent="0.3">
      <c r="A93" s="831">
        <v>9</v>
      </c>
      <c r="B93" s="832" t="s">
        <v>1020</v>
      </c>
      <c r="C93" s="832" t="s">
        <v>1027</v>
      </c>
      <c r="D93" s="833" t="s">
        <v>1267</v>
      </c>
      <c r="E93" s="834" t="s">
        <v>1035</v>
      </c>
      <c r="F93" s="832" t="s">
        <v>1021</v>
      </c>
      <c r="G93" s="832" t="s">
        <v>1171</v>
      </c>
      <c r="H93" s="832" t="s">
        <v>567</v>
      </c>
      <c r="I93" s="832" t="s">
        <v>1172</v>
      </c>
      <c r="J93" s="832" t="s">
        <v>799</v>
      </c>
      <c r="K93" s="832" t="s">
        <v>1173</v>
      </c>
      <c r="L93" s="835">
        <v>36.54</v>
      </c>
      <c r="M93" s="835">
        <v>36.54</v>
      </c>
      <c r="N93" s="832">
        <v>1</v>
      </c>
      <c r="O93" s="836">
        <v>1</v>
      </c>
      <c r="P93" s="835"/>
      <c r="Q93" s="837">
        <v>0</v>
      </c>
      <c r="R93" s="832"/>
      <c r="S93" s="837">
        <v>0</v>
      </c>
      <c r="T93" s="836"/>
      <c r="U93" s="838">
        <v>0</v>
      </c>
    </row>
    <row r="94" spans="1:21" ht="14.4" customHeight="1" x14ac:dyDescent="0.3">
      <c r="A94" s="831">
        <v>9</v>
      </c>
      <c r="B94" s="832" t="s">
        <v>1020</v>
      </c>
      <c r="C94" s="832" t="s">
        <v>1027</v>
      </c>
      <c r="D94" s="833" t="s">
        <v>1267</v>
      </c>
      <c r="E94" s="834" t="s">
        <v>1035</v>
      </c>
      <c r="F94" s="832" t="s">
        <v>1021</v>
      </c>
      <c r="G94" s="832" t="s">
        <v>1189</v>
      </c>
      <c r="H94" s="832" t="s">
        <v>567</v>
      </c>
      <c r="I94" s="832" t="s">
        <v>1190</v>
      </c>
      <c r="J94" s="832" t="s">
        <v>689</v>
      </c>
      <c r="K94" s="832" t="s">
        <v>1191</v>
      </c>
      <c r="L94" s="835">
        <v>33.71</v>
      </c>
      <c r="M94" s="835">
        <v>33.71</v>
      </c>
      <c r="N94" s="832">
        <v>1</v>
      </c>
      <c r="O94" s="836">
        <v>1</v>
      </c>
      <c r="P94" s="835"/>
      <c r="Q94" s="837">
        <v>0</v>
      </c>
      <c r="R94" s="832"/>
      <c r="S94" s="837">
        <v>0</v>
      </c>
      <c r="T94" s="836"/>
      <c r="U94" s="838">
        <v>0</v>
      </c>
    </row>
    <row r="95" spans="1:21" ht="14.4" customHeight="1" x14ac:dyDescent="0.3">
      <c r="A95" s="831">
        <v>9</v>
      </c>
      <c r="B95" s="832" t="s">
        <v>1020</v>
      </c>
      <c r="C95" s="832" t="s">
        <v>1027</v>
      </c>
      <c r="D95" s="833" t="s">
        <v>1267</v>
      </c>
      <c r="E95" s="834" t="s">
        <v>1035</v>
      </c>
      <c r="F95" s="832" t="s">
        <v>1021</v>
      </c>
      <c r="G95" s="832" t="s">
        <v>1229</v>
      </c>
      <c r="H95" s="832" t="s">
        <v>676</v>
      </c>
      <c r="I95" s="832" t="s">
        <v>1230</v>
      </c>
      <c r="J95" s="832" t="s">
        <v>1231</v>
      </c>
      <c r="K95" s="832" t="s">
        <v>1232</v>
      </c>
      <c r="L95" s="835">
        <v>126.27</v>
      </c>
      <c r="M95" s="835">
        <v>126.27</v>
      </c>
      <c r="N95" s="832">
        <v>1</v>
      </c>
      <c r="O95" s="836">
        <v>1</v>
      </c>
      <c r="P95" s="835">
        <v>126.27</v>
      </c>
      <c r="Q95" s="837">
        <v>1</v>
      </c>
      <c r="R95" s="832">
        <v>1</v>
      </c>
      <c r="S95" s="837">
        <v>1</v>
      </c>
      <c r="T95" s="836">
        <v>1</v>
      </c>
      <c r="U95" s="838">
        <v>1</v>
      </c>
    </row>
    <row r="96" spans="1:21" ht="14.4" customHeight="1" x14ac:dyDescent="0.3">
      <c r="A96" s="831">
        <v>9</v>
      </c>
      <c r="B96" s="832" t="s">
        <v>1020</v>
      </c>
      <c r="C96" s="832" t="s">
        <v>1027</v>
      </c>
      <c r="D96" s="833" t="s">
        <v>1267</v>
      </c>
      <c r="E96" s="834" t="s">
        <v>1032</v>
      </c>
      <c r="F96" s="832" t="s">
        <v>1021</v>
      </c>
      <c r="G96" s="832" t="s">
        <v>1233</v>
      </c>
      <c r="H96" s="832" t="s">
        <v>567</v>
      </c>
      <c r="I96" s="832" t="s">
        <v>1234</v>
      </c>
      <c r="J96" s="832" t="s">
        <v>1235</v>
      </c>
      <c r="K96" s="832" t="s">
        <v>1236</v>
      </c>
      <c r="L96" s="835">
        <v>236.03</v>
      </c>
      <c r="M96" s="835">
        <v>944.12</v>
      </c>
      <c r="N96" s="832">
        <v>4</v>
      </c>
      <c r="O96" s="836">
        <v>2</v>
      </c>
      <c r="P96" s="835"/>
      <c r="Q96" s="837">
        <v>0</v>
      </c>
      <c r="R96" s="832"/>
      <c r="S96" s="837">
        <v>0</v>
      </c>
      <c r="T96" s="836"/>
      <c r="U96" s="838">
        <v>0</v>
      </c>
    </row>
    <row r="97" spans="1:21" ht="14.4" customHeight="1" x14ac:dyDescent="0.3">
      <c r="A97" s="831">
        <v>9</v>
      </c>
      <c r="B97" s="832" t="s">
        <v>1020</v>
      </c>
      <c r="C97" s="832" t="s">
        <v>1027</v>
      </c>
      <c r="D97" s="833" t="s">
        <v>1267</v>
      </c>
      <c r="E97" s="834" t="s">
        <v>1032</v>
      </c>
      <c r="F97" s="832" t="s">
        <v>1021</v>
      </c>
      <c r="G97" s="832" t="s">
        <v>1237</v>
      </c>
      <c r="H97" s="832" t="s">
        <v>567</v>
      </c>
      <c r="I97" s="832" t="s">
        <v>1238</v>
      </c>
      <c r="J97" s="832" t="s">
        <v>1239</v>
      </c>
      <c r="K97" s="832" t="s">
        <v>1240</v>
      </c>
      <c r="L97" s="835">
        <v>0</v>
      </c>
      <c r="M97" s="835">
        <v>0</v>
      </c>
      <c r="N97" s="832">
        <v>1</v>
      </c>
      <c r="O97" s="836">
        <v>1</v>
      </c>
      <c r="P97" s="835">
        <v>0</v>
      </c>
      <c r="Q97" s="837"/>
      <c r="R97" s="832">
        <v>1</v>
      </c>
      <c r="S97" s="837">
        <v>1</v>
      </c>
      <c r="T97" s="836">
        <v>1</v>
      </c>
      <c r="U97" s="838">
        <v>1</v>
      </c>
    </row>
    <row r="98" spans="1:21" ht="14.4" customHeight="1" x14ac:dyDescent="0.3">
      <c r="A98" s="831">
        <v>9</v>
      </c>
      <c r="B98" s="832" t="s">
        <v>1020</v>
      </c>
      <c r="C98" s="832" t="s">
        <v>1027</v>
      </c>
      <c r="D98" s="833" t="s">
        <v>1267</v>
      </c>
      <c r="E98" s="834" t="s">
        <v>1032</v>
      </c>
      <c r="F98" s="832" t="s">
        <v>1021</v>
      </c>
      <c r="G98" s="832" t="s">
        <v>1241</v>
      </c>
      <c r="H98" s="832" t="s">
        <v>567</v>
      </c>
      <c r="I98" s="832" t="s">
        <v>1242</v>
      </c>
      <c r="J98" s="832" t="s">
        <v>1243</v>
      </c>
      <c r="K98" s="832" t="s">
        <v>1244</v>
      </c>
      <c r="L98" s="835">
        <v>73.989999999999995</v>
      </c>
      <c r="M98" s="835">
        <v>73.989999999999995</v>
      </c>
      <c r="N98" s="832">
        <v>1</v>
      </c>
      <c r="O98" s="836">
        <v>1</v>
      </c>
      <c r="P98" s="835">
        <v>73.989999999999995</v>
      </c>
      <c r="Q98" s="837">
        <v>1</v>
      </c>
      <c r="R98" s="832">
        <v>1</v>
      </c>
      <c r="S98" s="837">
        <v>1</v>
      </c>
      <c r="T98" s="836">
        <v>1</v>
      </c>
      <c r="U98" s="838">
        <v>1</v>
      </c>
    </row>
    <row r="99" spans="1:21" ht="14.4" customHeight="1" x14ac:dyDescent="0.3">
      <c r="A99" s="831">
        <v>9</v>
      </c>
      <c r="B99" s="832" t="s">
        <v>1020</v>
      </c>
      <c r="C99" s="832" t="s">
        <v>1027</v>
      </c>
      <c r="D99" s="833" t="s">
        <v>1267</v>
      </c>
      <c r="E99" s="834" t="s">
        <v>1032</v>
      </c>
      <c r="F99" s="832" t="s">
        <v>1021</v>
      </c>
      <c r="G99" s="832" t="s">
        <v>1245</v>
      </c>
      <c r="H99" s="832" t="s">
        <v>567</v>
      </c>
      <c r="I99" s="832" t="s">
        <v>1246</v>
      </c>
      <c r="J99" s="832" t="s">
        <v>670</v>
      </c>
      <c r="K99" s="832" t="s">
        <v>1161</v>
      </c>
      <c r="L99" s="835">
        <v>61.97</v>
      </c>
      <c r="M99" s="835">
        <v>61.97</v>
      </c>
      <c r="N99" s="832">
        <v>1</v>
      </c>
      <c r="O99" s="836">
        <v>1</v>
      </c>
      <c r="P99" s="835">
        <v>61.97</v>
      </c>
      <c r="Q99" s="837">
        <v>1</v>
      </c>
      <c r="R99" s="832">
        <v>1</v>
      </c>
      <c r="S99" s="837">
        <v>1</v>
      </c>
      <c r="T99" s="836">
        <v>1</v>
      </c>
      <c r="U99" s="838">
        <v>1</v>
      </c>
    </row>
    <row r="100" spans="1:21" ht="14.4" customHeight="1" x14ac:dyDescent="0.3">
      <c r="A100" s="831">
        <v>9</v>
      </c>
      <c r="B100" s="832" t="s">
        <v>1020</v>
      </c>
      <c r="C100" s="832" t="s">
        <v>1027</v>
      </c>
      <c r="D100" s="833" t="s">
        <v>1267</v>
      </c>
      <c r="E100" s="834" t="s">
        <v>1032</v>
      </c>
      <c r="F100" s="832" t="s">
        <v>1021</v>
      </c>
      <c r="G100" s="832" t="s">
        <v>1247</v>
      </c>
      <c r="H100" s="832" t="s">
        <v>567</v>
      </c>
      <c r="I100" s="832" t="s">
        <v>1248</v>
      </c>
      <c r="J100" s="832" t="s">
        <v>1249</v>
      </c>
      <c r="K100" s="832" t="s">
        <v>1250</v>
      </c>
      <c r="L100" s="835">
        <v>75.819999999999993</v>
      </c>
      <c r="M100" s="835">
        <v>75.819999999999993</v>
      </c>
      <c r="N100" s="832">
        <v>1</v>
      </c>
      <c r="O100" s="836">
        <v>1</v>
      </c>
      <c r="P100" s="835"/>
      <c r="Q100" s="837">
        <v>0</v>
      </c>
      <c r="R100" s="832"/>
      <c r="S100" s="837">
        <v>0</v>
      </c>
      <c r="T100" s="836"/>
      <c r="U100" s="838">
        <v>0</v>
      </c>
    </row>
    <row r="101" spans="1:21" ht="14.4" customHeight="1" x14ac:dyDescent="0.3">
      <c r="A101" s="831">
        <v>9</v>
      </c>
      <c r="B101" s="832" t="s">
        <v>1020</v>
      </c>
      <c r="C101" s="832" t="s">
        <v>1027</v>
      </c>
      <c r="D101" s="833" t="s">
        <v>1267</v>
      </c>
      <c r="E101" s="834" t="s">
        <v>1032</v>
      </c>
      <c r="F101" s="832" t="s">
        <v>1021</v>
      </c>
      <c r="G101" s="832" t="s">
        <v>1251</v>
      </c>
      <c r="H101" s="832" t="s">
        <v>567</v>
      </c>
      <c r="I101" s="832" t="s">
        <v>1252</v>
      </c>
      <c r="J101" s="832" t="s">
        <v>1253</v>
      </c>
      <c r="K101" s="832" t="s">
        <v>1254</v>
      </c>
      <c r="L101" s="835">
        <v>115.18</v>
      </c>
      <c r="M101" s="835">
        <v>230.36</v>
      </c>
      <c r="N101" s="832">
        <v>2</v>
      </c>
      <c r="O101" s="836">
        <v>2</v>
      </c>
      <c r="P101" s="835">
        <v>115.18</v>
      </c>
      <c r="Q101" s="837">
        <v>0.5</v>
      </c>
      <c r="R101" s="832">
        <v>1</v>
      </c>
      <c r="S101" s="837">
        <v>0.5</v>
      </c>
      <c r="T101" s="836">
        <v>1</v>
      </c>
      <c r="U101" s="838">
        <v>0.5</v>
      </c>
    </row>
    <row r="102" spans="1:21" ht="14.4" customHeight="1" x14ac:dyDescent="0.3">
      <c r="A102" s="831">
        <v>9</v>
      </c>
      <c r="B102" s="832" t="s">
        <v>1020</v>
      </c>
      <c r="C102" s="832" t="s">
        <v>1027</v>
      </c>
      <c r="D102" s="833" t="s">
        <v>1267</v>
      </c>
      <c r="E102" s="834" t="s">
        <v>1032</v>
      </c>
      <c r="F102" s="832" t="s">
        <v>1021</v>
      </c>
      <c r="G102" s="832" t="s">
        <v>1255</v>
      </c>
      <c r="H102" s="832" t="s">
        <v>567</v>
      </c>
      <c r="I102" s="832" t="s">
        <v>1256</v>
      </c>
      <c r="J102" s="832" t="s">
        <v>1257</v>
      </c>
      <c r="K102" s="832" t="s">
        <v>1258</v>
      </c>
      <c r="L102" s="835">
        <v>398.22</v>
      </c>
      <c r="M102" s="835">
        <v>796.44</v>
      </c>
      <c r="N102" s="832">
        <v>2</v>
      </c>
      <c r="O102" s="836">
        <v>1</v>
      </c>
      <c r="P102" s="835">
        <v>796.44</v>
      </c>
      <c r="Q102" s="837">
        <v>1</v>
      </c>
      <c r="R102" s="832">
        <v>2</v>
      </c>
      <c r="S102" s="837">
        <v>1</v>
      </c>
      <c r="T102" s="836">
        <v>1</v>
      </c>
      <c r="U102" s="838">
        <v>1</v>
      </c>
    </row>
    <row r="103" spans="1:21" ht="14.4" customHeight="1" x14ac:dyDescent="0.3">
      <c r="A103" s="831">
        <v>9</v>
      </c>
      <c r="B103" s="832" t="s">
        <v>1020</v>
      </c>
      <c r="C103" s="832" t="s">
        <v>1027</v>
      </c>
      <c r="D103" s="833" t="s">
        <v>1267</v>
      </c>
      <c r="E103" s="834" t="s">
        <v>1038</v>
      </c>
      <c r="F103" s="832" t="s">
        <v>1021</v>
      </c>
      <c r="G103" s="832" t="s">
        <v>1259</v>
      </c>
      <c r="H103" s="832" t="s">
        <v>567</v>
      </c>
      <c r="I103" s="832" t="s">
        <v>1260</v>
      </c>
      <c r="J103" s="832" t="s">
        <v>820</v>
      </c>
      <c r="K103" s="832" t="s">
        <v>1261</v>
      </c>
      <c r="L103" s="835">
        <v>19.89</v>
      </c>
      <c r="M103" s="835">
        <v>19.89</v>
      </c>
      <c r="N103" s="832">
        <v>1</v>
      </c>
      <c r="O103" s="836">
        <v>0.5</v>
      </c>
      <c r="P103" s="835">
        <v>19.89</v>
      </c>
      <c r="Q103" s="837">
        <v>1</v>
      </c>
      <c r="R103" s="832">
        <v>1</v>
      </c>
      <c r="S103" s="837">
        <v>1</v>
      </c>
      <c r="T103" s="836">
        <v>0.5</v>
      </c>
      <c r="U103" s="838">
        <v>1</v>
      </c>
    </row>
    <row r="104" spans="1:21" ht="14.4" customHeight="1" x14ac:dyDescent="0.3">
      <c r="A104" s="831">
        <v>9</v>
      </c>
      <c r="B104" s="832" t="s">
        <v>1020</v>
      </c>
      <c r="C104" s="832" t="s">
        <v>1027</v>
      </c>
      <c r="D104" s="833" t="s">
        <v>1267</v>
      </c>
      <c r="E104" s="834" t="s">
        <v>1038</v>
      </c>
      <c r="F104" s="832" t="s">
        <v>1021</v>
      </c>
      <c r="G104" s="832" t="s">
        <v>1080</v>
      </c>
      <c r="H104" s="832" t="s">
        <v>567</v>
      </c>
      <c r="I104" s="832" t="s">
        <v>1081</v>
      </c>
      <c r="J104" s="832" t="s">
        <v>1082</v>
      </c>
      <c r="K104" s="832" t="s">
        <v>1083</v>
      </c>
      <c r="L104" s="835">
        <v>16.079999999999998</v>
      </c>
      <c r="M104" s="835">
        <v>32.159999999999997</v>
      </c>
      <c r="N104" s="832">
        <v>2</v>
      </c>
      <c r="O104" s="836">
        <v>1</v>
      </c>
      <c r="P104" s="835">
        <v>32.159999999999997</v>
      </c>
      <c r="Q104" s="837">
        <v>1</v>
      </c>
      <c r="R104" s="832">
        <v>2</v>
      </c>
      <c r="S104" s="837">
        <v>1</v>
      </c>
      <c r="T104" s="836">
        <v>1</v>
      </c>
      <c r="U104" s="838">
        <v>1</v>
      </c>
    </row>
    <row r="105" spans="1:21" ht="14.4" customHeight="1" x14ac:dyDescent="0.3">
      <c r="A105" s="831">
        <v>9</v>
      </c>
      <c r="B105" s="832" t="s">
        <v>1020</v>
      </c>
      <c r="C105" s="832" t="s">
        <v>1027</v>
      </c>
      <c r="D105" s="833" t="s">
        <v>1267</v>
      </c>
      <c r="E105" s="834" t="s">
        <v>1038</v>
      </c>
      <c r="F105" s="832" t="s">
        <v>1021</v>
      </c>
      <c r="G105" s="832" t="s">
        <v>1262</v>
      </c>
      <c r="H105" s="832" t="s">
        <v>567</v>
      </c>
      <c r="I105" s="832" t="s">
        <v>1263</v>
      </c>
      <c r="J105" s="832" t="s">
        <v>844</v>
      </c>
      <c r="K105" s="832" t="s">
        <v>1264</v>
      </c>
      <c r="L105" s="835">
        <v>380.18</v>
      </c>
      <c r="M105" s="835">
        <v>380.18</v>
      </c>
      <c r="N105" s="832">
        <v>1</v>
      </c>
      <c r="O105" s="836">
        <v>1</v>
      </c>
      <c r="P105" s="835"/>
      <c r="Q105" s="837">
        <v>0</v>
      </c>
      <c r="R105" s="832"/>
      <c r="S105" s="837">
        <v>0</v>
      </c>
      <c r="T105" s="836"/>
      <c r="U105" s="838">
        <v>0</v>
      </c>
    </row>
    <row r="106" spans="1:21" ht="14.4" customHeight="1" x14ac:dyDescent="0.3">
      <c r="A106" s="831">
        <v>9</v>
      </c>
      <c r="B106" s="832" t="s">
        <v>1020</v>
      </c>
      <c r="C106" s="832" t="s">
        <v>1027</v>
      </c>
      <c r="D106" s="833" t="s">
        <v>1267</v>
      </c>
      <c r="E106" s="834" t="s">
        <v>1038</v>
      </c>
      <c r="F106" s="832" t="s">
        <v>1021</v>
      </c>
      <c r="G106" s="832" t="s">
        <v>1092</v>
      </c>
      <c r="H106" s="832" t="s">
        <v>676</v>
      </c>
      <c r="I106" s="832" t="s">
        <v>1109</v>
      </c>
      <c r="J106" s="832" t="s">
        <v>1110</v>
      </c>
      <c r="K106" s="832" t="s">
        <v>1111</v>
      </c>
      <c r="L106" s="835">
        <v>294.81</v>
      </c>
      <c r="M106" s="835">
        <v>2653.29</v>
      </c>
      <c r="N106" s="832">
        <v>9</v>
      </c>
      <c r="O106" s="836">
        <v>2.5</v>
      </c>
      <c r="P106" s="835">
        <v>884.43000000000006</v>
      </c>
      <c r="Q106" s="837">
        <v>0.33333333333333337</v>
      </c>
      <c r="R106" s="832">
        <v>3</v>
      </c>
      <c r="S106" s="837">
        <v>0.33333333333333331</v>
      </c>
      <c r="T106" s="836">
        <v>1</v>
      </c>
      <c r="U106" s="838">
        <v>0.4</v>
      </c>
    </row>
    <row r="107" spans="1:21" ht="14.4" customHeight="1" x14ac:dyDescent="0.3">
      <c r="A107" s="831">
        <v>9</v>
      </c>
      <c r="B107" s="832" t="s">
        <v>1020</v>
      </c>
      <c r="C107" s="832" t="s">
        <v>1027</v>
      </c>
      <c r="D107" s="833" t="s">
        <v>1267</v>
      </c>
      <c r="E107" s="834" t="s">
        <v>1038</v>
      </c>
      <c r="F107" s="832" t="s">
        <v>1021</v>
      </c>
      <c r="G107" s="832" t="s">
        <v>1189</v>
      </c>
      <c r="H107" s="832" t="s">
        <v>567</v>
      </c>
      <c r="I107" s="832" t="s">
        <v>1190</v>
      </c>
      <c r="J107" s="832" t="s">
        <v>689</v>
      </c>
      <c r="K107" s="832" t="s">
        <v>1191</v>
      </c>
      <c r="L107" s="835">
        <v>33.71</v>
      </c>
      <c r="M107" s="835">
        <v>101.13</v>
      </c>
      <c r="N107" s="832">
        <v>3</v>
      </c>
      <c r="O107" s="836">
        <v>2</v>
      </c>
      <c r="P107" s="835">
        <v>33.71</v>
      </c>
      <c r="Q107" s="837">
        <v>0.33333333333333337</v>
      </c>
      <c r="R107" s="832">
        <v>1</v>
      </c>
      <c r="S107" s="837">
        <v>0.33333333333333331</v>
      </c>
      <c r="T107" s="836">
        <v>0.5</v>
      </c>
      <c r="U107" s="838">
        <v>0.25</v>
      </c>
    </row>
    <row r="108" spans="1:21" ht="14.4" customHeight="1" x14ac:dyDescent="0.3">
      <c r="A108" s="831">
        <v>9</v>
      </c>
      <c r="B108" s="832" t="s">
        <v>1020</v>
      </c>
      <c r="C108" s="832" t="s">
        <v>1027</v>
      </c>
      <c r="D108" s="833" t="s">
        <v>1267</v>
      </c>
      <c r="E108" s="834" t="s">
        <v>1036</v>
      </c>
      <c r="F108" s="832" t="s">
        <v>1021</v>
      </c>
      <c r="G108" s="832" t="s">
        <v>1070</v>
      </c>
      <c r="H108" s="832" t="s">
        <v>567</v>
      </c>
      <c r="I108" s="832" t="s">
        <v>1071</v>
      </c>
      <c r="J108" s="832" t="s">
        <v>626</v>
      </c>
      <c r="K108" s="832" t="s">
        <v>1072</v>
      </c>
      <c r="L108" s="835">
        <v>105.63</v>
      </c>
      <c r="M108" s="835">
        <v>528.15</v>
      </c>
      <c r="N108" s="832">
        <v>5</v>
      </c>
      <c r="O108" s="836">
        <v>2.5</v>
      </c>
      <c r="P108" s="835">
        <v>211.26</v>
      </c>
      <c r="Q108" s="837">
        <v>0.4</v>
      </c>
      <c r="R108" s="832">
        <v>2</v>
      </c>
      <c r="S108" s="837">
        <v>0.4</v>
      </c>
      <c r="T108" s="836">
        <v>1</v>
      </c>
      <c r="U108" s="838">
        <v>0.4</v>
      </c>
    </row>
    <row r="109" spans="1:21" ht="14.4" customHeight="1" x14ac:dyDescent="0.3">
      <c r="A109" s="831">
        <v>9</v>
      </c>
      <c r="B109" s="832" t="s">
        <v>1020</v>
      </c>
      <c r="C109" s="832" t="s">
        <v>1027</v>
      </c>
      <c r="D109" s="833" t="s">
        <v>1267</v>
      </c>
      <c r="E109" s="834" t="s">
        <v>1036</v>
      </c>
      <c r="F109" s="832" t="s">
        <v>1021</v>
      </c>
      <c r="G109" s="832" t="s">
        <v>1073</v>
      </c>
      <c r="H109" s="832" t="s">
        <v>567</v>
      </c>
      <c r="I109" s="832" t="s">
        <v>1168</v>
      </c>
      <c r="J109" s="832" t="s">
        <v>655</v>
      </c>
      <c r="K109" s="832" t="s">
        <v>1075</v>
      </c>
      <c r="L109" s="835">
        <v>34.15</v>
      </c>
      <c r="M109" s="835">
        <v>239.04999999999998</v>
      </c>
      <c r="N109" s="832">
        <v>7</v>
      </c>
      <c r="O109" s="836">
        <v>4</v>
      </c>
      <c r="P109" s="835">
        <v>102.44999999999999</v>
      </c>
      <c r="Q109" s="837">
        <v>0.42857142857142855</v>
      </c>
      <c r="R109" s="832">
        <v>3</v>
      </c>
      <c r="S109" s="837">
        <v>0.42857142857142855</v>
      </c>
      <c r="T109" s="836">
        <v>2</v>
      </c>
      <c r="U109" s="838">
        <v>0.5</v>
      </c>
    </row>
    <row r="110" spans="1:21" ht="14.4" customHeight="1" x14ac:dyDescent="0.3">
      <c r="A110" s="831">
        <v>9</v>
      </c>
      <c r="B110" s="832" t="s">
        <v>1020</v>
      </c>
      <c r="C110" s="832" t="s">
        <v>1027</v>
      </c>
      <c r="D110" s="833" t="s">
        <v>1267</v>
      </c>
      <c r="E110" s="834" t="s">
        <v>1036</v>
      </c>
      <c r="F110" s="832" t="s">
        <v>1021</v>
      </c>
      <c r="G110" s="832" t="s">
        <v>1171</v>
      </c>
      <c r="H110" s="832" t="s">
        <v>567</v>
      </c>
      <c r="I110" s="832" t="s">
        <v>1172</v>
      </c>
      <c r="J110" s="832" t="s">
        <v>799</v>
      </c>
      <c r="K110" s="832" t="s">
        <v>1173</v>
      </c>
      <c r="L110" s="835">
        <v>36.54</v>
      </c>
      <c r="M110" s="835">
        <v>109.62</v>
      </c>
      <c r="N110" s="832">
        <v>3</v>
      </c>
      <c r="O110" s="836">
        <v>2</v>
      </c>
      <c r="P110" s="835">
        <v>36.54</v>
      </c>
      <c r="Q110" s="837">
        <v>0.33333333333333331</v>
      </c>
      <c r="R110" s="832">
        <v>1</v>
      </c>
      <c r="S110" s="837">
        <v>0.33333333333333331</v>
      </c>
      <c r="T110" s="836">
        <v>0.5</v>
      </c>
      <c r="U110" s="838">
        <v>0.25</v>
      </c>
    </row>
    <row r="111" spans="1:21" ht="14.4" customHeight="1" x14ac:dyDescent="0.3">
      <c r="A111" s="831">
        <v>9</v>
      </c>
      <c r="B111" s="832" t="s">
        <v>1020</v>
      </c>
      <c r="C111" s="832" t="s">
        <v>1027</v>
      </c>
      <c r="D111" s="833" t="s">
        <v>1267</v>
      </c>
      <c r="E111" s="834" t="s">
        <v>1036</v>
      </c>
      <c r="F111" s="832" t="s">
        <v>1021</v>
      </c>
      <c r="G111" s="832" t="s">
        <v>1092</v>
      </c>
      <c r="H111" s="832" t="s">
        <v>676</v>
      </c>
      <c r="I111" s="832" t="s">
        <v>1109</v>
      </c>
      <c r="J111" s="832" t="s">
        <v>1110</v>
      </c>
      <c r="K111" s="832" t="s">
        <v>1111</v>
      </c>
      <c r="L111" s="835">
        <v>294.81</v>
      </c>
      <c r="M111" s="835">
        <v>8254.68</v>
      </c>
      <c r="N111" s="832">
        <v>28</v>
      </c>
      <c r="O111" s="836">
        <v>5.5</v>
      </c>
      <c r="P111" s="835">
        <v>2358.48</v>
      </c>
      <c r="Q111" s="837">
        <v>0.2857142857142857</v>
      </c>
      <c r="R111" s="832">
        <v>8</v>
      </c>
      <c r="S111" s="837">
        <v>0.2857142857142857</v>
      </c>
      <c r="T111" s="836">
        <v>1.5</v>
      </c>
      <c r="U111" s="838">
        <v>0.27272727272727271</v>
      </c>
    </row>
    <row r="112" spans="1:21" ht="14.4" customHeight="1" x14ac:dyDescent="0.3">
      <c r="A112" s="831">
        <v>9</v>
      </c>
      <c r="B112" s="832" t="s">
        <v>1020</v>
      </c>
      <c r="C112" s="832" t="s">
        <v>1027</v>
      </c>
      <c r="D112" s="833" t="s">
        <v>1267</v>
      </c>
      <c r="E112" s="834" t="s">
        <v>1036</v>
      </c>
      <c r="F112" s="832" t="s">
        <v>1021</v>
      </c>
      <c r="G112" s="832" t="s">
        <v>1189</v>
      </c>
      <c r="H112" s="832" t="s">
        <v>567</v>
      </c>
      <c r="I112" s="832" t="s">
        <v>1190</v>
      </c>
      <c r="J112" s="832" t="s">
        <v>689</v>
      </c>
      <c r="K112" s="832" t="s">
        <v>1191</v>
      </c>
      <c r="L112" s="835">
        <v>33.71</v>
      </c>
      <c r="M112" s="835">
        <v>101.13</v>
      </c>
      <c r="N112" s="832">
        <v>3</v>
      </c>
      <c r="O112" s="836">
        <v>2</v>
      </c>
      <c r="P112" s="835"/>
      <c r="Q112" s="837">
        <v>0</v>
      </c>
      <c r="R112" s="832"/>
      <c r="S112" s="837">
        <v>0</v>
      </c>
      <c r="T112" s="836"/>
      <c r="U112" s="838">
        <v>0</v>
      </c>
    </row>
    <row r="113" spans="1:21" ht="14.4" customHeight="1" x14ac:dyDescent="0.3">
      <c r="A113" s="831">
        <v>9</v>
      </c>
      <c r="B113" s="832" t="s">
        <v>1020</v>
      </c>
      <c r="C113" s="832" t="s">
        <v>1025</v>
      </c>
      <c r="D113" s="833" t="s">
        <v>1268</v>
      </c>
      <c r="E113" s="834" t="s">
        <v>1034</v>
      </c>
      <c r="F113" s="832" t="s">
        <v>1021</v>
      </c>
      <c r="G113" s="832" t="s">
        <v>1092</v>
      </c>
      <c r="H113" s="832" t="s">
        <v>676</v>
      </c>
      <c r="I113" s="832" t="s">
        <v>1265</v>
      </c>
      <c r="J113" s="832" t="s">
        <v>1266</v>
      </c>
      <c r="K113" s="832" t="s">
        <v>1111</v>
      </c>
      <c r="L113" s="835">
        <v>294.81</v>
      </c>
      <c r="M113" s="835">
        <v>2653.29</v>
      </c>
      <c r="N113" s="832">
        <v>9</v>
      </c>
      <c r="O113" s="836">
        <v>2</v>
      </c>
      <c r="P113" s="835"/>
      <c r="Q113" s="837">
        <v>0</v>
      </c>
      <c r="R113" s="832"/>
      <c r="S113" s="837">
        <v>0</v>
      </c>
      <c r="T113" s="836"/>
      <c r="U113" s="838">
        <v>0</v>
      </c>
    </row>
    <row r="114" spans="1:21" ht="14.4" customHeight="1" x14ac:dyDescent="0.3">
      <c r="A114" s="831">
        <v>9</v>
      </c>
      <c r="B114" s="832" t="s">
        <v>1020</v>
      </c>
      <c r="C114" s="832" t="s">
        <v>1025</v>
      </c>
      <c r="D114" s="833" t="s">
        <v>1268</v>
      </c>
      <c r="E114" s="834" t="s">
        <v>1034</v>
      </c>
      <c r="F114" s="832" t="s">
        <v>1021</v>
      </c>
      <c r="G114" s="832" t="s">
        <v>1092</v>
      </c>
      <c r="H114" s="832" t="s">
        <v>676</v>
      </c>
      <c r="I114" s="832" t="s">
        <v>1109</v>
      </c>
      <c r="J114" s="832" t="s">
        <v>1110</v>
      </c>
      <c r="K114" s="832" t="s">
        <v>1111</v>
      </c>
      <c r="L114" s="835">
        <v>294.81</v>
      </c>
      <c r="M114" s="835">
        <v>1179.24</v>
      </c>
      <c r="N114" s="832">
        <v>4</v>
      </c>
      <c r="O114" s="836">
        <v>1</v>
      </c>
      <c r="P114" s="835">
        <v>1179.24</v>
      </c>
      <c r="Q114" s="837">
        <v>1</v>
      </c>
      <c r="R114" s="832">
        <v>4</v>
      </c>
      <c r="S114" s="837">
        <v>1</v>
      </c>
      <c r="T114" s="836">
        <v>1</v>
      </c>
      <c r="U114" s="838">
        <v>1</v>
      </c>
    </row>
    <row r="115" spans="1:21" ht="14.4" customHeight="1" x14ac:dyDescent="0.3">
      <c r="A115" s="831">
        <v>9</v>
      </c>
      <c r="B115" s="832" t="s">
        <v>1020</v>
      </c>
      <c r="C115" s="832" t="s">
        <v>1025</v>
      </c>
      <c r="D115" s="833" t="s">
        <v>1268</v>
      </c>
      <c r="E115" s="834" t="s">
        <v>1041</v>
      </c>
      <c r="F115" s="832" t="s">
        <v>1021</v>
      </c>
      <c r="G115" s="832" t="s">
        <v>1092</v>
      </c>
      <c r="H115" s="832" t="s">
        <v>676</v>
      </c>
      <c r="I115" s="832" t="s">
        <v>1109</v>
      </c>
      <c r="J115" s="832" t="s">
        <v>1110</v>
      </c>
      <c r="K115" s="832" t="s">
        <v>1111</v>
      </c>
      <c r="L115" s="835">
        <v>294.81</v>
      </c>
      <c r="M115" s="835">
        <v>884.43000000000006</v>
      </c>
      <c r="N115" s="832">
        <v>3</v>
      </c>
      <c r="O115" s="836">
        <v>2</v>
      </c>
      <c r="P115" s="835">
        <v>294.81</v>
      </c>
      <c r="Q115" s="837">
        <v>0.33333333333333331</v>
      </c>
      <c r="R115" s="832">
        <v>1</v>
      </c>
      <c r="S115" s="837">
        <v>0.33333333333333331</v>
      </c>
      <c r="T115" s="836">
        <v>1</v>
      </c>
      <c r="U115" s="838">
        <v>0.5</v>
      </c>
    </row>
    <row r="116" spans="1:21" ht="14.4" customHeight="1" x14ac:dyDescent="0.3">
      <c r="A116" s="831">
        <v>9</v>
      </c>
      <c r="B116" s="832" t="s">
        <v>1020</v>
      </c>
      <c r="C116" s="832" t="s">
        <v>1025</v>
      </c>
      <c r="D116" s="833" t="s">
        <v>1268</v>
      </c>
      <c r="E116" s="834" t="s">
        <v>1040</v>
      </c>
      <c r="F116" s="832" t="s">
        <v>1021</v>
      </c>
      <c r="G116" s="832" t="s">
        <v>1092</v>
      </c>
      <c r="H116" s="832" t="s">
        <v>676</v>
      </c>
      <c r="I116" s="832" t="s">
        <v>1109</v>
      </c>
      <c r="J116" s="832" t="s">
        <v>1110</v>
      </c>
      <c r="K116" s="832" t="s">
        <v>1111</v>
      </c>
      <c r="L116" s="835">
        <v>294.81</v>
      </c>
      <c r="M116" s="835">
        <v>294.81</v>
      </c>
      <c r="N116" s="832">
        <v>1</v>
      </c>
      <c r="O116" s="836">
        <v>1</v>
      </c>
      <c r="P116" s="835">
        <v>294.81</v>
      </c>
      <c r="Q116" s="837">
        <v>1</v>
      </c>
      <c r="R116" s="832">
        <v>1</v>
      </c>
      <c r="S116" s="837">
        <v>1</v>
      </c>
      <c r="T116" s="836">
        <v>1</v>
      </c>
      <c r="U116" s="838">
        <v>1</v>
      </c>
    </row>
    <row r="117" spans="1:21" ht="14.4" customHeight="1" x14ac:dyDescent="0.3">
      <c r="A117" s="831">
        <v>9</v>
      </c>
      <c r="B117" s="832" t="s">
        <v>1020</v>
      </c>
      <c r="C117" s="832" t="s">
        <v>1025</v>
      </c>
      <c r="D117" s="833" t="s">
        <v>1268</v>
      </c>
      <c r="E117" s="834" t="s">
        <v>1038</v>
      </c>
      <c r="F117" s="832" t="s">
        <v>1021</v>
      </c>
      <c r="G117" s="832" t="s">
        <v>1092</v>
      </c>
      <c r="H117" s="832" t="s">
        <v>676</v>
      </c>
      <c r="I117" s="832" t="s">
        <v>1109</v>
      </c>
      <c r="J117" s="832" t="s">
        <v>1110</v>
      </c>
      <c r="K117" s="832" t="s">
        <v>1111</v>
      </c>
      <c r="L117" s="835">
        <v>294.81</v>
      </c>
      <c r="M117" s="835">
        <v>884.43000000000006</v>
      </c>
      <c r="N117" s="832">
        <v>3</v>
      </c>
      <c r="O117" s="836">
        <v>1</v>
      </c>
      <c r="P117" s="835">
        <v>884.43000000000006</v>
      </c>
      <c r="Q117" s="837">
        <v>1</v>
      </c>
      <c r="R117" s="832">
        <v>3</v>
      </c>
      <c r="S117" s="837">
        <v>1</v>
      </c>
      <c r="T117" s="836">
        <v>1</v>
      </c>
      <c r="U117" s="838">
        <v>1</v>
      </c>
    </row>
    <row r="118" spans="1:21" ht="14.4" customHeight="1" x14ac:dyDescent="0.3">
      <c r="A118" s="831">
        <v>9</v>
      </c>
      <c r="B118" s="832" t="s">
        <v>1020</v>
      </c>
      <c r="C118" s="832" t="s">
        <v>1025</v>
      </c>
      <c r="D118" s="833" t="s">
        <v>1268</v>
      </c>
      <c r="E118" s="834" t="s">
        <v>1036</v>
      </c>
      <c r="F118" s="832" t="s">
        <v>1021</v>
      </c>
      <c r="G118" s="832" t="s">
        <v>1073</v>
      </c>
      <c r="H118" s="832" t="s">
        <v>567</v>
      </c>
      <c r="I118" s="832" t="s">
        <v>1168</v>
      </c>
      <c r="J118" s="832" t="s">
        <v>655</v>
      </c>
      <c r="K118" s="832" t="s">
        <v>1075</v>
      </c>
      <c r="L118" s="835">
        <v>34.15</v>
      </c>
      <c r="M118" s="835">
        <v>34.15</v>
      </c>
      <c r="N118" s="832">
        <v>1</v>
      </c>
      <c r="O118" s="836">
        <v>0.5</v>
      </c>
      <c r="P118" s="835">
        <v>34.15</v>
      </c>
      <c r="Q118" s="837">
        <v>1</v>
      </c>
      <c r="R118" s="832">
        <v>1</v>
      </c>
      <c r="S118" s="837">
        <v>1</v>
      </c>
      <c r="T118" s="836">
        <v>0.5</v>
      </c>
      <c r="U118" s="838">
        <v>1</v>
      </c>
    </row>
    <row r="119" spans="1:21" ht="14.4" customHeight="1" x14ac:dyDescent="0.3">
      <c r="A119" s="831">
        <v>9</v>
      </c>
      <c r="B119" s="832" t="s">
        <v>1020</v>
      </c>
      <c r="C119" s="832" t="s">
        <v>1025</v>
      </c>
      <c r="D119" s="833" t="s">
        <v>1268</v>
      </c>
      <c r="E119" s="834" t="s">
        <v>1036</v>
      </c>
      <c r="F119" s="832" t="s">
        <v>1021</v>
      </c>
      <c r="G119" s="832" t="s">
        <v>1171</v>
      </c>
      <c r="H119" s="832" t="s">
        <v>567</v>
      </c>
      <c r="I119" s="832" t="s">
        <v>1172</v>
      </c>
      <c r="J119" s="832" t="s">
        <v>799</v>
      </c>
      <c r="K119" s="832" t="s">
        <v>1173</v>
      </c>
      <c r="L119" s="835">
        <v>36.54</v>
      </c>
      <c r="M119" s="835">
        <v>36.54</v>
      </c>
      <c r="N119" s="832">
        <v>1</v>
      </c>
      <c r="O119" s="836">
        <v>0.5</v>
      </c>
      <c r="P119" s="835">
        <v>36.54</v>
      </c>
      <c r="Q119" s="837">
        <v>1</v>
      </c>
      <c r="R119" s="832">
        <v>1</v>
      </c>
      <c r="S119" s="837">
        <v>1</v>
      </c>
      <c r="T119" s="836">
        <v>0.5</v>
      </c>
      <c r="U119" s="838">
        <v>1</v>
      </c>
    </row>
    <row r="120" spans="1:21" ht="14.4" customHeight="1" x14ac:dyDescent="0.3">
      <c r="A120" s="831">
        <v>9</v>
      </c>
      <c r="B120" s="832" t="s">
        <v>1020</v>
      </c>
      <c r="C120" s="832" t="s">
        <v>1025</v>
      </c>
      <c r="D120" s="833" t="s">
        <v>1268</v>
      </c>
      <c r="E120" s="834" t="s">
        <v>1036</v>
      </c>
      <c r="F120" s="832" t="s">
        <v>1021</v>
      </c>
      <c r="G120" s="832" t="s">
        <v>1092</v>
      </c>
      <c r="H120" s="832" t="s">
        <v>676</v>
      </c>
      <c r="I120" s="832" t="s">
        <v>1109</v>
      </c>
      <c r="J120" s="832" t="s">
        <v>1110</v>
      </c>
      <c r="K120" s="832" t="s">
        <v>1111</v>
      </c>
      <c r="L120" s="835">
        <v>294.81</v>
      </c>
      <c r="M120" s="835">
        <v>589.62</v>
      </c>
      <c r="N120" s="832">
        <v>2</v>
      </c>
      <c r="O120" s="836">
        <v>0.5</v>
      </c>
      <c r="P120" s="835">
        <v>589.62</v>
      </c>
      <c r="Q120" s="837">
        <v>1</v>
      </c>
      <c r="R120" s="832">
        <v>2</v>
      </c>
      <c r="S120" s="837">
        <v>1</v>
      </c>
      <c r="T120" s="836">
        <v>0.5</v>
      </c>
      <c r="U120" s="838">
        <v>1</v>
      </c>
    </row>
    <row r="121" spans="1:21" ht="14.4" customHeight="1" thickBot="1" x14ac:dyDescent="0.35">
      <c r="A121" s="839">
        <v>9</v>
      </c>
      <c r="B121" s="840" t="s">
        <v>1020</v>
      </c>
      <c r="C121" s="840" t="s">
        <v>1025</v>
      </c>
      <c r="D121" s="841" t="s">
        <v>1268</v>
      </c>
      <c r="E121" s="842" t="s">
        <v>1036</v>
      </c>
      <c r="F121" s="840" t="s">
        <v>1021</v>
      </c>
      <c r="G121" s="840" t="s">
        <v>1189</v>
      </c>
      <c r="H121" s="840" t="s">
        <v>567</v>
      </c>
      <c r="I121" s="840" t="s">
        <v>1190</v>
      </c>
      <c r="J121" s="840" t="s">
        <v>689</v>
      </c>
      <c r="K121" s="840" t="s">
        <v>1191</v>
      </c>
      <c r="L121" s="843">
        <v>33.71</v>
      </c>
      <c r="M121" s="843">
        <v>33.71</v>
      </c>
      <c r="N121" s="840">
        <v>1</v>
      </c>
      <c r="O121" s="844">
        <v>0.5</v>
      </c>
      <c r="P121" s="843">
        <v>33.71</v>
      </c>
      <c r="Q121" s="845">
        <v>1</v>
      </c>
      <c r="R121" s="840">
        <v>1</v>
      </c>
      <c r="S121" s="845">
        <v>1</v>
      </c>
      <c r="T121" s="844">
        <v>0.5</v>
      </c>
      <c r="U121" s="84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1270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1034</v>
      </c>
      <c r="B5" s="225">
        <v>4939.2</v>
      </c>
      <c r="C5" s="830">
        <v>3.1958337177797745E-2</v>
      </c>
      <c r="D5" s="225">
        <v>149612.02000000002</v>
      </c>
      <c r="E5" s="830">
        <v>0.96804166282220216</v>
      </c>
      <c r="F5" s="848">
        <v>154551.22000000003</v>
      </c>
    </row>
    <row r="6" spans="1:6" ht="14.4" customHeight="1" x14ac:dyDescent="0.3">
      <c r="A6" s="857" t="s">
        <v>1037</v>
      </c>
      <c r="B6" s="849">
        <v>2653.29</v>
      </c>
      <c r="C6" s="837">
        <v>1.1756662879955037E-2</v>
      </c>
      <c r="D6" s="849">
        <v>223030.65000000002</v>
      </c>
      <c r="E6" s="837">
        <v>0.98824333712004497</v>
      </c>
      <c r="F6" s="850">
        <v>225683.94000000003</v>
      </c>
    </row>
    <row r="7" spans="1:6" ht="14.4" customHeight="1" x14ac:dyDescent="0.3">
      <c r="A7" s="857" t="s">
        <v>1033</v>
      </c>
      <c r="B7" s="849">
        <v>203.86</v>
      </c>
      <c r="C7" s="837">
        <v>0.97746451860375916</v>
      </c>
      <c r="D7" s="849">
        <v>4.7</v>
      </c>
      <c r="E7" s="837">
        <v>2.253548139624089E-2</v>
      </c>
      <c r="F7" s="850">
        <v>208.56</v>
      </c>
    </row>
    <row r="8" spans="1:6" ht="14.4" customHeight="1" x14ac:dyDescent="0.3">
      <c r="A8" s="857" t="s">
        <v>1038</v>
      </c>
      <c r="B8" s="849"/>
      <c r="C8" s="837">
        <v>0</v>
      </c>
      <c r="D8" s="849">
        <v>3537.7200000000003</v>
      </c>
      <c r="E8" s="837">
        <v>1</v>
      </c>
      <c r="F8" s="850">
        <v>3537.7200000000003</v>
      </c>
    </row>
    <row r="9" spans="1:6" ht="14.4" customHeight="1" x14ac:dyDescent="0.3">
      <c r="A9" s="857" t="s">
        <v>1035</v>
      </c>
      <c r="B9" s="849"/>
      <c r="C9" s="837">
        <v>0</v>
      </c>
      <c r="D9" s="849">
        <v>126.27</v>
      </c>
      <c r="E9" s="837">
        <v>1</v>
      </c>
      <c r="F9" s="850">
        <v>126.27</v>
      </c>
    </row>
    <row r="10" spans="1:6" ht="14.4" customHeight="1" x14ac:dyDescent="0.3">
      <c r="A10" s="857" t="s">
        <v>1036</v>
      </c>
      <c r="B10" s="849"/>
      <c r="C10" s="837">
        <v>0</v>
      </c>
      <c r="D10" s="849">
        <v>8844.2999999999993</v>
      </c>
      <c r="E10" s="837">
        <v>1</v>
      </c>
      <c r="F10" s="850">
        <v>8844.2999999999993</v>
      </c>
    </row>
    <row r="11" spans="1:6" ht="14.4" customHeight="1" x14ac:dyDescent="0.3">
      <c r="A11" s="857" t="s">
        <v>1040</v>
      </c>
      <c r="B11" s="849"/>
      <c r="C11" s="837">
        <v>0</v>
      </c>
      <c r="D11" s="849">
        <v>884.43000000000006</v>
      </c>
      <c r="E11" s="837">
        <v>1</v>
      </c>
      <c r="F11" s="850">
        <v>884.43000000000006</v>
      </c>
    </row>
    <row r="12" spans="1:6" ht="14.4" customHeight="1" thickBot="1" x14ac:dyDescent="0.35">
      <c r="A12" s="858" t="s">
        <v>1041</v>
      </c>
      <c r="B12" s="853"/>
      <c r="C12" s="854">
        <v>0</v>
      </c>
      <c r="D12" s="853">
        <v>94970.229999999967</v>
      </c>
      <c r="E12" s="854">
        <v>1</v>
      </c>
      <c r="F12" s="855">
        <v>94970.229999999967</v>
      </c>
    </row>
    <row r="13" spans="1:6" ht="14.4" customHeight="1" thickBot="1" x14ac:dyDescent="0.35">
      <c r="A13" s="771" t="s">
        <v>3</v>
      </c>
      <c r="B13" s="772">
        <v>7796.3499999999995</v>
      </c>
      <c r="C13" s="773">
        <v>1.5949761896661516E-2</v>
      </c>
      <c r="D13" s="772">
        <v>481010.32</v>
      </c>
      <c r="E13" s="773">
        <v>0.98405023810333836</v>
      </c>
      <c r="F13" s="774">
        <v>488806.67000000004</v>
      </c>
    </row>
    <row r="14" spans="1:6" ht="14.4" customHeight="1" thickBot="1" x14ac:dyDescent="0.35"/>
    <row r="15" spans="1:6" ht="14.4" customHeight="1" x14ac:dyDescent="0.3">
      <c r="A15" s="856" t="s">
        <v>935</v>
      </c>
      <c r="B15" s="225">
        <v>7592.49</v>
      </c>
      <c r="C15" s="830">
        <v>1.5576964657897929E-2</v>
      </c>
      <c r="D15" s="225">
        <v>479825.31999999948</v>
      </c>
      <c r="E15" s="830">
        <v>0.98442303534210207</v>
      </c>
      <c r="F15" s="848">
        <v>487417.80999999947</v>
      </c>
    </row>
    <row r="16" spans="1:6" ht="14.4" customHeight="1" x14ac:dyDescent="0.3">
      <c r="A16" s="857" t="s">
        <v>1271</v>
      </c>
      <c r="B16" s="849">
        <v>203.86</v>
      </c>
      <c r="C16" s="837">
        <v>1</v>
      </c>
      <c r="D16" s="849"/>
      <c r="E16" s="837">
        <v>0</v>
      </c>
      <c r="F16" s="850">
        <v>203.86</v>
      </c>
    </row>
    <row r="17" spans="1:6" ht="14.4" customHeight="1" x14ac:dyDescent="0.3">
      <c r="A17" s="857" t="s">
        <v>937</v>
      </c>
      <c r="B17" s="849"/>
      <c r="C17" s="837">
        <v>0</v>
      </c>
      <c r="D17" s="849">
        <v>151.46</v>
      </c>
      <c r="E17" s="837">
        <v>1</v>
      </c>
      <c r="F17" s="850">
        <v>151.46</v>
      </c>
    </row>
    <row r="18" spans="1:6" ht="14.4" customHeight="1" x14ac:dyDescent="0.3">
      <c r="A18" s="857" t="s">
        <v>1272</v>
      </c>
      <c r="B18" s="849"/>
      <c r="C18" s="837">
        <v>0</v>
      </c>
      <c r="D18" s="849">
        <v>902.57</v>
      </c>
      <c r="E18" s="837">
        <v>1</v>
      </c>
      <c r="F18" s="850">
        <v>902.57</v>
      </c>
    </row>
    <row r="19" spans="1:6" ht="14.4" customHeight="1" x14ac:dyDescent="0.3">
      <c r="A19" s="857" t="s">
        <v>1273</v>
      </c>
      <c r="B19" s="849"/>
      <c r="C19" s="837">
        <v>0</v>
      </c>
      <c r="D19" s="849">
        <v>126.27</v>
      </c>
      <c r="E19" s="837">
        <v>1</v>
      </c>
      <c r="F19" s="850">
        <v>126.27</v>
      </c>
    </row>
    <row r="20" spans="1:6" ht="14.4" customHeight="1" x14ac:dyDescent="0.3">
      <c r="A20" s="857" t="s">
        <v>931</v>
      </c>
      <c r="B20" s="849">
        <v>0</v>
      </c>
      <c r="C20" s="837"/>
      <c r="D20" s="849"/>
      <c r="E20" s="837"/>
      <c r="F20" s="850">
        <v>0</v>
      </c>
    </row>
    <row r="21" spans="1:6" ht="14.4" customHeight="1" thickBot="1" x14ac:dyDescent="0.35">
      <c r="A21" s="858" t="s">
        <v>1274</v>
      </c>
      <c r="B21" s="853"/>
      <c r="C21" s="854">
        <v>0</v>
      </c>
      <c r="D21" s="853">
        <v>4.7</v>
      </c>
      <c r="E21" s="854">
        <v>1</v>
      </c>
      <c r="F21" s="855">
        <v>4.7</v>
      </c>
    </row>
    <row r="22" spans="1:6" ht="14.4" customHeight="1" thickBot="1" x14ac:dyDescent="0.35">
      <c r="A22" s="771" t="s">
        <v>3</v>
      </c>
      <c r="B22" s="772">
        <v>7796.3499999999995</v>
      </c>
      <c r="C22" s="773">
        <v>1.594976189666153E-2</v>
      </c>
      <c r="D22" s="772">
        <v>481010.31999999954</v>
      </c>
      <c r="E22" s="773">
        <v>0.98405023810333847</v>
      </c>
      <c r="F22" s="774">
        <v>488806.66999999952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{2F1389B0-B081-46FF-AFFD-9E94AE8DD219}</x14:id>
        </ext>
      </extLst>
    </cfRule>
  </conditionalFormatting>
  <conditionalFormatting sqref="F15:F2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{CB72F84E-CFA1-4ABC-BF4B-41DEE64ABCA6}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1389B0-B081-46FF-AFFD-9E94AE8DD21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CB72F84E-CFA1-4ABC-BF4B-41DEE64ABCA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F15:F21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4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1279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21</v>
      </c>
      <c r="G3" s="47">
        <f>SUBTOTAL(9,G6:G1048576)</f>
        <v>7796.3499999999995</v>
      </c>
      <c r="H3" s="48">
        <f>IF(M3=0,0,G3/M3)</f>
        <v>1.5949761896661519E-2</v>
      </c>
      <c r="I3" s="47">
        <f>SUBTOTAL(9,I6:I1048576)</f>
        <v>2710</v>
      </c>
      <c r="J3" s="47">
        <f>SUBTOTAL(9,J6:J1048576)</f>
        <v>481010.31999999989</v>
      </c>
      <c r="K3" s="48">
        <f>IF(M3=0,0,J3/M3)</f>
        <v>0.98405023810333858</v>
      </c>
      <c r="L3" s="47">
        <f>SUBTOTAL(9,L6:L1048576)</f>
        <v>2731</v>
      </c>
      <c r="M3" s="49">
        <f>SUBTOTAL(9,M6:M1048576)</f>
        <v>488806.66999999987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1033</v>
      </c>
      <c r="B6" s="825" t="s">
        <v>1275</v>
      </c>
      <c r="C6" s="825" t="s">
        <v>1051</v>
      </c>
      <c r="D6" s="825" t="s">
        <v>1052</v>
      </c>
      <c r="E6" s="825" t="s">
        <v>1053</v>
      </c>
      <c r="F6" s="225">
        <v>1</v>
      </c>
      <c r="G6" s="225">
        <v>203.86</v>
      </c>
      <c r="H6" s="830">
        <v>1</v>
      </c>
      <c r="I6" s="225"/>
      <c r="J6" s="225"/>
      <c r="K6" s="830">
        <v>0</v>
      </c>
      <c r="L6" s="225">
        <v>1</v>
      </c>
      <c r="M6" s="848">
        <v>203.86</v>
      </c>
    </row>
    <row r="7" spans="1:13" ht="14.4" customHeight="1" x14ac:dyDescent="0.3">
      <c r="A7" s="831" t="s">
        <v>1033</v>
      </c>
      <c r="B7" s="832" t="s">
        <v>1276</v>
      </c>
      <c r="C7" s="832" t="s">
        <v>1047</v>
      </c>
      <c r="D7" s="832" t="s">
        <v>1048</v>
      </c>
      <c r="E7" s="832" t="s">
        <v>1049</v>
      </c>
      <c r="F7" s="849"/>
      <c r="G7" s="849"/>
      <c r="H7" s="837">
        <v>0</v>
      </c>
      <c r="I7" s="849">
        <v>1</v>
      </c>
      <c r="J7" s="849">
        <v>4.7</v>
      </c>
      <c r="K7" s="837">
        <v>1</v>
      </c>
      <c r="L7" s="849">
        <v>1</v>
      </c>
      <c r="M7" s="850">
        <v>4.7</v>
      </c>
    </row>
    <row r="8" spans="1:13" ht="14.4" customHeight="1" x14ac:dyDescent="0.3">
      <c r="A8" s="831" t="s">
        <v>1034</v>
      </c>
      <c r="B8" s="832" t="s">
        <v>953</v>
      </c>
      <c r="C8" s="832" t="s">
        <v>1133</v>
      </c>
      <c r="D8" s="832" t="s">
        <v>1134</v>
      </c>
      <c r="E8" s="832" t="s">
        <v>1135</v>
      </c>
      <c r="F8" s="849"/>
      <c r="G8" s="849"/>
      <c r="H8" s="837">
        <v>0</v>
      </c>
      <c r="I8" s="849">
        <v>1</v>
      </c>
      <c r="J8" s="849">
        <v>75.73</v>
      </c>
      <c r="K8" s="837">
        <v>1</v>
      </c>
      <c r="L8" s="849">
        <v>1</v>
      </c>
      <c r="M8" s="850">
        <v>75.73</v>
      </c>
    </row>
    <row r="9" spans="1:13" ht="14.4" customHeight="1" x14ac:dyDescent="0.3">
      <c r="A9" s="831" t="s">
        <v>1034</v>
      </c>
      <c r="B9" s="832" t="s">
        <v>1277</v>
      </c>
      <c r="C9" s="832" t="s">
        <v>1129</v>
      </c>
      <c r="D9" s="832" t="s">
        <v>1130</v>
      </c>
      <c r="E9" s="832" t="s">
        <v>1131</v>
      </c>
      <c r="F9" s="849"/>
      <c r="G9" s="849"/>
      <c r="H9" s="837">
        <v>0</v>
      </c>
      <c r="I9" s="849">
        <v>1</v>
      </c>
      <c r="J9" s="849">
        <v>902.57</v>
      </c>
      <c r="K9" s="837">
        <v>1</v>
      </c>
      <c r="L9" s="849">
        <v>1</v>
      </c>
      <c r="M9" s="850">
        <v>902.57</v>
      </c>
    </row>
    <row r="10" spans="1:13" ht="14.4" customHeight="1" x14ac:dyDescent="0.3">
      <c r="A10" s="831" t="s">
        <v>1034</v>
      </c>
      <c r="B10" s="832" t="s">
        <v>994</v>
      </c>
      <c r="C10" s="832" t="s">
        <v>1089</v>
      </c>
      <c r="D10" s="832" t="s">
        <v>1090</v>
      </c>
      <c r="E10" s="832" t="s">
        <v>1091</v>
      </c>
      <c r="F10" s="849">
        <v>1</v>
      </c>
      <c r="G10" s="849">
        <v>0</v>
      </c>
      <c r="H10" s="837"/>
      <c r="I10" s="849"/>
      <c r="J10" s="849"/>
      <c r="K10" s="837"/>
      <c r="L10" s="849">
        <v>1</v>
      </c>
      <c r="M10" s="850">
        <v>0</v>
      </c>
    </row>
    <row r="11" spans="1:13" ht="14.4" customHeight="1" x14ac:dyDescent="0.3">
      <c r="A11" s="831" t="s">
        <v>1034</v>
      </c>
      <c r="B11" s="832" t="s">
        <v>1008</v>
      </c>
      <c r="C11" s="832" t="s">
        <v>1093</v>
      </c>
      <c r="D11" s="832" t="s">
        <v>1094</v>
      </c>
      <c r="E11" s="832" t="s">
        <v>1095</v>
      </c>
      <c r="F11" s="849"/>
      <c r="G11" s="849"/>
      <c r="H11" s="837">
        <v>0</v>
      </c>
      <c r="I11" s="849">
        <v>226</v>
      </c>
      <c r="J11" s="849">
        <v>16333.019999999999</v>
      </c>
      <c r="K11" s="837">
        <v>1</v>
      </c>
      <c r="L11" s="849">
        <v>226</v>
      </c>
      <c r="M11" s="850">
        <v>16333.019999999999</v>
      </c>
    </row>
    <row r="12" spans="1:13" ht="14.4" customHeight="1" x14ac:dyDescent="0.3">
      <c r="A12" s="831" t="s">
        <v>1034</v>
      </c>
      <c r="B12" s="832" t="s">
        <v>1008</v>
      </c>
      <c r="C12" s="832" t="s">
        <v>1098</v>
      </c>
      <c r="D12" s="832" t="s">
        <v>1099</v>
      </c>
      <c r="E12" s="832" t="s">
        <v>1095</v>
      </c>
      <c r="F12" s="849"/>
      <c r="G12" s="849"/>
      <c r="H12" s="837">
        <v>0</v>
      </c>
      <c r="I12" s="849">
        <v>117</v>
      </c>
      <c r="J12" s="849">
        <v>8455.5899999999983</v>
      </c>
      <c r="K12" s="837">
        <v>1</v>
      </c>
      <c r="L12" s="849">
        <v>117</v>
      </c>
      <c r="M12" s="850">
        <v>8455.5899999999983</v>
      </c>
    </row>
    <row r="13" spans="1:13" ht="14.4" customHeight="1" x14ac:dyDescent="0.3">
      <c r="A13" s="831" t="s">
        <v>1034</v>
      </c>
      <c r="B13" s="832" t="s">
        <v>1008</v>
      </c>
      <c r="C13" s="832" t="s">
        <v>1096</v>
      </c>
      <c r="D13" s="832" t="s">
        <v>1097</v>
      </c>
      <c r="E13" s="832" t="s">
        <v>1095</v>
      </c>
      <c r="F13" s="849"/>
      <c r="G13" s="849"/>
      <c r="H13" s="837">
        <v>0</v>
      </c>
      <c r="I13" s="849">
        <v>87</v>
      </c>
      <c r="J13" s="849">
        <v>6287.49</v>
      </c>
      <c r="K13" s="837">
        <v>1</v>
      </c>
      <c r="L13" s="849">
        <v>87</v>
      </c>
      <c r="M13" s="850">
        <v>6287.49</v>
      </c>
    </row>
    <row r="14" spans="1:13" ht="14.4" customHeight="1" x14ac:dyDescent="0.3">
      <c r="A14" s="831" t="s">
        <v>1034</v>
      </c>
      <c r="B14" s="832" t="s">
        <v>1008</v>
      </c>
      <c r="C14" s="832" t="s">
        <v>1100</v>
      </c>
      <c r="D14" s="832" t="s">
        <v>1101</v>
      </c>
      <c r="E14" s="832" t="s">
        <v>1095</v>
      </c>
      <c r="F14" s="849"/>
      <c r="G14" s="849"/>
      <c r="H14" s="837">
        <v>0</v>
      </c>
      <c r="I14" s="849">
        <v>87</v>
      </c>
      <c r="J14" s="849">
        <v>6287.4900000000007</v>
      </c>
      <c r="K14" s="837">
        <v>1</v>
      </c>
      <c r="L14" s="849">
        <v>87</v>
      </c>
      <c r="M14" s="850">
        <v>6287.4900000000007</v>
      </c>
    </row>
    <row r="15" spans="1:13" ht="14.4" customHeight="1" x14ac:dyDescent="0.3">
      <c r="A15" s="831" t="s">
        <v>1034</v>
      </c>
      <c r="B15" s="832" t="s">
        <v>1008</v>
      </c>
      <c r="C15" s="832" t="s">
        <v>1102</v>
      </c>
      <c r="D15" s="832" t="s">
        <v>1103</v>
      </c>
      <c r="E15" s="832" t="s">
        <v>1095</v>
      </c>
      <c r="F15" s="849"/>
      <c r="G15" s="849"/>
      <c r="H15" s="837">
        <v>0</v>
      </c>
      <c r="I15" s="849">
        <v>87</v>
      </c>
      <c r="J15" s="849">
        <v>6287.4900000000007</v>
      </c>
      <c r="K15" s="837">
        <v>1</v>
      </c>
      <c r="L15" s="849">
        <v>87</v>
      </c>
      <c r="M15" s="850">
        <v>6287.4900000000007</v>
      </c>
    </row>
    <row r="16" spans="1:13" ht="14.4" customHeight="1" x14ac:dyDescent="0.3">
      <c r="A16" s="831" t="s">
        <v>1034</v>
      </c>
      <c r="B16" s="832" t="s">
        <v>1008</v>
      </c>
      <c r="C16" s="832" t="s">
        <v>1107</v>
      </c>
      <c r="D16" s="832" t="s">
        <v>1108</v>
      </c>
      <c r="E16" s="832" t="s">
        <v>1106</v>
      </c>
      <c r="F16" s="849"/>
      <c r="G16" s="849"/>
      <c r="H16" s="837">
        <v>0</v>
      </c>
      <c r="I16" s="849">
        <v>4</v>
      </c>
      <c r="J16" s="849">
        <v>542.16</v>
      </c>
      <c r="K16" s="837">
        <v>1</v>
      </c>
      <c r="L16" s="849">
        <v>4</v>
      </c>
      <c r="M16" s="850">
        <v>542.16</v>
      </c>
    </row>
    <row r="17" spans="1:13" ht="14.4" customHeight="1" x14ac:dyDescent="0.3">
      <c r="A17" s="831" t="s">
        <v>1034</v>
      </c>
      <c r="B17" s="832" t="s">
        <v>1008</v>
      </c>
      <c r="C17" s="832" t="s">
        <v>1104</v>
      </c>
      <c r="D17" s="832" t="s">
        <v>1105</v>
      </c>
      <c r="E17" s="832" t="s">
        <v>1106</v>
      </c>
      <c r="F17" s="849"/>
      <c r="G17" s="849"/>
      <c r="H17" s="837">
        <v>0</v>
      </c>
      <c r="I17" s="849">
        <v>14</v>
      </c>
      <c r="J17" s="849">
        <v>1897.56</v>
      </c>
      <c r="K17" s="837">
        <v>1</v>
      </c>
      <c r="L17" s="849">
        <v>14</v>
      </c>
      <c r="M17" s="850">
        <v>1897.56</v>
      </c>
    </row>
    <row r="18" spans="1:13" ht="14.4" customHeight="1" x14ac:dyDescent="0.3">
      <c r="A18" s="831" t="s">
        <v>1034</v>
      </c>
      <c r="B18" s="832" t="s">
        <v>1008</v>
      </c>
      <c r="C18" s="832" t="s">
        <v>1112</v>
      </c>
      <c r="D18" s="832" t="s">
        <v>1113</v>
      </c>
      <c r="E18" s="832" t="s">
        <v>1114</v>
      </c>
      <c r="F18" s="849"/>
      <c r="G18" s="849"/>
      <c r="H18" s="837">
        <v>0</v>
      </c>
      <c r="I18" s="849">
        <v>35</v>
      </c>
      <c r="J18" s="849">
        <v>92258.95</v>
      </c>
      <c r="K18" s="837">
        <v>1</v>
      </c>
      <c r="L18" s="849">
        <v>35</v>
      </c>
      <c r="M18" s="850">
        <v>92258.95</v>
      </c>
    </row>
    <row r="19" spans="1:13" ht="14.4" customHeight="1" x14ac:dyDescent="0.3">
      <c r="A19" s="831" t="s">
        <v>1034</v>
      </c>
      <c r="B19" s="832" t="s">
        <v>1008</v>
      </c>
      <c r="C19" s="832" t="s">
        <v>1265</v>
      </c>
      <c r="D19" s="832" t="s">
        <v>1266</v>
      </c>
      <c r="E19" s="832" t="s">
        <v>1111</v>
      </c>
      <c r="F19" s="849"/>
      <c r="G19" s="849"/>
      <c r="H19" s="837">
        <v>0</v>
      </c>
      <c r="I19" s="849">
        <v>9</v>
      </c>
      <c r="J19" s="849">
        <v>2653.29</v>
      </c>
      <c r="K19" s="837">
        <v>1</v>
      </c>
      <c r="L19" s="849">
        <v>9</v>
      </c>
      <c r="M19" s="850">
        <v>2653.29</v>
      </c>
    </row>
    <row r="20" spans="1:13" ht="14.4" customHeight="1" x14ac:dyDescent="0.3">
      <c r="A20" s="831" t="s">
        <v>1034</v>
      </c>
      <c r="B20" s="832" t="s">
        <v>1008</v>
      </c>
      <c r="C20" s="832" t="s">
        <v>1109</v>
      </c>
      <c r="D20" s="832" t="s">
        <v>1110</v>
      </c>
      <c r="E20" s="832" t="s">
        <v>1111</v>
      </c>
      <c r="F20" s="849"/>
      <c r="G20" s="849"/>
      <c r="H20" s="837">
        <v>0</v>
      </c>
      <c r="I20" s="849">
        <v>20</v>
      </c>
      <c r="J20" s="849">
        <v>5896.2</v>
      </c>
      <c r="K20" s="837">
        <v>1</v>
      </c>
      <c r="L20" s="849">
        <v>20</v>
      </c>
      <c r="M20" s="850">
        <v>5896.2</v>
      </c>
    </row>
    <row r="21" spans="1:13" ht="14.4" customHeight="1" x14ac:dyDescent="0.3">
      <c r="A21" s="831" t="s">
        <v>1034</v>
      </c>
      <c r="B21" s="832" t="s">
        <v>1008</v>
      </c>
      <c r="C21" s="832" t="s">
        <v>1115</v>
      </c>
      <c r="D21" s="832" t="s">
        <v>1113</v>
      </c>
      <c r="E21" s="832" t="s">
        <v>1116</v>
      </c>
      <c r="F21" s="849">
        <v>10</v>
      </c>
      <c r="G21" s="849">
        <v>4939.2</v>
      </c>
      <c r="H21" s="837">
        <v>1</v>
      </c>
      <c r="I21" s="849"/>
      <c r="J21" s="849"/>
      <c r="K21" s="837">
        <v>0</v>
      </c>
      <c r="L21" s="849">
        <v>10</v>
      </c>
      <c r="M21" s="850">
        <v>4939.2</v>
      </c>
    </row>
    <row r="22" spans="1:13" ht="14.4" customHeight="1" x14ac:dyDescent="0.3">
      <c r="A22" s="831" t="s">
        <v>1034</v>
      </c>
      <c r="B22" s="832" t="s">
        <v>1008</v>
      </c>
      <c r="C22" s="832" t="s">
        <v>1126</v>
      </c>
      <c r="D22" s="832" t="s">
        <v>1127</v>
      </c>
      <c r="E22" s="832" t="s">
        <v>1095</v>
      </c>
      <c r="F22" s="849"/>
      <c r="G22" s="849"/>
      <c r="H22" s="837">
        <v>0</v>
      </c>
      <c r="I22" s="849">
        <v>24</v>
      </c>
      <c r="J22" s="849">
        <v>1734.48</v>
      </c>
      <c r="K22" s="837">
        <v>1</v>
      </c>
      <c r="L22" s="849">
        <v>24</v>
      </c>
      <c r="M22" s="850">
        <v>1734.48</v>
      </c>
    </row>
    <row r="23" spans="1:13" ht="14.4" customHeight="1" x14ac:dyDescent="0.3">
      <c r="A23" s="831" t="s">
        <v>1035</v>
      </c>
      <c r="B23" s="832" t="s">
        <v>1278</v>
      </c>
      <c r="C23" s="832" t="s">
        <v>1230</v>
      </c>
      <c r="D23" s="832" t="s">
        <v>1231</v>
      </c>
      <c r="E23" s="832" t="s">
        <v>1232</v>
      </c>
      <c r="F23" s="849"/>
      <c r="G23" s="849"/>
      <c r="H23" s="837">
        <v>0</v>
      </c>
      <c r="I23" s="849">
        <v>1</v>
      </c>
      <c r="J23" s="849">
        <v>126.27</v>
      </c>
      <c r="K23" s="837">
        <v>1</v>
      </c>
      <c r="L23" s="849">
        <v>1</v>
      </c>
      <c r="M23" s="850">
        <v>126.27</v>
      </c>
    </row>
    <row r="24" spans="1:13" ht="14.4" customHeight="1" x14ac:dyDescent="0.3">
      <c r="A24" s="831" t="s">
        <v>1036</v>
      </c>
      <c r="B24" s="832" t="s">
        <v>1008</v>
      </c>
      <c r="C24" s="832" t="s">
        <v>1109</v>
      </c>
      <c r="D24" s="832" t="s">
        <v>1110</v>
      </c>
      <c r="E24" s="832" t="s">
        <v>1111</v>
      </c>
      <c r="F24" s="849"/>
      <c r="G24" s="849"/>
      <c r="H24" s="837">
        <v>0</v>
      </c>
      <c r="I24" s="849">
        <v>30</v>
      </c>
      <c r="J24" s="849">
        <v>8844.2999999999993</v>
      </c>
      <c r="K24" s="837">
        <v>1</v>
      </c>
      <c r="L24" s="849">
        <v>30</v>
      </c>
      <c r="M24" s="850">
        <v>8844.2999999999993</v>
      </c>
    </row>
    <row r="25" spans="1:13" ht="14.4" customHeight="1" x14ac:dyDescent="0.3">
      <c r="A25" s="831" t="s">
        <v>1037</v>
      </c>
      <c r="B25" s="832" t="s">
        <v>1008</v>
      </c>
      <c r="C25" s="832" t="s">
        <v>1093</v>
      </c>
      <c r="D25" s="832" t="s">
        <v>1094</v>
      </c>
      <c r="E25" s="832" t="s">
        <v>1095</v>
      </c>
      <c r="F25" s="849"/>
      <c r="G25" s="849"/>
      <c r="H25" s="837">
        <v>0</v>
      </c>
      <c r="I25" s="849">
        <v>1141</v>
      </c>
      <c r="J25" s="849">
        <v>82460.069999999992</v>
      </c>
      <c r="K25" s="837">
        <v>1</v>
      </c>
      <c r="L25" s="849">
        <v>1141</v>
      </c>
      <c r="M25" s="850">
        <v>82460.069999999992</v>
      </c>
    </row>
    <row r="26" spans="1:13" ht="14.4" customHeight="1" x14ac:dyDescent="0.3">
      <c r="A26" s="831" t="s">
        <v>1037</v>
      </c>
      <c r="B26" s="832" t="s">
        <v>1008</v>
      </c>
      <c r="C26" s="832" t="s">
        <v>1107</v>
      </c>
      <c r="D26" s="832" t="s">
        <v>1108</v>
      </c>
      <c r="E26" s="832" t="s">
        <v>1106</v>
      </c>
      <c r="F26" s="849"/>
      <c r="G26" s="849"/>
      <c r="H26" s="837">
        <v>0</v>
      </c>
      <c r="I26" s="849">
        <v>70</v>
      </c>
      <c r="J26" s="849">
        <v>9487.7999999999993</v>
      </c>
      <c r="K26" s="837">
        <v>1</v>
      </c>
      <c r="L26" s="849">
        <v>70</v>
      </c>
      <c r="M26" s="850">
        <v>9487.7999999999993</v>
      </c>
    </row>
    <row r="27" spans="1:13" ht="14.4" customHeight="1" x14ac:dyDescent="0.3">
      <c r="A27" s="831" t="s">
        <v>1037</v>
      </c>
      <c r="B27" s="832" t="s">
        <v>1008</v>
      </c>
      <c r="C27" s="832" t="s">
        <v>1104</v>
      </c>
      <c r="D27" s="832" t="s">
        <v>1105</v>
      </c>
      <c r="E27" s="832" t="s">
        <v>1106</v>
      </c>
      <c r="F27" s="849"/>
      <c r="G27" s="849"/>
      <c r="H27" s="837">
        <v>0</v>
      </c>
      <c r="I27" s="849">
        <v>72</v>
      </c>
      <c r="J27" s="849">
        <v>9758.880000000001</v>
      </c>
      <c r="K27" s="837">
        <v>1</v>
      </c>
      <c r="L27" s="849">
        <v>72</v>
      </c>
      <c r="M27" s="850">
        <v>9758.880000000001</v>
      </c>
    </row>
    <row r="28" spans="1:13" ht="14.4" customHeight="1" x14ac:dyDescent="0.3">
      <c r="A28" s="831" t="s">
        <v>1037</v>
      </c>
      <c r="B28" s="832" t="s">
        <v>1008</v>
      </c>
      <c r="C28" s="832" t="s">
        <v>1112</v>
      </c>
      <c r="D28" s="832" t="s">
        <v>1113</v>
      </c>
      <c r="E28" s="832" t="s">
        <v>1114</v>
      </c>
      <c r="F28" s="849"/>
      <c r="G28" s="849"/>
      <c r="H28" s="837">
        <v>0</v>
      </c>
      <c r="I28" s="849">
        <v>42</v>
      </c>
      <c r="J28" s="849">
        <v>110710.73999999999</v>
      </c>
      <c r="K28" s="837">
        <v>1</v>
      </c>
      <c r="L28" s="849">
        <v>42</v>
      </c>
      <c r="M28" s="850">
        <v>110710.73999999999</v>
      </c>
    </row>
    <row r="29" spans="1:13" ht="14.4" customHeight="1" x14ac:dyDescent="0.3">
      <c r="A29" s="831" t="s">
        <v>1037</v>
      </c>
      <c r="B29" s="832" t="s">
        <v>1008</v>
      </c>
      <c r="C29" s="832" t="s">
        <v>1109</v>
      </c>
      <c r="D29" s="832" t="s">
        <v>1110</v>
      </c>
      <c r="E29" s="832" t="s">
        <v>1111</v>
      </c>
      <c r="F29" s="849"/>
      <c r="G29" s="849"/>
      <c r="H29" s="837">
        <v>0</v>
      </c>
      <c r="I29" s="849">
        <v>36</v>
      </c>
      <c r="J29" s="849">
        <v>10613.16</v>
      </c>
      <c r="K29" s="837">
        <v>1</v>
      </c>
      <c r="L29" s="849">
        <v>36</v>
      </c>
      <c r="M29" s="850">
        <v>10613.16</v>
      </c>
    </row>
    <row r="30" spans="1:13" ht="14.4" customHeight="1" x14ac:dyDescent="0.3">
      <c r="A30" s="831" t="s">
        <v>1037</v>
      </c>
      <c r="B30" s="832" t="s">
        <v>1008</v>
      </c>
      <c r="C30" s="832" t="s">
        <v>1186</v>
      </c>
      <c r="D30" s="832" t="s">
        <v>1187</v>
      </c>
      <c r="E30" s="832" t="s">
        <v>1111</v>
      </c>
      <c r="F30" s="849">
        <v>9</v>
      </c>
      <c r="G30" s="849">
        <v>2653.29</v>
      </c>
      <c r="H30" s="837">
        <v>1</v>
      </c>
      <c r="I30" s="849"/>
      <c r="J30" s="849"/>
      <c r="K30" s="837">
        <v>0</v>
      </c>
      <c r="L30" s="849">
        <v>9</v>
      </c>
      <c r="M30" s="850">
        <v>2653.29</v>
      </c>
    </row>
    <row r="31" spans="1:13" ht="14.4" customHeight="1" x14ac:dyDescent="0.3">
      <c r="A31" s="831" t="s">
        <v>1038</v>
      </c>
      <c r="B31" s="832" t="s">
        <v>1008</v>
      </c>
      <c r="C31" s="832" t="s">
        <v>1109</v>
      </c>
      <c r="D31" s="832" t="s">
        <v>1110</v>
      </c>
      <c r="E31" s="832" t="s">
        <v>1111</v>
      </c>
      <c r="F31" s="849"/>
      <c r="G31" s="849"/>
      <c r="H31" s="837">
        <v>0</v>
      </c>
      <c r="I31" s="849">
        <v>12</v>
      </c>
      <c r="J31" s="849">
        <v>3537.7200000000003</v>
      </c>
      <c r="K31" s="837">
        <v>1</v>
      </c>
      <c r="L31" s="849">
        <v>12</v>
      </c>
      <c r="M31" s="850">
        <v>3537.7200000000003</v>
      </c>
    </row>
    <row r="32" spans="1:13" ht="14.4" customHeight="1" x14ac:dyDescent="0.3">
      <c r="A32" s="831" t="s">
        <v>1040</v>
      </c>
      <c r="B32" s="832" t="s">
        <v>1008</v>
      </c>
      <c r="C32" s="832" t="s">
        <v>1109</v>
      </c>
      <c r="D32" s="832" t="s">
        <v>1110</v>
      </c>
      <c r="E32" s="832" t="s">
        <v>1111</v>
      </c>
      <c r="F32" s="849"/>
      <c r="G32" s="849"/>
      <c r="H32" s="837">
        <v>0</v>
      </c>
      <c r="I32" s="849">
        <v>3</v>
      </c>
      <c r="J32" s="849">
        <v>884.43000000000006</v>
      </c>
      <c r="K32" s="837">
        <v>1</v>
      </c>
      <c r="L32" s="849">
        <v>3</v>
      </c>
      <c r="M32" s="850">
        <v>884.43000000000006</v>
      </c>
    </row>
    <row r="33" spans="1:13" ht="14.4" customHeight="1" x14ac:dyDescent="0.3">
      <c r="A33" s="831" t="s">
        <v>1041</v>
      </c>
      <c r="B33" s="832" t="s">
        <v>953</v>
      </c>
      <c r="C33" s="832" t="s">
        <v>1133</v>
      </c>
      <c r="D33" s="832" t="s">
        <v>1134</v>
      </c>
      <c r="E33" s="832" t="s">
        <v>1135</v>
      </c>
      <c r="F33" s="849"/>
      <c r="G33" s="849"/>
      <c r="H33" s="837">
        <v>0</v>
      </c>
      <c r="I33" s="849">
        <v>1</v>
      </c>
      <c r="J33" s="849">
        <v>75.73</v>
      </c>
      <c r="K33" s="837">
        <v>1</v>
      </c>
      <c r="L33" s="849">
        <v>1</v>
      </c>
      <c r="M33" s="850">
        <v>75.73</v>
      </c>
    </row>
    <row r="34" spans="1:13" ht="14.4" customHeight="1" x14ac:dyDescent="0.3">
      <c r="A34" s="831" t="s">
        <v>1041</v>
      </c>
      <c r="B34" s="832" t="s">
        <v>1008</v>
      </c>
      <c r="C34" s="832" t="s">
        <v>1093</v>
      </c>
      <c r="D34" s="832" t="s">
        <v>1094</v>
      </c>
      <c r="E34" s="832" t="s">
        <v>1095</v>
      </c>
      <c r="F34" s="849"/>
      <c r="G34" s="849"/>
      <c r="H34" s="837">
        <v>0</v>
      </c>
      <c r="I34" s="849">
        <v>368</v>
      </c>
      <c r="J34" s="849">
        <v>26595.360000000001</v>
      </c>
      <c r="K34" s="837">
        <v>1</v>
      </c>
      <c r="L34" s="849">
        <v>368</v>
      </c>
      <c r="M34" s="850">
        <v>26595.360000000001</v>
      </c>
    </row>
    <row r="35" spans="1:13" ht="14.4" customHeight="1" x14ac:dyDescent="0.3">
      <c r="A35" s="831" t="s">
        <v>1041</v>
      </c>
      <c r="B35" s="832" t="s">
        <v>1008</v>
      </c>
      <c r="C35" s="832" t="s">
        <v>1098</v>
      </c>
      <c r="D35" s="832" t="s">
        <v>1099</v>
      </c>
      <c r="E35" s="832" t="s">
        <v>1095</v>
      </c>
      <c r="F35" s="849"/>
      <c r="G35" s="849"/>
      <c r="H35" s="837">
        <v>0</v>
      </c>
      <c r="I35" s="849">
        <v>20</v>
      </c>
      <c r="J35" s="849">
        <v>1445.3999999999999</v>
      </c>
      <c r="K35" s="837">
        <v>1</v>
      </c>
      <c r="L35" s="849">
        <v>20</v>
      </c>
      <c r="M35" s="850">
        <v>1445.3999999999999</v>
      </c>
    </row>
    <row r="36" spans="1:13" ht="14.4" customHeight="1" x14ac:dyDescent="0.3">
      <c r="A36" s="831" t="s">
        <v>1041</v>
      </c>
      <c r="B36" s="832" t="s">
        <v>1008</v>
      </c>
      <c r="C36" s="832" t="s">
        <v>1096</v>
      </c>
      <c r="D36" s="832" t="s">
        <v>1097</v>
      </c>
      <c r="E36" s="832" t="s">
        <v>1095</v>
      </c>
      <c r="F36" s="849"/>
      <c r="G36" s="849"/>
      <c r="H36" s="837">
        <v>0</v>
      </c>
      <c r="I36" s="849">
        <v>25</v>
      </c>
      <c r="J36" s="849">
        <v>1806.75</v>
      </c>
      <c r="K36" s="837">
        <v>1</v>
      </c>
      <c r="L36" s="849">
        <v>25</v>
      </c>
      <c r="M36" s="850">
        <v>1806.75</v>
      </c>
    </row>
    <row r="37" spans="1:13" ht="14.4" customHeight="1" x14ac:dyDescent="0.3">
      <c r="A37" s="831" t="s">
        <v>1041</v>
      </c>
      <c r="B37" s="832" t="s">
        <v>1008</v>
      </c>
      <c r="C37" s="832" t="s">
        <v>1100</v>
      </c>
      <c r="D37" s="832" t="s">
        <v>1101</v>
      </c>
      <c r="E37" s="832" t="s">
        <v>1095</v>
      </c>
      <c r="F37" s="849"/>
      <c r="G37" s="849"/>
      <c r="H37" s="837">
        <v>0</v>
      </c>
      <c r="I37" s="849">
        <v>39</v>
      </c>
      <c r="J37" s="849">
        <v>2818.5299999999997</v>
      </c>
      <c r="K37" s="837">
        <v>1</v>
      </c>
      <c r="L37" s="849">
        <v>39</v>
      </c>
      <c r="M37" s="850">
        <v>2818.5299999999997</v>
      </c>
    </row>
    <row r="38" spans="1:13" ht="14.4" customHeight="1" x14ac:dyDescent="0.3">
      <c r="A38" s="831" t="s">
        <v>1041</v>
      </c>
      <c r="B38" s="832" t="s">
        <v>1008</v>
      </c>
      <c r="C38" s="832" t="s">
        <v>1102</v>
      </c>
      <c r="D38" s="832" t="s">
        <v>1103</v>
      </c>
      <c r="E38" s="832" t="s">
        <v>1095</v>
      </c>
      <c r="F38" s="849"/>
      <c r="G38" s="849"/>
      <c r="H38" s="837">
        <v>0</v>
      </c>
      <c r="I38" s="849">
        <v>49</v>
      </c>
      <c r="J38" s="849">
        <v>3541.23</v>
      </c>
      <c r="K38" s="837">
        <v>1</v>
      </c>
      <c r="L38" s="849">
        <v>49</v>
      </c>
      <c r="M38" s="850">
        <v>3541.23</v>
      </c>
    </row>
    <row r="39" spans="1:13" ht="14.4" customHeight="1" x14ac:dyDescent="0.3">
      <c r="A39" s="831" t="s">
        <v>1041</v>
      </c>
      <c r="B39" s="832" t="s">
        <v>1008</v>
      </c>
      <c r="C39" s="832" t="s">
        <v>1107</v>
      </c>
      <c r="D39" s="832" t="s">
        <v>1108</v>
      </c>
      <c r="E39" s="832" t="s">
        <v>1106</v>
      </c>
      <c r="F39" s="849"/>
      <c r="G39" s="849"/>
      <c r="H39" s="837">
        <v>0</v>
      </c>
      <c r="I39" s="849">
        <v>30</v>
      </c>
      <c r="J39" s="849">
        <v>4066.2</v>
      </c>
      <c r="K39" s="837">
        <v>1</v>
      </c>
      <c r="L39" s="849">
        <v>30</v>
      </c>
      <c r="M39" s="850">
        <v>4066.2</v>
      </c>
    </row>
    <row r="40" spans="1:13" ht="14.4" customHeight="1" x14ac:dyDescent="0.3">
      <c r="A40" s="831" t="s">
        <v>1041</v>
      </c>
      <c r="B40" s="832" t="s">
        <v>1008</v>
      </c>
      <c r="C40" s="832" t="s">
        <v>1104</v>
      </c>
      <c r="D40" s="832" t="s">
        <v>1105</v>
      </c>
      <c r="E40" s="832" t="s">
        <v>1106</v>
      </c>
      <c r="F40" s="849"/>
      <c r="G40" s="849"/>
      <c r="H40" s="837">
        <v>0</v>
      </c>
      <c r="I40" s="849">
        <v>29</v>
      </c>
      <c r="J40" s="849">
        <v>3930.66</v>
      </c>
      <c r="K40" s="837">
        <v>1</v>
      </c>
      <c r="L40" s="849">
        <v>29</v>
      </c>
      <c r="M40" s="850">
        <v>3930.66</v>
      </c>
    </row>
    <row r="41" spans="1:13" ht="14.4" customHeight="1" x14ac:dyDescent="0.3">
      <c r="A41" s="831" t="s">
        <v>1041</v>
      </c>
      <c r="B41" s="832" t="s">
        <v>1008</v>
      </c>
      <c r="C41" s="832" t="s">
        <v>1112</v>
      </c>
      <c r="D41" s="832" t="s">
        <v>1113</v>
      </c>
      <c r="E41" s="832" t="s">
        <v>1114</v>
      </c>
      <c r="F41" s="849"/>
      <c r="G41" s="849"/>
      <c r="H41" s="837">
        <v>0</v>
      </c>
      <c r="I41" s="849">
        <v>18</v>
      </c>
      <c r="J41" s="849">
        <v>47447.46</v>
      </c>
      <c r="K41" s="837">
        <v>1</v>
      </c>
      <c r="L41" s="849">
        <v>18</v>
      </c>
      <c r="M41" s="850">
        <v>47447.46</v>
      </c>
    </row>
    <row r="42" spans="1:13" ht="14.4" customHeight="1" thickBot="1" x14ac:dyDescent="0.35">
      <c r="A42" s="839" t="s">
        <v>1041</v>
      </c>
      <c r="B42" s="840" t="s">
        <v>1008</v>
      </c>
      <c r="C42" s="840" t="s">
        <v>1109</v>
      </c>
      <c r="D42" s="840" t="s">
        <v>1110</v>
      </c>
      <c r="E42" s="840" t="s">
        <v>1111</v>
      </c>
      <c r="F42" s="851"/>
      <c r="G42" s="851"/>
      <c r="H42" s="845">
        <v>0</v>
      </c>
      <c r="I42" s="851">
        <v>11</v>
      </c>
      <c r="J42" s="851">
        <v>3242.91</v>
      </c>
      <c r="K42" s="845">
        <v>1</v>
      </c>
      <c r="L42" s="851">
        <v>11</v>
      </c>
      <c r="M42" s="852">
        <v>3242.91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565</v>
      </c>
      <c r="B5" s="730" t="s">
        <v>566</v>
      </c>
      <c r="C5" s="731" t="s">
        <v>567</v>
      </c>
      <c r="D5" s="731" t="s">
        <v>567</v>
      </c>
      <c r="E5" s="731"/>
      <c r="F5" s="731" t="s">
        <v>567</v>
      </c>
      <c r="G5" s="731" t="s">
        <v>567</v>
      </c>
      <c r="H5" s="731" t="s">
        <v>567</v>
      </c>
      <c r="I5" s="732" t="s">
        <v>567</v>
      </c>
      <c r="J5" s="733" t="s">
        <v>73</v>
      </c>
    </row>
    <row r="6" spans="1:10" ht="14.4" customHeight="1" x14ac:dyDescent="0.3">
      <c r="A6" s="729" t="s">
        <v>565</v>
      </c>
      <c r="B6" s="730" t="s">
        <v>1280</v>
      </c>
      <c r="C6" s="731">
        <v>291.77453000000003</v>
      </c>
      <c r="D6" s="731">
        <v>267.25411999999994</v>
      </c>
      <c r="E6" s="731"/>
      <c r="F6" s="731">
        <v>275.46739000000002</v>
      </c>
      <c r="G6" s="731">
        <v>299.81563281249998</v>
      </c>
      <c r="H6" s="731">
        <v>-24.348242812499961</v>
      </c>
      <c r="I6" s="732">
        <v>0.91878928198608323</v>
      </c>
      <c r="J6" s="733" t="s">
        <v>1</v>
      </c>
    </row>
    <row r="7" spans="1:10" ht="14.4" customHeight="1" x14ac:dyDescent="0.3">
      <c r="A7" s="729" t="s">
        <v>565</v>
      </c>
      <c r="B7" s="730" t="s">
        <v>1281</v>
      </c>
      <c r="C7" s="731">
        <v>0</v>
      </c>
      <c r="D7" s="731">
        <v>0</v>
      </c>
      <c r="E7" s="731"/>
      <c r="F7" s="731">
        <v>0</v>
      </c>
      <c r="G7" s="731">
        <v>0</v>
      </c>
      <c r="H7" s="731">
        <v>0</v>
      </c>
      <c r="I7" s="732" t="s">
        <v>567</v>
      </c>
      <c r="J7" s="733" t="s">
        <v>1</v>
      </c>
    </row>
    <row r="8" spans="1:10" ht="14.4" customHeight="1" x14ac:dyDescent="0.3">
      <c r="A8" s="729" t="s">
        <v>565</v>
      </c>
      <c r="B8" s="730" t="s">
        <v>1282</v>
      </c>
      <c r="C8" s="731">
        <v>113.22049</v>
      </c>
      <c r="D8" s="731">
        <v>117.81556999999999</v>
      </c>
      <c r="E8" s="731"/>
      <c r="F8" s="731">
        <v>101.32587000000004</v>
      </c>
      <c r="G8" s="731">
        <v>105.11520581054688</v>
      </c>
      <c r="H8" s="731">
        <v>-3.7893358105468451</v>
      </c>
      <c r="I8" s="732">
        <v>0.96395064081045978</v>
      </c>
      <c r="J8" s="733" t="s">
        <v>1</v>
      </c>
    </row>
    <row r="9" spans="1:10" ht="14.4" customHeight="1" x14ac:dyDescent="0.3">
      <c r="A9" s="729" t="s">
        <v>565</v>
      </c>
      <c r="B9" s="730" t="s">
        <v>1283</v>
      </c>
      <c r="C9" s="731">
        <v>1431.4816699999994</v>
      </c>
      <c r="D9" s="731">
        <v>1605.8496000000002</v>
      </c>
      <c r="E9" s="731"/>
      <c r="F9" s="731">
        <v>1259.9906300000002</v>
      </c>
      <c r="G9" s="731">
        <v>1600.2036206054688</v>
      </c>
      <c r="H9" s="731">
        <v>-340.21299060546858</v>
      </c>
      <c r="I9" s="732">
        <v>0.78739393773103561</v>
      </c>
      <c r="J9" s="733" t="s">
        <v>1</v>
      </c>
    </row>
    <row r="10" spans="1:10" ht="14.4" customHeight="1" x14ac:dyDescent="0.3">
      <c r="A10" s="729" t="s">
        <v>565</v>
      </c>
      <c r="B10" s="730" t="s">
        <v>1284</v>
      </c>
      <c r="C10" s="731">
        <v>19.865639999999999</v>
      </c>
      <c r="D10" s="731">
        <v>20.585889999999999</v>
      </c>
      <c r="E10" s="731"/>
      <c r="F10" s="731">
        <v>12.437899999999999</v>
      </c>
      <c r="G10" s="731">
        <v>20</v>
      </c>
      <c r="H10" s="731">
        <v>-7.5621000000000009</v>
      </c>
      <c r="I10" s="732">
        <v>0.62189499999999998</v>
      </c>
      <c r="J10" s="733" t="s">
        <v>1</v>
      </c>
    </row>
    <row r="11" spans="1:10" ht="14.4" customHeight="1" x14ac:dyDescent="0.3">
      <c r="A11" s="729" t="s">
        <v>565</v>
      </c>
      <c r="B11" s="730" t="s">
        <v>1285</v>
      </c>
      <c r="C11" s="731">
        <v>2.9911500000000002</v>
      </c>
      <c r="D11" s="731">
        <v>1.7946900000000001</v>
      </c>
      <c r="E11" s="731"/>
      <c r="F11" s="731">
        <v>2.3929200000000002</v>
      </c>
      <c r="G11" s="731">
        <v>2.5</v>
      </c>
      <c r="H11" s="731">
        <v>-0.10707999999999984</v>
      </c>
      <c r="I11" s="732">
        <v>0.95716800000000002</v>
      </c>
      <c r="J11" s="733" t="s">
        <v>1</v>
      </c>
    </row>
    <row r="12" spans="1:10" ht="14.4" customHeight="1" x14ac:dyDescent="0.3">
      <c r="A12" s="729" t="s">
        <v>565</v>
      </c>
      <c r="B12" s="730" t="s">
        <v>1286</v>
      </c>
      <c r="C12" s="731">
        <v>3.8575200000000001</v>
      </c>
      <c r="D12" s="731">
        <v>4.2278000000000002</v>
      </c>
      <c r="E12" s="731"/>
      <c r="F12" s="731">
        <v>3.3301500000000002</v>
      </c>
      <c r="G12" s="731">
        <v>5.052632904052734</v>
      </c>
      <c r="H12" s="731">
        <v>-1.7224829040527339</v>
      </c>
      <c r="I12" s="732">
        <v>0.65909201464624023</v>
      </c>
      <c r="J12" s="733" t="s">
        <v>1</v>
      </c>
    </row>
    <row r="13" spans="1:10" ht="14.4" customHeight="1" x14ac:dyDescent="0.3">
      <c r="A13" s="729" t="s">
        <v>565</v>
      </c>
      <c r="B13" s="730" t="s">
        <v>1287</v>
      </c>
      <c r="C13" s="731">
        <v>102.18265000000001</v>
      </c>
      <c r="D13" s="731">
        <v>82.163119999999992</v>
      </c>
      <c r="E13" s="731"/>
      <c r="F13" s="731">
        <v>69.033239999999992</v>
      </c>
      <c r="G13" s="731">
        <v>85</v>
      </c>
      <c r="H13" s="731">
        <v>-15.966760000000008</v>
      </c>
      <c r="I13" s="732">
        <v>0.81215576470588224</v>
      </c>
      <c r="J13" s="733" t="s">
        <v>1</v>
      </c>
    </row>
    <row r="14" spans="1:10" ht="14.4" customHeight="1" x14ac:dyDescent="0.3">
      <c r="A14" s="729" t="s">
        <v>565</v>
      </c>
      <c r="B14" s="730" t="s">
        <v>1288</v>
      </c>
      <c r="C14" s="731">
        <v>44.043999999999997</v>
      </c>
      <c r="D14" s="731">
        <v>75.284170000000003</v>
      </c>
      <c r="E14" s="731"/>
      <c r="F14" s="731">
        <v>80.266469999999998</v>
      </c>
      <c r="G14" s="731">
        <v>62.5</v>
      </c>
      <c r="H14" s="731">
        <v>17.766469999999998</v>
      </c>
      <c r="I14" s="732">
        <v>1.2842635199999999</v>
      </c>
      <c r="J14" s="733" t="s">
        <v>1</v>
      </c>
    </row>
    <row r="15" spans="1:10" ht="14.4" customHeight="1" x14ac:dyDescent="0.3">
      <c r="A15" s="729" t="s">
        <v>565</v>
      </c>
      <c r="B15" s="730" t="s">
        <v>1289</v>
      </c>
      <c r="C15" s="731">
        <v>141.30839999999998</v>
      </c>
      <c r="D15" s="731">
        <v>155.42488</v>
      </c>
      <c r="E15" s="731"/>
      <c r="F15" s="731">
        <v>126.37372000000001</v>
      </c>
      <c r="G15" s="731">
        <v>155.01065625000001</v>
      </c>
      <c r="H15" s="731">
        <v>-28.636936250000005</v>
      </c>
      <c r="I15" s="732">
        <v>0.81525827357433689</v>
      </c>
      <c r="J15" s="733" t="s">
        <v>1</v>
      </c>
    </row>
    <row r="16" spans="1:10" ht="14.4" customHeight="1" x14ac:dyDescent="0.3">
      <c r="A16" s="729" t="s">
        <v>565</v>
      </c>
      <c r="B16" s="730" t="s">
        <v>577</v>
      </c>
      <c r="C16" s="731">
        <v>2150.7260499999998</v>
      </c>
      <c r="D16" s="731">
        <v>2330.39984</v>
      </c>
      <c r="E16" s="731"/>
      <c r="F16" s="731">
        <v>1930.6182900000001</v>
      </c>
      <c r="G16" s="731">
        <v>2335.1977483825681</v>
      </c>
      <c r="H16" s="731">
        <v>-404.57945838256796</v>
      </c>
      <c r="I16" s="732">
        <v>0.82674723857420962</v>
      </c>
      <c r="J16" s="733" t="s">
        <v>578</v>
      </c>
    </row>
    <row r="18" spans="1:10" ht="14.4" customHeight="1" x14ac:dyDescent="0.3">
      <c r="A18" s="729" t="s">
        <v>565</v>
      </c>
      <c r="B18" s="730" t="s">
        <v>566</v>
      </c>
      <c r="C18" s="731" t="s">
        <v>567</v>
      </c>
      <c r="D18" s="731" t="s">
        <v>567</v>
      </c>
      <c r="E18" s="731"/>
      <c r="F18" s="731" t="s">
        <v>567</v>
      </c>
      <c r="G18" s="731" t="s">
        <v>567</v>
      </c>
      <c r="H18" s="731" t="s">
        <v>567</v>
      </c>
      <c r="I18" s="732" t="s">
        <v>567</v>
      </c>
      <c r="J18" s="733" t="s">
        <v>73</v>
      </c>
    </row>
    <row r="19" spans="1:10" ht="14.4" customHeight="1" x14ac:dyDescent="0.3">
      <c r="A19" s="729" t="s">
        <v>579</v>
      </c>
      <c r="B19" s="730" t="s">
        <v>580</v>
      </c>
      <c r="C19" s="731" t="s">
        <v>567</v>
      </c>
      <c r="D19" s="731" t="s">
        <v>567</v>
      </c>
      <c r="E19" s="731"/>
      <c r="F19" s="731" t="s">
        <v>567</v>
      </c>
      <c r="G19" s="731" t="s">
        <v>567</v>
      </c>
      <c r="H19" s="731" t="s">
        <v>567</v>
      </c>
      <c r="I19" s="732" t="s">
        <v>567</v>
      </c>
      <c r="J19" s="733" t="s">
        <v>0</v>
      </c>
    </row>
    <row r="20" spans="1:10" ht="14.4" customHeight="1" x14ac:dyDescent="0.3">
      <c r="A20" s="729" t="s">
        <v>579</v>
      </c>
      <c r="B20" s="730" t="s">
        <v>1280</v>
      </c>
      <c r="C20" s="731">
        <v>58.122210000000003</v>
      </c>
      <c r="D20" s="731">
        <v>67.054720000000003</v>
      </c>
      <c r="E20" s="731"/>
      <c r="F20" s="731">
        <v>198.67157000000003</v>
      </c>
      <c r="G20" s="731">
        <v>215</v>
      </c>
      <c r="H20" s="731">
        <v>-16.328429999999969</v>
      </c>
      <c r="I20" s="732">
        <v>0.92405381395348851</v>
      </c>
      <c r="J20" s="733" t="s">
        <v>1</v>
      </c>
    </row>
    <row r="21" spans="1:10" ht="14.4" customHeight="1" x14ac:dyDescent="0.3">
      <c r="A21" s="729" t="s">
        <v>579</v>
      </c>
      <c r="B21" s="730" t="s">
        <v>1282</v>
      </c>
      <c r="C21" s="731">
        <v>20.503780000000003</v>
      </c>
      <c r="D21" s="731">
        <v>19.459759999999996</v>
      </c>
      <c r="E21" s="731"/>
      <c r="F21" s="731">
        <v>20.985009999999999</v>
      </c>
      <c r="G21" s="731">
        <v>21</v>
      </c>
      <c r="H21" s="731">
        <v>-1.4990000000000947E-2</v>
      </c>
      <c r="I21" s="732">
        <v>0.99928619047619038</v>
      </c>
      <c r="J21" s="733" t="s">
        <v>1</v>
      </c>
    </row>
    <row r="22" spans="1:10" ht="14.4" customHeight="1" x14ac:dyDescent="0.3">
      <c r="A22" s="729" t="s">
        <v>579</v>
      </c>
      <c r="B22" s="730" t="s">
        <v>1283</v>
      </c>
      <c r="C22" s="731">
        <v>129.28489999999996</v>
      </c>
      <c r="D22" s="731">
        <v>161.89129</v>
      </c>
      <c r="E22" s="731"/>
      <c r="F22" s="731">
        <v>165.62873000000002</v>
      </c>
      <c r="G22" s="731">
        <v>167</v>
      </c>
      <c r="H22" s="731">
        <v>-1.3712699999999813</v>
      </c>
      <c r="I22" s="732">
        <v>0.99178880239520972</v>
      </c>
      <c r="J22" s="733" t="s">
        <v>1</v>
      </c>
    </row>
    <row r="23" spans="1:10" ht="14.4" customHeight="1" x14ac:dyDescent="0.3">
      <c r="A23" s="729" t="s">
        <v>579</v>
      </c>
      <c r="B23" s="730" t="s">
        <v>1286</v>
      </c>
      <c r="C23" s="731">
        <v>0.57899999999999996</v>
      </c>
      <c r="D23" s="731">
        <v>0.57799999999999996</v>
      </c>
      <c r="E23" s="731"/>
      <c r="F23" s="731">
        <v>0.98014999999999997</v>
      </c>
      <c r="G23" s="731">
        <v>1</v>
      </c>
      <c r="H23" s="731">
        <v>-1.9850000000000034E-2</v>
      </c>
      <c r="I23" s="732">
        <v>0.98014999999999997</v>
      </c>
      <c r="J23" s="733" t="s">
        <v>1</v>
      </c>
    </row>
    <row r="24" spans="1:10" ht="14.4" customHeight="1" x14ac:dyDescent="0.3">
      <c r="A24" s="729" t="s">
        <v>579</v>
      </c>
      <c r="B24" s="730" t="s">
        <v>1287</v>
      </c>
      <c r="C24" s="731">
        <v>22.685860000000002</v>
      </c>
      <c r="D24" s="731">
        <v>21.507999999999999</v>
      </c>
      <c r="E24" s="731"/>
      <c r="F24" s="731">
        <v>24.9419</v>
      </c>
      <c r="G24" s="731">
        <v>25</v>
      </c>
      <c r="H24" s="731">
        <v>-5.8099999999999596E-2</v>
      </c>
      <c r="I24" s="732">
        <v>0.99767600000000001</v>
      </c>
      <c r="J24" s="733" t="s">
        <v>1</v>
      </c>
    </row>
    <row r="25" spans="1:10" ht="14.4" customHeight="1" x14ac:dyDescent="0.3">
      <c r="A25" s="729" t="s">
        <v>579</v>
      </c>
      <c r="B25" s="730" t="s">
        <v>1289</v>
      </c>
      <c r="C25" s="731">
        <v>0.97889999999999999</v>
      </c>
      <c r="D25" s="731">
        <v>0.9788</v>
      </c>
      <c r="E25" s="731"/>
      <c r="F25" s="731">
        <v>0</v>
      </c>
      <c r="G25" s="731">
        <v>1</v>
      </c>
      <c r="H25" s="731">
        <v>-1</v>
      </c>
      <c r="I25" s="732">
        <v>0</v>
      </c>
      <c r="J25" s="733" t="s">
        <v>1</v>
      </c>
    </row>
    <row r="26" spans="1:10" ht="14.4" customHeight="1" x14ac:dyDescent="0.3">
      <c r="A26" s="729" t="s">
        <v>579</v>
      </c>
      <c r="B26" s="730" t="s">
        <v>581</v>
      </c>
      <c r="C26" s="731">
        <v>232.15464999999998</v>
      </c>
      <c r="D26" s="731">
        <v>271.47056999999995</v>
      </c>
      <c r="E26" s="731"/>
      <c r="F26" s="731">
        <v>411.20735999999999</v>
      </c>
      <c r="G26" s="731">
        <v>429</v>
      </c>
      <c r="H26" s="731">
        <v>-17.792640000000006</v>
      </c>
      <c r="I26" s="732">
        <v>0.95852531468531466</v>
      </c>
      <c r="J26" s="733" t="s">
        <v>582</v>
      </c>
    </row>
    <row r="27" spans="1:10" ht="14.4" customHeight="1" x14ac:dyDescent="0.3">
      <c r="A27" s="729" t="s">
        <v>567</v>
      </c>
      <c r="B27" s="730" t="s">
        <v>567</v>
      </c>
      <c r="C27" s="731" t="s">
        <v>567</v>
      </c>
      <c r="D27" s="731" t="s">
        <v>567</v>
      </c>
      <c r="E27" s="731"/>
      <c r="F27" s="731" t="s">
        <v>567</v>
      </c>
      <c r="G27" s="731" t="s">
        <v>567</v>
      </c>
      <c r="H27" s="731" t="s">
        <v>567</v>
      </c>
      <c r="I27" s="732" t="s">
        <v>567</v>
      </c>
      <c r="J27" s="733" t="s">
        <v>583</v>
      </c>
    </row>
    <row r="28" spans="1:10" ht="14.4" customHeight="1" x14ac:dyDescent="0.3">
      <c r="A28" s="729" t="s">
        <v>584</v>
      </c>
      <c r="B28" s="730" t="s">
        <v>585</v>
      </c>
      <c r="C28" s="731" t="s">
        <v>567</v>
      </c>
      <c r="D28" s="731" t="s">
        <v>567</v>
      </c>
      <c r="E28" s="731"/>
      <c r="F28" s="731" t="s">
        <v>567</v>
      </c>
      <c r="G28" s="731" t="s">
        <v>567</v>
      </c>
      <c r="H28" s="731" t="s">
        <v>567</v>
      </c>
      <c r="I28" s="732" t="s">
        <v>567</v>
      </c>
      <c r="J28" s="733" t="s">
        <v>0</v>
      </c>
    </row>
    <row r="29" spans="1:10" ht="14.4" customHeight="1" x14ac:dyDescent="0.3">
      <c r="A29" s="729" t="s">
        <v>584</v>
      </c>
      <c r="B29" s="730" t="s">
        <v>1280</v>
      </c>
      <c r="C29" s="731">
        <v>116.79102</v>
      </c>
      <c r="D29" s="731">
        <v>150.31524999999999</v>
      </c>
      <c r="E29" s="731"/>
      <c r="F29" s="731">
        <v>0</v>
      </c>
      <c r="G29" s="731">
        <v>0</v>
      </c>
      <c r="H29" s="731">
        <v>0</v>
      </c>
      <c r="I29" s="732" t="s">
        <v>567</v>
      </c>
      <c r="J29" s="733" t="s">
        <v>1</v>
      </c>
    </row>
    <row r="30" spans="1:10" ht="14.4" customHeight="1" x14ac:dyDescent="0.3">
      <c r="A30" s="729" t="s">
        <v>584</v>
      </c>
      <c r="B30" s="730" t="s">
        <v>1281</v>
      </c>
      <c r="C30" s="731">
        <v>0</v>
      </c>
      <c r="D30" s="731">
        <v>0</v>
      </c>
      <c r="E30" s="731"/>
      <c r="F30" s="731">
        <v>0</v>
      </c>
      <c r="G30" s="731">
        <v>0</v>
      </c>
      <c r="H30" s="731">
        <v>0</v>
      </c>
      <c r="I30" s="732" t="s">
        <v>567</v>
      </c>
      <c r="J30" s="733" t="s">
        <v>1</v>
      </c>
    </row>
    <row r="31" spans="1:10" ht="14.4" customHeight="1" x14ac:dyDescent="0.3">
      <c r="A31" s="729" t="s">
        <v>584</v>
      </c>
      <c r="B31" s="730" t="s">
        <v>1282</v>
      </c>
      <c r="C31" s="731">
        <v>12.8056</v>
      </c>
      <c r="D31" s="731">
        <v>14.119849999999996</v>
      </c>
      <c r="E31" s="731"/>
      <c r="F31" s="731">
        <v>0</v>
      </c>
      <c r="G31" s="731">
        <v>0</v>
      </c>
      <c r="H31" s="731">
        <v>0</v>
      </c>
      <c r="I31" s="732" t="s">
        <v>567</v>
      </c>
      <c r="J31" s="733" t="s">
        <v>1</v>
      </c>
    </row>
    <row r="32" spans="1:10" ht="14.4" customHeight="1" x14ac:dyDescent="0.3">
      <c r="A32" s="729" t="s">
        <v>584</v>
      </c>
      <c r="B32" s="730" t="s">
        <v>1283</v>
      </c>
      <c r="C32" s="731">
        <v>447.10411999999985</v>
      </c>
      <c r="D32" s="731">
        <v>492.51411999999999</v>
      </c>
      <c r="E32" s="731"/>
      <c r="F32" s="731">
        <v>0</v>
      </c>
      <c r="G32" s="731">
        <v>0</v>
      </c>
      <c r="H32" s="731">
        <v>0</v>
      </c>
      <c r="I32" s="732" t="s">
        <v>567</v>
      </c>
      <c r="J32" s="733" t="s">
        <v>1</v>
      </c>
    </row>
    <row r="33" spans="1:10" ht="14.4" customHeight="1" x14ac:dyDescent="0.3">
      <c r="A33" s="729" t="s">
        <v>584</v>
      </c>
      <c r="B33" s="730" t="s">
        <v>1284</v>
      </c>
      <c r="C33" s="731">
        <v>0.17499999999999999</v>
      </c>
      <c r="D33" s="731">
        <v>0</v>
      </c>
      <c r="E33" s="731"/>
      <c r="F33" s="731">
        <v>0</v>
      </c>
      <c r="G33" s="731">
        <v>0</v>
      </c>
      <c r="H33" s="731">
        <v>0</v>
      </c>
      <c r="I33" s="732" t="s">
        <v>567</v>
      </c>
      <c r="J33" s="733" t="s">
        <v>1</v>
      </c>
    </row>
    <row r="34" spans="1:10" ht="14.4" customHeight="1" x14ac:dyDescent="0.3">
      <c r="A34" s="729" t="s">
        <v>584</v>
      </c>
      <c r="B34" s="730" t="s">
        <v>1286</v>
      </c>
      <c r="C34" s="731">
        <v>0.42851999999999996</v>
      </c>
      <c r="D34" s="731">
        <v>0.59344000000000008</v>
      </c>
      <c r="E34" s="731"/>
      <c r="F34" s="731">
        <v>0</v>
      </c>
      <c r="G34" s="731">
        <v>0</v>
      </c>
      <c r="H34" s="731">
        <v>0</v>
      </c>
      <c r="I34" s="732" t="s">
        <v>567</v>
      </c>
      <c r="J34" s="733" t="s">
        <v>1</v>
      </c>
    </row>
    <row r="35" spans="1:10" ht="14.4" customHeight="1" x14ac:dyDescent="0.3">
      <c r="A35" s="729" t="s">
        <v>584</v>
      </c>
      <c r="B35" s="730" t="s">
        <v>1287</v>
      </c>
      <c r="C35" s="731">
        <v>19.381589999999999</v>
      </c>
      <c r="D35" s="731">
        <v>14.7895</v>
      </c>
      <c r="E35" s="731"/>
      <c r="F35" s="731">
        <v>0</v>
      </c>
      <c r="G35" s="731">
        <v>0</v>
      </c>
      <c r="H35" s="731">
        <v>0</v>
      </c>
      <c r="I35" s="732" t="s">
        <v>567</v>
      </c>
      <c r="J35" s="733" t="s">
        <v>1</v>
      </c>
    </row>
    <row r="36" spans="1:10" ht="14.4" customHeight="1" x14ac:dyDescent="0.3">
      <c r="A36" s="729" t="s">
        <v>584</v>
      </c>
      <c r="B36" s="730" t="s">
        <v>1289</v>
      </c>
      <c r="C36" s="731">
        <v>0</v>
      </c>
      <c r="D36" s="731">
        <v>0</v>
      </c>
      <c r="E36" s="731"/>
      <c r="F36" s="731">
        <v>0</v>
      </c>
      <c r="G36" s="731">
        <v>0</v>
      </c>
      <c r="H36" s="731">
        <v>0</v>
      </c>
      <c r="I36" s="732" t="s">
        <v>567</v>
      </c>
      <c r="J36" s="733" t="s">
        <v>1</v>
      </c>
    </row>
    <row r="37" spans="1:10" ht="14.4" customHeight="1" x14ac:dyDescent="0.3">
      <c r="A37" s="729" t="s">
        <v>584</v>
      </c>
      <c r="B37" s="730" t="s">
        <v>586</v>
      </c>
      <c r="C37" s="731">
        <v>596.68584999999985</v>
      </c>
      <c r="D37" s="731">
        <v>672.33215999999993</v>
      </c>
      <c r="E37" s="731"/>
      <c r="F37" s="731">
        <v>0</v>
      </c>
      <c r="G37" s="731">
        <v>0</v>
      </c>
      <c r="H37" s="731">
        <v>0</v>
      </c>
      <c r="I37" s="732" t="s">
        <v>567</v>
      </c>
      <c r="J37" s="733" t="s">
        <v>582</v>
      </c>
    </row>
    <row r="38" spans="1:10" ht="14.4" customHeight="1" x14ac:dyDescent="0.3">
      <c r="A38" s="729" t="s">
        <v>567</v>
      </c>
      <c r="B38" s="730" t="s">
        <v>567</v>
      </c>
      <c r="C38" s="731" t="s">
        <v>567</v>
      </c>
      <c r="D38" s="731" t="s">
        <v>567</v>
      </c>
      <c r="E38" s="731"/>
      <c r="F38" s="731" t="s">
        <v>567</v>
      </c>
      <c r="G38" s="731" t="s">
        <v>567</v>
      </c>
      <c r="H38" s="731" t="s">
        <v>567</v>
      </c>
      <c r="I38" s="732" t="s">
        <v>567</v>
      </c>
      <c r="J38" s="733" t="s">
        <v>583</v>
      </c>
    </row>
    <row r="39" spans="1:10" ht="14.4" customHeight="1" x14ac:dyDescent="0.3">
      <c r="A39" s="729" t="s">
        <v>587</v>
      </c>
      <c r="B39" s="730" t="s">
        <v>588</v>
      </c>
      <c r="C39" s="731" t="s">
        <v>567</v>
      </c>
      <c r="D39" s="731" t="s">
        <v>567</v>
      </c>
      <c r="E39" s="731"/>
      <c r="F39" s="731" t="s">
        <v>567</v>
      </c>
      <c r="G39" s="731" t="s">
        <v>567</v>
      </c>
      <c r="H39" s="731" t="s">
        <v>567</v>
      </c>
      <c r="I39" s="732" t="s">
        <v>567</v>
      </c>
      <c r="J39" s="733" t="s">
        <v>0</v>
      </c>
    </row>
    <row r="40" spans="1:10" ht="14.4" customHeight="1" x14ac:dyDescent="0.3">
      <c r="A40" s="729" t="s">
        <v>587</v>
      </c>
      <c r="B40" s="730" t="s">
        <v>1282</v>
      </c>
      <c r="C40" s="731">
        <v>0</v>
      </c>
      <c r="D40" s="731">
        <v>1.8522100000000001</v>
      </c>
      <c r="E40" s="731"/>
      <c r="F40" s="731">
        <v>0</v>
      </c>
      <c r="G40" s="731">
        <v>3</v>
      </c>
      <c r="H40" s="731">
        <v>-3</v>
      </c>
      <c r="I40" s="732">
        <v>0</v>
      </c>
      <c r="J40" s="733" t="s">
        <v>1</v>
      </c>
    </row>
    <row r="41" spans="1:10" ht="14.4" customHeight="1" x14ac:dyDescent="0.3">
      <c r="A41" s="729" t="s">
        <v>587</v>
      </c>
      <c r="B41" s="730" t="s">
        <v>1283</v>
      </c>
      <c r="C41" s="731">
        <v>0</v>
      </c>
      <c r="D41" s="731">
        <v>8.7700999999999993</v>
      </c>
      <c r="E41" s="731"/>
      <c r="F41" s="731">
        <v>0.2114</v>
      </c>
      <c r="G41" s="731">
        <v>6</v>
      </c>
      <c r="H41" s="731">
        <v>-5.7885999999999997</v>
      </c>
      <c r="I41" s="732">
        <v>3.5233333333333332E-2</v>
      </c>
      <c r="J41" s="733" t="s">
        <v>1</v>
      </c>
    </row>
    <row r="42" spans="1:10" ht="14.4" customHeight="1" x14ac:dyDescent="0.3">
      <c r="A42" s="729" t="s">
        <v>587</v>
      </c>
      <c r="B42" s="730" t="s">
        <v>1286</v>
      </c>
      <c r="C42" s="731">
        <v>0</v>
      </c>
      <c r="D42" s="731">
        <v>0.27335999999999999</v>
      </c>
      <c r="E42" s="731"/>
      <c r="F42" s="731">
        <v>0</v>
      </c>
      <c r="G42" s="731">
        <v>0</v>
      </c>
      <c r="H42" s="731">
        <v>0</v>
      </c>
      <c r="I42" s="732" t="s">
        <v>567</v>
      </c>
      <c r="J42" s="733" t="s">
        <v>1</v>
      </c>
    </row>
    <row r="43" spans="1:10" ht="14.4" customHeight="1" x14ac:dyDescent="0.3">
      <c r="A43" s="729" t="s">
        <v>587</v>
      </c>
      <c r="B43" s="730" t="s">
        <v>1287</v>
      </c>
      <c r="C43" s="731">
        <v>0</v>
      </c>
      <c r="D43" s="731">
        <v>1.5424800000000001</v>
      </c>
      <c r="E43" s="731"/>
      <c r="F43" s="731">
        <v>0.35816000000000003</v>
      </c>
      <c r="G43" s="731">
        <v>1</v>
      </c>
      <c r="H43" s="731">
        <v>-0.64183999999999997</v>
      </c>
      <c r="I43" s="732">
        <v>0.35816000000000003</v>
      </c>
      <c r="J43" s="733" t="s">
        <v>1</v>
      </c>
    </row>
    <row r="44" spans="1:10" ht="14.4" customHeight="1" x14ac:dyDescent="0.3">
      <c r="A44" s="729" t="s">
        <v>587</v>
      </c>
      <c r="B44" s="730" t="s">
        <v>589</v>
      </c>
      <c r="C44" s="731">
        <v>0</v>
      </c>
      <c r="D44" s="731">
        <v>12.438149999999998</v>
      </c>
      <c r="E44" s="731"/>
      <c r="F44" s="731">
        <v>0.56956000000000007</v>
      </c>
      <c r="G44" s="731">
        <v>10</v>
      </c>
      <c r="H44" s="731">
        <v>-9.4304400000000008</v>
      </c>
      <c r="I44" s="732">
        <v>5.6956000000000007E-2</v>
      </c>
      <c r="J44" s="733" t="s">
        <v>582</v>
      </c>
    </row>
    <row r="45" spans="1:10" ht="14.4" customHeight="1" x14ac:dyDescent="0.3">
      <c r="A45" s="729" t="s">
        <v>567</v>
      </c>
      <c r="B45" s="730" t="s">
        <v>567</v>
      </c>
      <c r="C45" s="731" t="s">
        <v>567</v>
      </c>
      <c r="D45" s="731" t="s">
        <v>567</v>
      </c>
      <c r="E45" s="731"/>
      <c r="F45" s="731" t="s">
        <v>567</v>
      </c>
      <c r="G45" s="731" t="s">
        <v>567</v>
      </c>
      <c r="H45" s="731" t="s">
        <v>567</v>
      </c>
      <c r="I45" s="732" t="s">
        <v>567</v>
      </c>
      <c r="J45" s="733" t="s">
        <v>583</v>
      </c>
    </row>
    <row r="46" spans="1:10" ht="14.4" customHeight="1" x14ac:dyDescent="0.3">
      <c r="A46" s="729" t="s">
        <v>590</v>
      </c>
      <c r="B46" s="730" t="s">
        <v>591</v>
      </c>
      <c r="C46" s="731" t="s">
        <v>567</v>
      </c>
      <c r="D46" s="731" t="s">
        <v>567</v>
      </c>
      <c r="E46" s="731"/>
      <c r="F46" s="731" t="s">
        <v>567</v>
      </c>
      <c r="G46" s="731" t="s">
        <v>567</v>
      </c>
      <c r="H46" s="731" t="s">
        <v>567</v>
      </c>
      <c r="I46" s="732" t="s">
        <v>567</v>
      </c>
      <c r="J46" s="733" t="s">
        <v>0</v>
      </c>
    </row>
    <row r="47" spans="1:10" ht="14.4" customHeight="1" x14ac:dyDescent="0.3">
      <c r="A47" s="729" t="s">
        <v>590</v>
      </c>
      <c r="B47" s="730" t="s">
        <v>1280</v>
      </c>
      <c r="C47" s="731">
        <v>116.86129999999999</v>
      </c>
      <c r="D47" s="731">
        <v>49.884149999999991</v>
      </c>
      <c r="E47" s="731"/>
      <c r="F47" s="731">
        <v>76.795820000000006</v>
      </c>
      <c r="G47" s="731">
        <v>85</v>
      </c>
      <c r="H47" s="731">
        <v>-8.2041799999999938</v>
      </c>
      <c r="I47" s="732">
        <v>0.9034802352941177</v>
      </c>
      <c r="J47" s="733" t="s">
        <v>1</v>
      </c>
    </row>
    <row r="48" spans="1:10" ht="14.4" customHeight="1" x14ac:dyDescent="0.3">
      <c r="A48" s="729" t="s">
        <v>590</v>
      </c>
      <c r="B48" s="730" t="s">
        <v>1281</v>
      </c>
      <c r="C48" s="731">
        <v>0</v>
      </c>
      <c r="D48" s="731">
        <v>0</v>
      </c>
      <c r="E48" s="731"/>
      <c r="F48" s="731">
        <v>0</v>
      </c>
      <c r="G48" s="731">
        <v>0</v>
      </c>
      <c r="H48" s="731">
        <v>0</v>
      </c>
      <c r="I48" s="732" t="s">
        <v>567</v>
      </c>
      <c r="J48" s="733" t="s">
        <v>1</v>
      </c>
    </row>
    <row r="49" spans="1:10" ht="14.4" customHeight="1" x14ac:dyDescent="0.3">
      <c r="A49" s="729" t="s">
        <v>590</v>
      </c>
      <c r="B49" s="730" t="s">
        <v>1282</v>
      </c>
      <c r="C49" s="731">
        <v>79.911109999999994</v>
      </c>
      <c r="D49" s="731">
        <v>82.383750000000006</v>
      </c>
      <c r="E49" s="731"/>
      <c r="F49" s="731">
        <v>80.340860000000035</v>
      </c>
      <c r="G49" s="731">
        <v>82</v>
      </c>
      <c r="H49" s="731">
        <v>-1.6591399999999652</v>
      </c>
      <c r="I49" s="732">
        <v>0.97976658536585404</v>
      </c>
      <c r="J49" s="733" t="s">
        <v>1</v>
      </c>
    </row>
    <row r="50" spans="1:10" ht="14.4" customHeight="1" x14ac:dyDescent="0.3">
      <c r="A50" s="729" t="s">
        <v>590</v>
      </c>
      <c r="B50" s="730" t="s">
        <v>1283</v>
      </c>
      <c r="C50" s="731">
        <v>855.09264999999959</v>
      </c>
      <c r="D50" s="731">
        <v>942.67409000000021</v>
      </c>
      <c r="E50" s="731"/>
      <c r="F50" s="731">
        <v>1094.1505000000004</v>
      </c>
      <c r="G50" s="731">
        <v>1427</v>
      </c>
      <c r="H50" s="731">
        <v>-332.84949999999958</v>
      </c>
      <c r="I50" s="732">
        <v>0.76674877365101646</v>
      </c>
      <c r="J50" s="733" t="s">
        <v>1</v>
      </c>
    </row>
    <row r="51" spans="1:10" ht="14.4" customHeight="1" x14ac:dyDescent="0.3">
      <c r="A51" s="729" t="s">
        <v>590</v>
      </c>
      <c r="B51" s="730" t="s">
        <v>1284</v>
      </c>
      <c r="C51" s="731">
        <v>19.690639999999998</v>
      </c>
      <c r="D51" s="731">
        <v>20.585889999999999</v>
      </c>
      <c r="E51" s="731"/>
      <c r="F51" s="731">
        <v>12.437899999999999</v>
      </c>
      <c r="G51" s="731">
        <v>20</v>
      </c>
      <c r="H51" s="731">
        <v>-7.5621000000000009</v>
      </c>
      <c r="I51" s="732">
        <v>0.62189499999999998</v>
      </c>
      <c r="J51" s="733" t="s">
        <v>1</v>
      </c>
    </row>
    <row r="52" spans="1:10" ht="14.4" customHeight="1" x14ac:dyDescent="0.3">
      <c r="A52" s="729" t="s">
        <v>590</v>
      </c>
      <c r="B52" s="730" t="s">
        <v>1285</v>
      </c>
      <c r="C52" s="731">
        <v>2.9911500000000002</v>
      </c>
      <c r="D52" s="731">
        <v>1.7946900000000001</v>
      </c>
      <c r="E52" s="731"/>
      <c r="F52" s="731">
        <v>2.3929200000000002</v>
      </c>
      <c r="G52" s="731">
        <v>3</v>
      </c>
      <c r="H52" s="731">
        <v>-0.60707999999999984</v>
      </c>
      <c r="I52" s="732">
        <v>0.79764000000000002</v>
      </c>
      <c r="J52" s="733" t="s">
        <v>1</v>
      </c>
    </row>
    <row r="53" spans="1:10" ht="14.4" customHeight="1" x14ac:dyDescent="0.3">
      <c r="A53" s="729" t="s">
        <v>590</v>
      </c>
      <c r="B53" s="730" t="s">
        <v>1286</v>
      </c>
      <c r="C53" s="731">
        <v>2.85</v>
      </c>
      <c r="D53" s="731">
        <v>2.7829999999999999</v>
      </c>
      <c r="E53" s="731"/>
      <c r="F53" s="731">
        <v>2.35</v>
      </c>
      <c r="G53" s="731">
        <v>4</v>
      </c>
      <c r="H53" s="731">
        <v>-1.65</v>
      </c>
      <c r="I53" s="732">
        <v>0.58750000000000002</v>
      </c>
      <c r="J53" s="733" t="s">
        <v>1</v>
      </c>
    </row>
    <row r="54" spans="1:10" ht="14.4" customHeight="1" x14ac:dyDescent="0.3">
      <c r="A54" s="729" t="s">
        <v>590</v>
      </c>
      <c r="B54" s="730" t="s">
        <v>1287</v>
      </c>
      <c r="C54" s="731">
        <v>60.115200000000009</v>
      </c>
      <c r="D54" s="731">
        <v>44.323140000000002</v>
      </c>
      <c r="E54" s="731"/>
      <c r="F54" s="731">
        <v>43.733179999999997</v>
      </c>
      <c r="G54" s="731">
        <v>59</v>
      </c>
      <c r="H54" s="731">
        <v>-15.266820000000003</v>
      </c>
      <c r="I54" s="732">
        <v>0.74124033898305075</v>
      </c>
      <c r="J54" s="733" t="s">
        <v>1</v>
      </c>
    </row>
    <row r="55" spans="1:10" ht="14.4" customHeight="1" x14ac:dyDescent="0.3">
      <c r="A55" s="729" t="s">
        <v>590</v>
      </c>
      <c r="B55" s="730" t="s">
        <v>1288</v>
      </c>
      <c r="C55" s="731">
        <v>44.043999999999997</v>
      </c>
      <c r="D55" s="731">
        <v>75.284170000000003</v>
      </c>
      <c r="E55" s="731"/>
      <c r="F55" s="731">
        <v>80.266469999999998</v>
      </c>
      <c r="G55" s="731">
        <v>63</v>
      </c>
      <c r="H55" s="731">
        <v>17.266469999999998</v>
      </c>
      <c r="I55" s="732">
        <v>1.2740709523809524</v>
      </c>
      <c r="J55" s="733" t="s">
        <v>1</v>
      </c>
    </row>
    <row r="56" spans="1:10" ht="14.4" customHeight="1" x14ac:dyDescent="0.3">
      <c r="A56" s="729" t="s">
        <v>590</v>
      </c>
      <c r="B56" s="730" t="s">
        <v>1289</v>
      </c>
      <c r="C56" s="731">
        <v>140.32949999999997</v>
      </c>
      <c r="D56" s="731">
        <v>154.44607999999999</v>
      </c>
      <c r="E56" s="731"/>
      <c r="F56" s="731">
        <v>126.37372000000001</v>
      </c>
      <c r="G56" s="731">
        <v>155</v>
      </c>
      <c r="H56" s="731">
        <v>-28.626279999999994</v>
      </c>
      <c r="I56" s="732">
        <v>0.81531432258064518</v>
      </c>
      <c r="J56" s="733" t="s">
        <v>1</v>
      </c>
    </row>
    <row r="57" spans="1:10" ht="14.4" customHeight="1" x14ac:dyDescent="0.3">
      <c r="A57" s="729" t="s">
        <v>590</v>
      </c>
      <c r="B57" s="730" t="s">
        <v>592</v>
      </c>
      <c r="C57" s="731">
        <v>1321.8855499999997</v>
      </c>
      <c r="D57" s="731">
        <v>1374.15896</v>
      </c>
      <c r="E57" s="731"/>
      <c r="F57" s="731">
        <v>1518.8413700000003</v>
      </c>
      <c r="G57" s="731">
        <v>1896</v>
      </c>
      <c r="H57" s="731">
        <v>-377.15862999999968</v>
      </c>
      <c r="I57" s="732">
        <v>0.80107667194092846</v>
      </c>
      <c r="J57" s="733" t="s">
        <v>582</v>
      </c>
    </row>
    <row r="58" spans="1:10" ht="14.4" customHeight="1" x14ac:dyDescent="0.3">
      <c r="A58" s="729" t="s">
        <v>567</v>
      </c>
      <c r="B58" s="730" t="s">
        <v>567</v>
      </c>
      <c r="C58" s="731" t="s">
        <v>567</v>
      </c>
      <c r="D58" s="731" t="s">
        <v>567</v>
      </c>
      <c r="E58" s="731"/>
      <c r="F58" s="731" t="s">
        <v>567</v>
      </c>
      <c r="G58" s="731" t="s">
        <v>567</v>
      </c>
      <c r="H58" s="731" t="s">
        <v>567</v>
      </c>
      <c r="I58" s="732" t="s">
        <v>567</v>
      </c>
      <c r="J58" s="733" t="s">
        <v>583</v>
      </c>
    </row>
    <row r="59" spans="1:10" ht="14.4" customHeight="1" x14ac:dyDescent="0.3">
      <c r="A59" s="729" t="s">
        <v>565</v>
      </c>
      <c r="B59" s="730" t="s">
        <v>577</v>
      </c>
      <c r="C59" s="731">
        <v>2150.7260499999993</v>
      </c>
      <c r="D59" s="731">
        <v>2330.39984</v>
      </c>
      <c r="E59" s="731"/>
      <c r="F59" s="731">
        <v>1930.6182900000003</v>
      </c>
      <c r="G59" s="731">
        <v>2335</v>
      </c>
      <c r="H59" s="731">
        <v>-404.38170999999966</v>
      </c>
      <c r="I59" s="732">
        <v>0.82681725481798729</v>
      </c>
      <c r="J59" s="733" t="s">
        <v>578</v>
      </c>
    </row>
  </sheetData>
  <mergeCells count="3">
    <mergeCell ref="A1:I1"/>
    <mergeCell ref="F3:I3"/>
    <mergeCell ref="C4:D4"/>
  </mergeCells>
  <conditionalFormatting sqref="F17 F60:F65537">
    <cfRule type="cellIs" dxfId="41" priority="18" stopIfTrue="1" operator="greaterThan">
      <formula>1</formula>
    </cfRule>
  </conditionalFormatting>
  <conditionalFormatting sqref="H5:H16">
    <cfRule type="expression" dxfId="40" priority="14">
      <formula>$H5&gt;0</formula>
    </cfRule>
  </conditionalFormatting>
  <conditionalFormatting sqref="I5:I16">
    <cfRule type="expression" dxfId="39" priority="15">
      <formula>$I5&gt;1</formula>
    </cfRule>
  </conditionalFormatting>
  <conditionalFormatting sqref="B5:B16">
    <cfRule type="expression" dxfId="38" priority="11">
      <formula>OR($J5="NS",$J5="SumaNS",$J5="Účet")</formula>
    </cfRule>
  </conditionalFormatting>
  <conditionalFormatting sqref="F5:I16 B5:D16">
    <cfRule type="expression" dxfId="37" priority="17">
      <formula>AND($J5&lt;&gt;"",$J5&lt;&gt;"mezeraKL")</formula>
    </cfRule>
  </conditionalFormatting>
  <conditionalFormatting sqref="B5:D16 F5:I16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5" priority="13">
      <formula>OR($J5="SumaNS",$J5="NS")</formula>
    </cfRule>
  </conditionalFormatting>
  <conditionalFormatting sqref="A5:A16">
    <cfRule type="expression" dxfId="34" priority="9">
      <formula>AND($J5&lt;&gt;"mezeraKL",$J5&lt;&gt;"")</formula>
    </cfRule>
  </conditionalFormatting>
  <conditionalFormatting sqref="A5:A16">
    <cfRule type="expression" dxfId="33" priority="10">
      <formula>AND($J5&lt;&gt;"",$J5&lt;&gt;"mezeraKL")</formula>
    </cfRule>
  </conditionalFormatting>
  <conditionalFormatting sqref="H18:H59">
    <cfRule type="expression" dxfId="32" priority="6">
      <formula>$H18&gt;0</formula>
    </cfRule>
  </conditionalFormatting>
  <conditionalFormatting sqref="A18:A59">
    <cfRule type="expression" dxfId="31" priority="5">
      <formula>AND($J18&lt;&gt;"mezeraKL",$J18&lt;&gt;"")</formula>
    </cfRule>
  </conditionalFormatting>
  <conditionalFormatting sqref="I18:I59">
    <cfRule type="expression" dxfId="30" priority="7">
      <formula>$I18&gt;1</formula>
    </cfRule>
  </conditionalFormatting>
  <conditionalFormatting sqref="B18:B59">
    <cfRule type="expression" dxfId="29" priority="4">
      <formula>OR($J18="NS",$J18="SumaNS",$J18="Účet")</formula>
    </cfRule>
  </conditionalFormatting>
  <conditionalFormatting sqref="A18:D59 F18:I59">
    <cfRule type="expression" dxfId="28" priority="8">
      <formula>AND($J18&lt;&gt;"",$J18&lt;&gt;"mezeraKL")</formula>
    </cfRule>
  </conditionalFormatting>
  <conditionalFormatting sqref="B18:D59 F18:I59">
    <cfRule type="expression" dxfId="27" priority="1">
      <formula>OR($J18="KL",$J18="SumaKL")</formula>
    </cfRule>
    <cfRule type="expression" priority="3" stopIfTrue="1">
      <formula>OR($J18="mezeraNS",$J18="mezeraKL")</formula>
    </cfRule>
  </conditionalFormatting>
  <conditionalFormatting sqref="B18:D59 F18:I59">
    <cfRule type="expression" dxfId="26" priority="2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1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1789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7.294031316312835</v>
      </c>
      <c r="J3" s="203">
        <f>SUBTOTAL(9,J5:J1048576)</f>
        <v>265239.5</v>
      </c>
      <c r="K3" s="204">
        <f>SUBTOTAL(9,K5:K1048576)</f>
        <v>1934665.2193231583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565</v>
      </c>
      <c r="B5" s="825" t="s">
        <v>566</v>
      </c>
      <c r="C5" s="828" t="s">
        <v>579</v>
      </c>
      <c r="D5" s="862" t="s">
        <v>580</v>
      </c>
      <c r="E5" s="828" t="s">
        <v>1290</v>
      </c>
      <c r="F5" s="862" t="s">
        <v>1291</v>
      </c>
      <c r="G5" s="828" t="s">
        <v>1292</v>
      </c>
      <c r="H5" s="828" t="s">
        <v>1293</v>
      </c>
      <c r="I5" s="225">
        <v>147.17999267578125</v>
      </c>
      <c r="J5" s="225">
        <v>20</v>
      </c>
      <c r="K5" s="848">
        <v>2943.6400146484375</v>
      </c>
    </row>
    <row r="6" spans="1:11" ht="14.4" customHeight="1" x14ac:dyDescent="0.3">
      <c r="A6" s="831" t="s">
        <v>565</v>
      </c>
      <c r="B6" s="832" t="s">
        <v>566</v>
      </c>
      <c r="C6" s="835" t="s">
        <v>579</v>
      </c>
      <c r="D6" s="863" t="s">
        <v>580</v>
      </c>
      <c r="E6" s="835" t="s">
        <v>1290</v>
      </c>
      <c r="F6" s="863" t="s">
        <v>1291</v>
      </c>
      <c r="G6" s="835" t="s">
        <v>1294</v>
      </c>
      <c r="H6" s="835" t="s">
        <v>1295</v>
      </c>
      <c r="I6" s="849">
        <v>117.37000274658203</v>
      </c>
      <c r="J6" s="849">
        <v>1</v>
      </c>
      <c r="K6" s="850">
        <v>117.37000274658203</v>
      </c>
    </row>
    <row r="7" spans="1:11" ht="14.4" customHeight="1" x14ac:dyDescent="0.3">
      <c r="A7" s="831" t="s">
        <v>565</v>
      </c>
      <c r="B7" s="832" t="s">
        <v>566</v>
      </c>
      <c r="C7" s="835" t="s">
        <v>579</v>
      </c>
      <c r="D7" s="863" t="s">
        <v>580</v>
      </c>
      <c r="E7" s="835" t="s">
        <v>1290</v>
      </c>
      <c r="F7" s="863" t="s">
        <v>1291</v>
      </c>
      <c r="G7" s="835" t="s">
        <v>1296</v>
      </c>
      <c r="H7" s="835" t="s">
        <v>1297</v>
      </c>
      <c r="I7" s="849">
        <v>11.659999847412109</v>
      </c>
      <c r="J7" s="849">
        <v>10</v>
      </c>
      <c r="K7" s="850">
        <v>116.59999847412109</v>
      </c>
    </row>
    <row r="8" spans="1:11" ht="14.4" customHeight="1" x14ac:dyDescent="0.3">
      <c r="A8" s="831" t="s">
        <v>565</v>
      </c>
      <c r="B8" s="832" t="s">
        <v>566</v>
      </c>
      <c r="C8" s="835" t="s">
        <v>579</v>
      </c>
      <c r="D8" s="863" t="s">
        <v>580</v>
      </c>
      <c r="E8" s="835" t="s">
        <v>1290</v>
      </c>
      <c r="F8" s="863" t="s">
        <v>1291</v>
      </c>
      <c r="G8" s="835" t="s">
        <v>1298</v>
      </c>
      <c r="H8" s="835" t="s">
        <v>1299</v>
      </c>
      <c r="I8" s="849">
        <v>2277.85009765625</v>
      </c>
      <c r="J8" s="849">
        <v>2</v>
      </c>
      <c r="K8" s="850">
        <v>4555.7001953125</v>
      </c>
    </row>
    <row r="9" spans="1:11" ht="14.4" customHeight="1" x14ac:dyDescent="0.3">
      <c r="A9" s="831" t="s">
        <v>565</v>
      </c>
      <c r="B9" s="832" t="s">
        <v>566</v>
      </c>
      <c r="C9" s="835" t="s">
        <v>579</v>
      </c>
      <c r="D9" s="863" t="s">
        <v>580</v>
      </c>
      <c r="E9" s="835" t="s">
        <v>1290</v>
      </c>
      <c r="F9" s="863" t="s">
        <v>1291</v>
      </c>
      <c r="G9" s="835" t="s">
        <v>1300</v>
      </c>
      <c r="H9" s="835" t="s">
        <v>1301</v>
      </c>
      <c r="I9" s="849">
        <v>2277.85009765625</v>
      </c>
      <c r="J9" s="849">
        <v>2</v>
      </c>
      <c r="K9" s="850">
        <v>4555.7001953125</v>
      </c>
    </row>
    <row r="10" spans="1:11" ht="14.4" customHeight="1" x14ac:dyDescent="0.3">
      <c r="A10" s="831" t="s">
        <v>565</v>
      </c>
      <c r="B10" s="832" t="s">
        <v>566</v>
      </c>
      <c r="C10" s="835" t="s">
        <v>579</v>
      </c>
      <c r="D10" s="863" t="s">
        <v>580</v>
      </c>
      <c r="E10" s="835" t="s">
        <v>1290</v>
      </c>
      <c r="F10" s="863" t="s">
        <v>1291</v>
      </c>
      <c r="G10" s="835" t="s">
        <v>1302</v>
      </c>
      <c r="H10" s="835" t="s">
        <v>1303</v>
      </c>
      <c r="I10" s="849">
        <v>3035.31005859375</v>
      </c>
      <c r="J10" s="849">
        <v>6</v>
      </c>
      <c r="K10" s="850">
        <v>18211.8603515625</v>
      </c>
    </row>
    <row r="11" spans="1:11" ht="14.4" customHeight="1" x14ac:dyDescent="0.3">
      <c r="A11" s="831" t="s">
        <v>565</v>
      </c>
      <c r="B11" s="832" t="s">
        <v>566</v>
      </c>
      <c r="C11" s="835" t="s">
        <v>579</v>
      </c>
      <c r="D11" s="863" t="s">
        <v>580</v>
      </c>
      <c r="E11" s="835" t="s">
        <v>1290</v>
      </c>
      <c r="F11" s="863" t="s">
        <v>1291</v>
      </c>
      <c r="G11" s="835" t="s">
        <v>1304</v>
      </c>
      <c r="H11" s="835" t="s">
        <v>1305</v>
      </c>
      <c r="I11" s="849">
        <v>3035.31005859375</v>
      </c>
      <c r="J11" s="849">
        <v>4</v>
      </c>
      <c r="K11" s="850">
        <v>12141.240234375</v>
      </c>
    </row>
    <row r="12" spans="1:11" ht="14.4" customHeight="1" x14ac:dyDescent="0.3">
      <c r="A12" s="831" t="s">
        <v>565</v>
      </c>
      <c r="B12" s="832" t="s">
        <v>566</v>
      </c>
      <c r="C12" s="835" t="s">
        <v>579</v>
      </c>
      <c r="D12" s="863" t="s">
        <v>580</v>
      </c>
      <c r="E12" s="835" t="s">
        <v>1290</v>
      </c>
      <c r="F12" s="863" t="s">
        <v>1291</v>
      </c>
      <c r="G12" s="835" t="s">
        <v>1306</v>
      </c>
      <c r="H12" s="835" t="s">
        <v>1307</v>
      </c>
      <c r="I12" s="849">
        <v>4624.25732421875</v>
      </c>
      <c r="J12" s="849">
        <v>12</v>
      </c>
      <c r="K12" s="850">
        <v>55412.630859375</v>
      </c>
    </row>
    <row r="13" spans="1:11" ht="14.4" customHeight="1" x14ac:dyDescent="0.3">
      <c r="A13" s="831" t="s">
        <v>565</v>
      </c>
      <c r="B13" s="832" t="s">
        <v>566</v>
      </c>
      <c r="C13" s="835" t="s">
        <v>579</v>
      </c>
      <c r="D13" s="863" t="s">
        <v>580</v>
      </c>
      <c r="E13" s="835" t="s">
        <v>1290</v>
      </c>
      <c r="F13" s="863" t="s">
        <v>1291</v>
      </c>
      <c r="G13" s="835" t="s">
        <v>1308</v>
      </c>
      <c r="H13" s="835" t="s">
        <v>1309</v>
      </c>
      <c r="I13" s="849">
        <v>22994.599609375</v>
      </c>
      <c r="J13" s="849">
        <v>0.25</v>
      </c>
      <c r="K13" s="850">
        <v>5748.64990234375</v>
      </c>
    </row>
    <row r="14" spans="1:11" ht="14.4" customHeight="1" x14ac:dyDescent="0.3">
      <c r="A14" s="831" t="s">
        <v>565</v>
      </c>
      <c r="B14" s="832" t="s">
        <v>566</v>
      </c>
      <c r="C14" s="835" t="s">
        <v>579</v>
      </c>
      <c r="D14" s="863" t="s">
        <v>580</v>
      </c>
      <c r="E14" s="835" t="s">
        <v>1290</v>
      </c>
      <c r="F14" s="863" t="s">
        <v>1291</v>
      </c>
      <c r="G14" s="835" t="s">
        <v>1310</v>
      </c>
      <c r="H14" s="835" t="s">
        <v>1311</v>
      </c>
      <c r="I14" s="849">
        <v>22994.599609375</v>
      </c>
      <c r="J14" s="849">
        <v>0.25</v>
      </c>
      <c r="K14" s="850">
        <v>5748.64990234375</v>
      </c>
    </row>
    <row r="15" spans="1:11" ht="14.4" customHeight="1" x14ac:dyDescent="0.3">
      <c r="A15" s="831" t="s">
        <v>565</v>
      </c>
      <c r="B15" s="832" t="s">
        <v>566</v>
      </c>
      <c r="C15" s="835" t="s">
        <v>579</v>
      </c>
      <c r="D15" s="863" t="s">
        <v>580</v>
      </c>
      <c r="E15" s="835" t="s">
        <v>1290</v>
      </c>
      <c r="F15" s="863" t="s">
        <v>1291</v>
      </c>
      <c r="G15" s="835" t="s">
        <v>1312</v>
      </c>
      <c r="H15" s="835" t="s">
        <v>1313</v>
      </c>
      <c r="I15" s="849">
        <v>22994.599609375</v>
      </c>
      <c r="J15" s="849">
        <v>0.25</v>
      </c>
      <c r="K15" s="850">
        <v>5748.64990234375</v>
      </c>
    </row>
    <row r="16" spans="1:11" ht="14.4" customHeight="1" x14ac:dyDescent="0.3">
      <c r="A16" s="831" t="s">
        <v>565</v>
      </c>
      <c r="B16" s="832" t="s">
        <v>566</v>
      </c>
      <c r="C16" s="835" t="s">
        <v>579</v>
      </c>
      <c r="D16" s="863" t="s">
        <v>580</v>
      </c>
      <c r="E16" s="835" t="s">
        <v>1290</v>
      </c>
      <c r="F16" s="863" t="s">
        <v>1291</v>
      </c>
      <c r="G16" s="835" t="s">
        <v>1314</v>
      </c>
      <c r="H16" s="835" t="s">
        <v>1315</v>
      </c>
      <c r="I16" s="849">
        <v>16187.7197265625</v>
      </c>
      <c r="J16" s="849">
        <v>0.25</v>
      </c>
      <c r="K16" s="850">
        <v>4046.929931640625</v>
      </c>
    </row>
    <row r="17" spans="1:11" ht="14.4" customHeight="1" x14ac:dyDescent="0.3">
      <c r="A17" s="831" t="s">
        <v>565</v>
      </c>
      <c r="B17" s="832" t="s">
        <v>566</v>
      </c>
      <c r="C17" s="835" t="s">
        <v>579</v>
      </c>
      <c r="D17" s="863" t="s">
        <v>580</v>
      </c>
      <c r="E17" s="835" t="s">
        <v>1290</v>
      </c>
      <c r="F17" s="863" t="s">
        <v>1291</v>
      </c>
      <c r="G17" s="835" t="s">
        <v>1316</v>
      </c>
      <c r="H17" s="835" t="s">
        <v>1317</v>
      </c>
      <c r="I17" s="849">
        <v>16187.7197265625</v>
      </c>
      <c r="J17" s="849">
        <v>0.5</v>
      </c>
      <c r="K17" s="850">
        <v>8093.85986328125</v>
      </c>
    </row>
    <row r="18" spans="1:11" ht="14.4" customHeight="1" x14ac:dyDescent="0.3">
      <c r="A18" s="831" t="s">
        <v>565</v>
      </c>
      <c r="B18" s="832" t="s">
        <v>566</v>
      </c>
      <c r="C18" s="835" t="s">
        <v>579</v>
      </c>
      <c r="D18" s="863" t="s">
        <v>580</v>
      </c>
      <c r="E18" s="835" t="s">
        <v>1290</v>
      </c>
      <c r="F18" s="863" t="s">
        <v>1291</v>
      </c>
      <c r="G18" s="835" t="s">
        <v>1318</v>
      </c>
      <c r="H18" s="835" t="s">
        <v>1319</v>
      </c>
      <c r="I18" s="849">
        <v>3709.639892578125</v>
      </c>
      <c r="J18" s="849">
        <v>0.25</v>
      </c>
      <c r="K18" s="850">
        <v>927.40997314453125</v>
      </c>
    </row>
    <row r="19" spans="1:11" ht="14.4" customHeight="1" x14ac:dyDescent="0.3">
      <c r="A19" s="831" t="s">
        <v>565</v>
      </c>
      <c r="B19" s="832" t="s">
        <v>566</v>
      </c>
      <c r="C19" s="835" t="s">
        <v>579</v>
      </c>
      <c r="D19" s="863" t="s">
        <v>580</v>
      </c>
      <c r="E19" s="835" t="s">
        <v>1290</v>
      </c>
      <c r="F19" s="863" t="s">
        <v>1291</v>
      </c>
      <c r="G19" s="835" t="s">
        <v>1320</v>
      </c>
      <c r="H19" s="835" t="s">
        <v>1321</v>
      </c>
      <c r="I19" s="849">
        <v>3130.75</v>
      </c>
      <c r="J19" s="849">
        <v>3</v>
      </c>
      <c r="K19" s="850">
        <v>9392.25</v>
      </c>
    </row>
    <row r="20" spans="1:11" ht="14.4" customHeight="1" x14ac:dyDescent="0.3">
      <c r="A20" s="831" t="s">
        <v>565</v>
      </c>
      <c r="B20" s="832" t="s">
        <v>566</v>
      </c>
      <c r="C20" s="835" t="s">
        <v>579</v>
      </c>
      <c r="D20" s="863" t="s">
        <v>580</v>
      </c>
      <c r="E20" s="835" t="s">
        <v>1290</v>
      </c>
      <c r="F20" s="863" t="s">
        <v>1291</v>
      </c>
      <c r="G20" s="835" t="s">
        <v>1322</v>
      </c>
      <c r="H20" s="835" t="s">
        <v>1323</v>
      </c>
      <c r="I20" s="849">
        <v>213.35000610351562</v>
      </c>
      <c r="J20" s="849">
        <v>16</v>
      </c>
      <c r="K20" s="850">
        <v>3413.550048828125</v>
      </c>
    </row>
    <row r="21" spans="1:11" ht="14.4" customHeight="1" x14ac:dyDescent="0.3">
      <c r="A21" s="831" t="s">
        <v>565</v>
      </c>
      <c r="B21" s="832" t="s">
        <v>566</v>
      </c>
      <c r="C21" s="835" t="s">
        <v>579</v>
      </c>
      <c r="D21" s="863" t="s">
        <v>580</v>
      </c>
      <c r="E21" s="835" t="s">
        <v>1290</v>
      </c>
      <c r="F21" s="863" t="s">
        <v>1291</v>
      </c>
      <c r="G21" s="835" t="s">
        <v>1324</v>
      </c>
      <c r="H21" s="835" t="s">
        <v>1325</v>
      </c>
      <c r="I21" s="849">
        <v>2722.5005425347222</v>
      </c>
      <c r="J21" s="849">
        <v>20</v>
      </c>
      <c r="K21" s="850">
        <v>54450.009765625</v>
      </c>
    </row>
    <row r="22" spans="1:11" ht="14.4" customHeight="1" x14ac:dyDescent="0.3">
      <c r="A22" s="831" t="s">
        <v>565</v>
      </c>
      <c r="B22" s="832" t="s">
        <v>566</v>
      </c>
      <c r="C22" s="835" t="s">
        <v>579</v>
      </c>
      <c r="D22" s="863" t="s">
        <v>580</v>
      </c>
      <c r="E22" s="835" t="s">
        <v>1290</v>
      </c>
      <c r="F22" s="863" t="s">
        <v>1291</v>
      </c>
      <c r="G22" s="835" t="s">
        <v>1326</v>
      </c>
      <c r="H22" s="835" t="s">
        <v>1327</v>
      </c>
      <c r="I22" s="849">
        <v>2397.39990234375</v>
      </c>
      <c r="J22" s="849">
        <v>2</v>
      </c>
      <c r="K22" s="850">
        <v>4794.7998046875</v>
      </c>
    </row>
    <row r="23" spans="1:11" ht="14.4" customHeight="1" x14ac:dyDescent="0.3">
      <c r="A23" s="831" t="s">
        <v>565</v>
      </c>
      <c r="B23" s="832" t="s">
        <v>566</v>
      </c>
      <c r="C23" s="835" t="s">
        <v>579</v>
      </c>
      <c r="D23" s="863" t="s">
        <v>580</v>
      </c>
      <c r="E23" s="835" t="s">
        <v>1290</v>
      </c>
      <c r="F23" s="863" t="s">
        <v>1291</v>
      </c>
      <c r="G23" s="835" t="s">
        <v>1328</v>
      </c>
      <c r="H23" s="835" t="s">
        <v>1329</v>
      </c>
      <c r="I23" s="849">
        <v>1149.5</v>
      </c>
      <c r="J23" s="849">
        <v>2</v>
      </c>
      <c r="K23" s="850">
        <v>2299</v>
      </c>
    </row>
    <row r="24" spans="1:11" ht="14.4" customHeight="1" x14ac:dyDescent="0.3">
      <c r="A24" s="831" t="s">
        <v>565</v>
      </c>
      <c r="B24" s="832" t="s">
        <v>566</v>
      </c>
      <c r="C24" s="835" t="s">
        <v>579</v>
      </c>
      <c r="D24" s="863" t="s">
        <v>580</v>
      </c>
      <c r="E24" s="835" t="s">
        <v>1330</v>
      </c>
      <c r="F24" s="863" t="s">
        <v>1331</v>
      </c>
      <c r="G24" s="835" t="s">
        <v>1332</v>
      </c>
      <c r="H24" s="835" t="s">
        <v>1333</v>
      </c>
      <c r="I24" s="849">
        <v>0.41999998688697815</v>
      </c>
      <c r="J24" s="849">
        <v>1000</v>
      </c>
      <c r="K24" s="850">
        <v>419.75</v>
      </c>
    </row>
    <row r="25" spans="1:11" ht="14.4" customHeight="1" x14ac:dyDescent="0.3">
      <c r="A25" s="831" t="s">
        <v>565</v>
      </c>
      <c r="B25" s="832" t="s">
        <v>566</v>
      </c>
      <c r="C25" s="835" t="s">
        <v>579</v>
      </c>
      <c r="D25" s="863" t="s">
        <v>580</v>
      </c>
      <c r="E25" s="835" t="s">
        <v>1330</v>
      </c>
      <c r="F25" s="863" t="s">
        <v>1331</v>
      </c>
      <c r="G25" s="835" t="s">
        <v>1334</v>
      </c>
      <c r="H25" s="835" t="s">
        <v>1335</v>
      </c>
      <c r="I25" s="849">
        <v>790.8699951171875</v>
      </c>
      <c r="J25" s="849">
        <v>1</v>
      </c>
      <c r="K25" s="850">
        <v>790.8699951171875</v>
      </c>
    </row>
    <row r="26" spans="1:11" ht="14.4" customHeight="1" x14ac:dyDescent="0.3">
      <c r="A26" s="831" t="s">
        <v>565</v>
      </c>
      <c r="B26" s="832" t="s">
        <v>566</v>
      </c>
      <c r="C26" s="835" t="s">
        <v>579</v>
      </c>
      <c r="D26" s="863" t="s">
        <v>580</v>
      </c>
      <c r="E26" s="835" t="s">
        <v>1330</v>
      </c>
      <c r="F26" s="863" t="s">
        <v>1331</v>
      </c>
      <c r="G26" s="835" t="s">
        <v>1336</v>
      </c>
      <c r="H26" s="835" t="s">
        <v>1337</v>
      </c>
      <c r="I26" s="849">
        <v>2.9600000381469727</v>
      </c>
      <c r="J26" s="849">
        <v>100</v>
      </c>
      <c r="K26" s="850">
        <v>296.29998779296875</v>
      </c>
    </row>
    <row r="27" spans="1:11" ht="14.4" customHeight="1" x14ac:dyDescent="0.3">
      <c r="A27" s="831" t="s">
        <v>565</v>
      </c>
      <c r="B27" s="832" t="s">
        <v>566</v>
      </c>
      <c r="C27" s="835" t="s">
        <v>579</v>
      </c>
      <c r="D27" s="863" t="s">
        <v>580</v>
      </c>
      <c r="E27" s="835" t="s">
        <v>1330</v>
      </c>
      <c r="F27" s="863" t="s">
        <v>1331</v>
      </c>
      <c r="G27" s="835" t="s">
        <v>1338</v>
      </c>
      <c r="H27" s="835" t="s">
        <v>1339</v>
      </c>
      <c r="I27" s="849">
        <v>0.30200001001358034</v>
      </c>
      <c r="J27" s="849">
        <v>3250</v>
      </c>
      <c r="K27" s="850">
        <v>987.45997619628906</v>
      </c>
    </row>
    <row r="28" spans="1:11" ht="14.4" customHeight="1" x14ac:dyDescent="0.3">
      <c r="A28" s="831" t="s">
        <v>565</v>
      </c>
      <c r="B28" s="832" t="s">
        <v>566</v>
      </c>
      <c r="C28" s="835" t="s">
        <v>579</v>
      </c>
      <c r="D28" s="863" t="s">
        <v>580</v>
      </c>
      <c r="E28" s="835" t="s">
        <v>1330</v>
      </c>
      <c r="F28" s="863" t="s">
        <v>1331</v>
      </c>
      <c r="G28" s="835" t="s">
        <v>1340</v>
      </c>
      <c r="H28" s="835" t="s">
        <v>1341</v>
      </c>
      <c r="I28" s="849">
        <v>0.67000001668930054</v>
      </c>
      <c r="J28" s="849">
        <v>500</v>
      </c>
      <c r="K28" s="850">
        <v>335</v>
      </c>
    </row>
    <row r="29" spans="1:11" ht="14.4" customHeight="1" x14ac:dyDescent="0.3">
      <c r="A29" s="831" t="s">
        <v>565</v>
      </c>
      <c r="B29" s="832" t="s">
        <v>566</v>
      </c>
      <c r="C29" s="835" t="s">
        <v>579</v>
      </c>
      <c r="D29" s="863" t="s">
        <v>580</v>
      </c>
      <c r="E29" s="835" t="s">
        <v>1330</v>
      </c>
      <c r="F29" s="863" t="s">
        <v>1331</v>
      </c>
      <c r="G29" s="835" t="s">
        <v>1342</v>
      </c>
      <c r="H29" s="835" t="s">
        <v>1343</v>
      </c>
      <c r="I29" s="849">
        <v>0.30000001192092896</v>
      </c>
      <c r="J29" s="849">
        <v>33600</v>
      </c>
      <c r="K29" s="850">
        <v>9977.7001953125</v>
      </c>
    </row>
    <row r="30" spans="1:11" ht="14.4" customHeight="1" x14ac:dyDescent="0.3">
      <c r="A30" s="831" t="s">
        <v>565</v>
      </c>
      <c r="B30" s="832" t="s">
        <v>566</v>
      </c>
      <c r="C30" s="835" t="s">
        <v>579</v>
      </c>
      <c r="D30" s="863" t="s">
        <v>580</v>
      </c>
      <c r="E30" s="835" t="s">
        <v>1330</v>
      </c>
      <c r="F30" s="863" t="s">
        <v>1331</v>
      </c>
      <c r="G30" s="835" t="s">
        <v>1344</v>
      </c>
      <c r="H30" s="835" t="s">
        <v>1345</v>
      </c>
      <c r="I30" s="849">
        <v>0.14285714498588017</v>
      </c>
      <c r="J30" s="849">
        <v>5200</v>
      </c>
      <c r="K30" s="850">
        <v>740.13999938964844</v>
      </c>
    </row>
    <row r="31" spans="1:11" ht="14.4" customHeight="1" x14ac:dyDescent="0.3">
      <c r="A31" s="831" t="s">
        <v>565</v>
      </c>
      <c r="B31" s="832" t="s">
        <v>566</v>
      </c>
      <c r="C31" s="835" t="s">
        <v>579</v>
      </c>
      <c r="D31" s="863" t="s">
        <v>580</v>
      </c>
      <c r="E31" s="835" t="s">
        <v>1330</v>
      </c>
      <c r="F31" s="863" t="s">
        <v>1331</v>
      </c>
      <c r="G31" s="835" t="s">
        <v>1346</v>
      </c>
      <c r="H31" s="835" t="s">
        <v>1347</v>
      </c>
      <c r="I31" s="849">
        <v>1.4266666173934937</v>
      </c>
      <c r="J31" s="849">
        <v>3000</v>
      </c>
      <c r="K31" s="850">
        <v>4271.8199462890625</v>
      </c>
    </row>
    <row r="32" spans="1:11" ht="14.4" customHeight="1" x14ac:dyDescent="0.3">
      <c r="A32" s="831" t="s">
        <v>565</v>
      </c>
      <c r="B32" s="832" t="s">
        <v>566</v>
      </c>
      <c r="C32" s="835" t="s">
        <v>579</v>
      </c>
      <c r="D32" s="863" t="s">
        <v>580</v>
      </c>
      <c r="E32" s="835" t="s">
        <v>1330</v>
      </c>
      <c r="F32" s="863" t="s">
        <v>1331</v>
      </c>
      <c r="G32" s="835" t="s">
        <v>1346</v>
      </c>
      <c r="H32" s="835" t="s">
        <v>1348</v>
      </c>
      <c r="I32" s="849">
        <v>1.4249999523162842</v>
      </c>
      <c r="J32" s="849">
        <v>2000</v>
      </c>
      <c r="K32" s="850">
        <v>2849.9000244140625</v>
      </c>
    </row>
    <row r="33" spans="1:11" ht="14.4" customHeight="1" x14ac:dyDescent="0.3">
      <c r="A33" s="831" t="s">
        <v>565</v>
      </c>
      <c r="B33" s="832" t="s">
        <v>566</v>
      </c>
      <c r="C33" s="835" t="s">
        <v>579</v>
      </c>
      <c r="D33" s="863" t="s">
        <v>580</v>
      </c>
      <c r="E33" s="835" t="s">
        <v>1330</v>
      </c>
      <c r="F33" s="863" t="s">
        <v>1331</v>
      </c>
      <c r="G33" s="835" t="s">
        <v>1349</v>
      </c>
      <c r="H33" s="835" t="s">
        <v>1350</v>
      </c>
      <c r="I33" s="849">
        <v>28.733332951863606</v>
      </c>
      <c r="J33" s="849">
        <v>11</v>
      </c>
      <c r="K33" s="850">
        <v>316.06999969482422</v>
      </c>
    </row>
    <row r="34" spans="1:11" ht="14.4" customHeight="1" x14ac:dyDescent="0.3">
      <c r="A34" s="831" t="s">
        <v>565</v>
      </c>
      <c r="B34" s="832" t="s">
        <v>566</v>
      </c>
      <c r="C34" s="835" t="s">
        <v>579</v>
      </c>
      <c r="D34" s="863" t="s">
        <v>580</v>
      </c>
      <c r="E34" s="835" t="s">
        <v>1351</v>
      </c>
      <c r="F34" s="863" t="s">
        <v>1352</v>
      </c>
      <c r="G34" s="835" t="s">
        <v>1353</v>
      </c>
      <c r="H34" s="835" t="s">
        <v>1354</v>
      </c>
      <c r="I34" s="849">
        <v>16.989999771118164</v>
      </c>
      <c r="J34" s="849">
        <v>2800</v>
      </c>
      <c r="K34" s="850">
        <v>47570.7197265625</v>
      </c>
    </row>
    <row r="35" spans="1:11" ht="14.4" customHeight="1" x14ac:dyDescent="0.3">
      <c r="A35" s="831" t="s">
        <v>565</v>
      </c>
      <c r="B35" s="832" t="s">
        <v>566</v>
      </c>
      <c r="C35" s="835" t="s">
        <v>579</v>
      </c>
      <c r="D35" s="863" t="s">
        <v>580</v>
      </c>
      <c r="E35" s="835" t="s">
        <v>1351</v>
      </c>
      <c r="F35" s="863" t="s">
        <v>1352</v>
      </c>
      <c r="G35" s="835" t="s">
        <v>1355</v>
      </c>
      <c r="H35" s="835" t="s">
        <v>1356</v>
      </c>
      <c r="I35" s="849">
        <v>4.3600001335144043</v>
      </c>
      <c r="J35" s="849">
        <v>200</v>
      </c>
      <c r="K35" s="850">
        <v>871.20001220703125</v>
      </c>
    </row>
    <row r="36" spans="1:11" ht="14.4" customHeight="1" x14ac:dyDescent="0.3">
      <c r="A36" s="831" t="s">
        <v>565</v>
      </c>
      <c r="B36" s="832" t="s">
        <v>566</v>
      </c>
      <c r="C36" s="835" t="s">
        <v>579</v>
      </c>
      <c r="D36" s="863" t="s">
        <v>580</v>
      </c>
      <c r="E36" s="835" t="s">
        <v>1351</v>
      </c>
      <c r="F36" s="863" t="s">
        <v>1352</v>
      </c>
      <c r="G36" s="835" t="s">
        <v>1357</v>
      </c>
      <c r="H36" s="835" t="s">
        <v>1358</v>
      </c>
      <c r="I36" s="849">
        <v>492.47000122070312</v>
      </c>
      <c r="J36" s="849">
        <v>20</v>
      </c>
      <c r="K36" s="850">
        <v>9849.400390625</v>
      </c>
    </row>
    <row r="37" spans="1:11" ht="14.4" customHeight="1" x14ac:dyDescent="0.3">
      <c r="A37" s="831" t="s">
        <v>565</v>
      </c>
      <c r="B37" s="832" t="s">
        <v>566</v>
      </c>
      <c r="C37" s="835" t="s">
        <v>579</v>
      </c>
      <c r="D37" s="863" t="s">
        <v>580</v>
      </c>
      <c r="E37" s="835" t="s">
        <v>1351</v>
      </c>
      <c r="F37" s="863" t="s">
        <v>1352</v>
      </c>
      <c r="G37" s="835" t="s">
        <v>1359</v>
      </c>
      <c r="H37" s="835" t="s">
        <v>1360</v>
      </c>
      <c r="I37" s="849">
        <v>527.97998046875</v>
      </c>
      <c r="J37" s="849">
        <v>40</v>
      </c>
      <c r="K37" s="850">
        <v>21119.33984375</v>
      </c>
    </row>
    <row r="38" spans="1:11" ht="14.4" customHeight="1" x14ac:dyDescent="0.3">
      <c r="A38" s="831" t="s">
        <v>565</v>
      </c>
      <c r="B38" s="832" t="s">
        <v>566</v>
      </c>
      <c r="C38" s="835" t="s">
        <v>579</v>
      </c>
      <c r="D38" s="863" t="s">
        <v>580</v>
      </c>
      <c r="E38" s="835" t="s">
        <v>1351</v>
      </c>
      <c r="F38" s="863" t="s">
        <v>1352</v>
      </c>
      <c r="G38" s="835" t="s">
        <v>1361</v>
      </c>
      <c r="H38" s="835" t="s">
        <v>1362</v>
      </c>
      <c r="I38" s="849">
        <v>8.8299999237060547</v>
      </c>
      <c r="J38" s="849">
        <v>20</v>
      </c>
      <c r="K38" s="850">
        <v>176.66000366210937</v>
      </c>
    </row>
    <row r="39" spans="1:11" ht="14.4" customHeight="1" x14ac:dyDescent="0.3">
      <c r="A39" s="831" t="s">
        <v>565</v>
      </c>
      <c r="B39" s="832" t="s">
        <v>566</v>
      </c>
      <c r="C39" s="835" t="s">
        <v>579</v>
      </c>
      <c r="D39" s="863" t="s">
        <v>580</v>
      </c>
      <c r="E39" s="835" t="s">
        <v>1351</v>
      </c>
      <c r="F39" s="863" t="s">
        <v>1352</v>
      </c>
      <c r="G39" s="835" t="s">
        <v>1363</v>
      </c>
      <c r="H39" s="835" t="s">
        <v>1364</v>
      </c>
      <c r="I39" s="849">
        <v>10.829999923706055</v>
      </c>
      <c r="J39" s="849">
        <v>120</v>
      </c>
      <c r="K39" s="850">
        <v>1299.5700073242188</v>
      </c>
    </row>
    <row r="40" spans="1:11" ht="14.4" customHeight="1" x14ac:dyDescent="0.3">
      <c r="A40" s="831" t="s">
        <v>565</v>
      </c>
      <c r="B40" s="832" t="s">
        <v>566</v>
      </c>
      <c r="C40" s="835" t="s">
        <v>579</v>
      </c>
      <c r="D40" s="863" t="s">
        <v>580</v>
      </c>
      <c r="E40" s="835" t="s">
        <v>1351</v>
      </c>
      <c r="F40" s="863" t="s">
        <v>1352</v>
      </c>
      <c r="G40" s="835" t="s">
        <v>1365</v>
      </c>
      <c r="H40" s="835" t="s">
        <v>1366</v>
      </c>
      <c r="I40" s="849">
        <v>279.75</v>
      </c>
      <c r="J40" s="849">
        <v>10</v>
      </c>
      <c r="K40" s="850">
        <v>2797.52001953125</v>
      </c>
    </row>
    <row r="41" spans="1:11" ht="14.4" customHeight="1" x14ac:dyDescent="0.3">
      <c r="A41" s="831" t="s">
        <v>565</v>
      </c>
      <c r="B41" s="832" t="s">
        <v>566</v>
      </c>
      <c r="C41" s="835" t="s">
        <v>579</v>
      </c>
      <c r="D41" s="863" t="s">
        <v>580</v>
      </c>
      <c r="E41" s="835" t="s">
        <v>1351</v>
      </c>
      <c r="F41" s="863" t="s">
        <v>1352</v>
      </c>
      <c r="G41" s="835" t="s">
        <v>1367</v>
      </c>
      <c r="H41" s="835" t="s">
        <v>1368</v>
      </c>
      <c r="I41" s="849">
        <v>15.920000076293945</v>
      </c>
      <c r="J41" s="849">
        <v>50</v>
      </c>
      <c r="K41" s="850">
        <v>796</v>
      </c>
    </row>
    <row r="42" spans="1:11" ht="14.4" customHeight="1" x14ac:dyDescent="0.3">
      <c r="A42" s="831" t="s">
        <v>565</v>
      </c>
      <c r="B42" s="832" t="s">
        <v>566</v>
      </c>
      <c r="C42" s="835" t="s">
        <v>579</v>
      </c>
      <c r="D42" s="863" t="s">
        <v>580</v>
      </c>
      <c r="E42" s="835" t="s">
        <v>1351</v>
      </c>
      <c r="F42" s="863" t="s">
        <v>1352</v>
      </c>
      <c r="G42" s="835" t="s">
        <v>1369</v>
      </c>
      <c r="H42" s="835" t="s">
        <v>1370</v>
      </c>
      <c r="I42" s="849">
        <v>371.47000122070312</v>
      </c>
      <c r="J42" s="849">
        <v>10</v>
      </c>
      <c r="K42" s="850">
        <v>3714.699951171875</v>
      </c>
    </row>
    <row r="43" spans="1:11" ht="14.4" customHeight="1" x14ac:dyDescent="0.3">
      <c r="A43" s="831" t="s">
        <v>565</v>
      </c>
      <c r="B43" s="832" t="s">
        <v>566</v>
      </c>
      <c r="C43" s="835" t="s">
        <v>579</v>
      </c>
      <c r="D43" s="863" t="s">
        <v>580</v>
      </c>
      <c r="E43" s="835" t="s">
        <v>1351</v>
      </c>
      <c r="F43" s="863" t="s">
        <v>1352</v>
      </c>
      <c r="G43" s="835" t="s">
        <v>1371</v>
      </c>
      <c r="H43" s="835" t="s">
        <v>1372</v>
      </c>
      <c r="I43" s="849">
        <v>26.015000343322754</v>
      </c>
      <c r="J43" s="849">
        <v>80</v>
      </c>
      <c r="K43" s="850">
        <v>2081</v>
      </c>
    </row>
    <row r="44" spans="1:11" ht="14.4" customHeight="1" x14ac:dyDescent="0.3">
      <c r="A44" s="831" t="s">
        <v>565</v>
      </c>
      <c r="B44" s="832" t="s">
        <v>566</v>
      </c>
      <c r="C44" s="835" t="s">
        <v>579</v>
      </c>
      <c r="D44" s="863" t="s">
        <v>580</v>
      </c>
      <c r="E44" s="835" t="s">
        <v>1351</v>
      </c>
      <c r="F44" s="863" t="s">
        <v>1352</v>
      </c>
      <c r="G44" s="835" t="s">
        <v>1373</v>
      </c>
      <c r="H44" s="835" t="s">
        <v>1374</v>
      </c>
      <c r="I44" s="849">
        <v>26.005000114440918</v>
      </c>
      <c r="J44" s="849">
        <v>160</v>
      </c>
      <c r="K44" s="850">
        <v>4160.199951171875</v>
      </c>
    </row>
    <row r="45" spans="1:11" ht="14.4" customHeight="1" x14ac:dyDescent="0.3">
      <c r="A45" s="831" t="s">
        <v>565</v>
      </c>
      <c r="B45" s="832" t="s">
        <v>566</v>
      </c>
      <c r="C45" s="835" t="s">
        <v>579</v>
      </c>
      <c r="D45" s="863" t="s">
        <v>580</v>
      </c>
      <c r="E45" s="835" t="s">
        <v>1351</v>
      </c>
      <c r="F45" s="863" t="s">
        <v>1352</v>
      </c>
      <c r="G45" s="835" t="s">
        <v>1375</v>
      </c>
      <c r="H45" s="835" t="s">
        <v>1376</v>
      </c>
      <c r="I45" s="849">
        <v>30.25</v>
      </c>
      <c r="J45" s="849">
        <v>100</v>
      </c>
      <c r="K45" s="850">
        <v>3025</v>
      </c>
    </row>
    <row r="46" spans="1:11" ht="14.4" customHeight="1" x14ac:dyDescent="0.3">
      <c r="A46" s="831" t="s">
        <v>565</v>
      </c>
      <c r="B46" s="832" t="s">
        <v>566</v>
      </c>
      <c r="C46" s="835" t="s">
        <v>579</v>
      </c>
      <c r="D46" s="863" t="s">
        <v>580</v>
      </c>
      <c r="E46" s="835" t="s">
        <v>1351</v>
      </c>
      <c r="F46" s="863" t="s">
        <v>1352</v>
      </c>
      <c r="G46" s="835" t="s">
        <v>1377</v>
      </c>
      <c r="H46" s="835" t="s">
        <v>1378</v>
      </c>
      <c r="I46" s="849">
        <v>32.669998168945313</v>
      </c>
      <c r="J46" s="849">
        <v>100</v>
      </c>
      <c r="K46" s="850">
        <v>3267</v>
      </c>
    </row>
    <row r="47" spans="1:11" ht="14.4" customHeight="1" x14ac:dyDescent="0.3">
      <c r="A47" s="831" t="s">
        <v>565</v>
      </c>
      <c r="B47" s="832" t="s">
        <v>566</v>
      </c>
      <c r="C47" s="835" t="s">
        <v>579</v>
      </c>
      <c r="D47" s="863" t="s">
        <v>580</v>
      </c>
      <c r="E47" s="835" t="s">
        <v>1351</v>
      </c>
      <c r="F47" s="863" t="s">
        <v>1352</v>
      </c>
      <c r="G47" s="835" t="s">
        <v>1379</v>
      </c>
      <c r="H47" s="835" t="s">
        <v>1380</v>
      </c>
      <c r="I47" s="849">
        <v>1.9050000011920929</v>
      </c>
      <c r="J47" s="849">
        <v>1800</v>
      </c>
      <c r="K47" s="850">
        <v>3435.25</v>
      </c>
    </row>
    <row r="48" spans="1:11" ht="14.4" customHeight="1" x14ac:dyDescent="0.3">
      <c r="A48" s="831" t="s">
        <v>565</v>
      </c>
      <c r="B48" s="832" t="s">
        <v>566</v>
      </c>
      <c r="C48" s="835" t="s">
        <v>579</v>
      </c>
      <c r="D48" s="863" t="s">
        <v>580</v>
      </c>
      <c r="E48" s="835" t="s">
        <v>1351</v>
      </c>
      <c r="F48" s="863" t="s">
        <v>1352</v>
      </c>
      <c r="G48" s="835" t="s">
        <v>1381</v>
      </c>
      <c r="H48" s="835" t="s">
        <v>1382</v>
      </c>
      <c r="I48" s="849">
        <v>1.8980000019073486</v>
      </c>
      <c r="J48" s="849">
        <v>2400</v>
      </c>
      <c r="K48" s="850">
        <v>4558.5</v>
      </c>
    </row>
    <row r="49" spans="1:11" ht="14.4" customHeight="1" x14ac:dyDescent="0.3">
      <c r="A49" s="831" t="s">
        <v>565</v>
      </c>
      <c r="B49" s="832" t="s">
        <v>566</v>
      </c>
      <c r="C49" s="835" t="s">
        <v>579</v>
      </c>
      <c r="D49" s="863" t="s">
        <v>580</v>
      </c>
      <c r="E49" s="835" t="s">
        <v>1351</v>
      </c>
      <c r="F49" s="863" t="s">
        <v>1352</v>
      </c>
      <c r="G49" s="835" t="s">
        <v>1383</v>
      </c>
      <c r="H49" s="835" t="s">
        <v>1384</v>
      </c>
      <c r="I49" s="849">
        <v>1.0519999504089355</v>
      </c>
      <c r="J49" s="849">
        <v>1400</v>
      </c>
      <c r="K49" s="850">
        <v>1473</v>
      </c>
    </row>
    <row r="50" spans="1:11" ht="14.4" customHeight="1" x14ac:dyDescent="0.3">
      <c r="A50" s="831" t="s">
        <v>565</v>
      </c>
      <c r="B50" s="832" t="s">
        <v>566</v>
      </c>
      <c r="C50" s="835" t="s">
        <v>579</v>
      </c>
      <c r="D50" s="863" t="s">
        <v>580</v>
      </c>
      <c r="E50" s="835" t="s">
        <v>1351</v>
      </c>
      <c r="F50" s="863" t="s">
        <v>1352</v>
      </c>
      <c r="G50" s="835" t="s">
        <v>1385</v>
      </c>
      <c r="H50" s="835" t="s">
        <v>1386</v>
      </c>
      <c r="I50" s="849">
        <v>11.739999771118164</v>
      </c>
      <c r="J50" s="849">
        <v>510</v>
      </c>
      <c r="K50" s="850">
        <v>5987.3999786376953</v>
      </c>
    </row>
    <row r="51" spans="1:11" ht="14.4" customHeight="1" x14ac:dyDescent="0.3">
      <c r="A51" s="831" t="s">
        <v>565</v>
      </c>
      <c r="B51" s="832" t="s">
        <v>566</v>
      </c>
      <c r="C51" s="835" t="s">
        <v>579</v>
      </c>
      <c r="D51" s="863" t="s">
        <v>580</v>
      </c>
      <c r="E51" s="835" t="s">
        <v>1351</v>
      </c>
      <c r="F51" s="863" t="s">
        <v>1352</v>
      </c>
      <c r="G51" s="835" t="s">
        <v>1387</v>
      </c>
      <c r="H51" s="835" t="s">
        <v>1388</v>
      </c>
      <c r="I51" s="849">
        <v>29.670000076293945</v>
      </c>
      <c r="J51" s="849">
        <v>20</v>
      </c>
      <c r="K51" s="850">
        <v>593.3800048828125</v>
      </c>
    </row>
    <row r="52" spans="1:11" ht="14.4" customHeight="1" x14ac:dyDescent="0.3">
      <c r="A52" s="831" t="s">
        <v>565</v>
      </c>
      <c r="B52" s="832" t="s">
        <v>566</v>
      </c>
      <c r="C52" s="835" t="s">
        <v>579</v>
      </c>
      <c r="D52" s="863" t="s">
        <v>580</v>
      </c>
      <c r="E52" s="835" t="s">
        <v>1351</v>
      </c>
      <c r="F52" s="863" t="s">
        <v>1352</v>
      </c>
      <c r="G52" s="835" t="s">
        <v>1389</v>
      </c>
      <c r="H52" s="835" t="s">
        <v>1390</v>
      </c>
      <c r="I52" s="849">
        <v>29.670000076293945</v>
      </c>
      <c r="J52" s="849">
        <v>10</v>
      </c>
      <c r="K52" s="850">
        <v>296.69000244140625</v>
      </c>
    </row>
    <row r="53" spans="1:11" ht="14.4" customHeight="1" x14ac:dyDescent="0.3">
      <c r="A53" s="831" t="s">
        <v>565</v>
      </c>
      <c r="B53" s="832" t="s">
        <v>566</v>
      </c>
      <c r="C53" s="835" t="s">
        <v>579</v>
      </c>
      <c r="D53" s="863" t="s">
        <v>580</v>
      </c>
      <c r="E53" s="835" t="s">
        <v>1351</v>
      </c>
      <c r="F53" s="863" t="s">
        <v>1352</v>
      </c>
      <c r="G53" s="835" t="s">
        <v>1391</v>
      </c>
      <c r="H53" s="835" t="s">
        <v>1392</v>
      </c>
      <c r="I53" s="849">
        <v>4.8000001907348633</v>
      </c>
      <c r="J53" s="849">
        <v>200</v>
      </c>
      <c r="K53" s="850">
        <v>959.85000610351562</v>
      </c>
    </row>
    <row r="54" spans="1:11" ht="14.4" customHeight="1" x14ac:dyDescent="0.3">
      <c r="A54" s="831" t="s">
        <v>565</v>
      </c>
      <c r="B54" s="832" t="s">
        <v>566</v>
      </c>
      <c r="C54" s="835" t="s">
        <v>579</v>
      </c>
      <c r="D54" s="863" t="s">
        <v>580</v>
      </c>
      <c r="E54" s="835" t="s">
        <v>1351</v>
      </c>
      <c r="F54" s="863" t="s">
        <v>1352</v>
      </c>
      <c r="G54" s="835" t="s">
        <v>1393</v>
      </c>
      <c r="H54" s="835" t="s">
        <v>1394</v>
      </c>
      <c r="I54" s="849">
        <v>90.910003662109375</v>
      </c>
      <c r="J54" s="849">
        <v>36</v>
      </c>
      <c r="K54" s="850">
        <v>3272.760009765625</v>
      </c>
    </row>
    <row r="55" spans="1:11" ht="14.4" customHeight="1" x14ac:dyDescent="0.3">
      <c r="A55" s="831" t="s">
        <v>565</v>
      </c>
      <c r="B55" s="832" t="s">
        <v>566</v>
      </c>
      <c r="C55" s="835" t="s">
        <v>579</v>
      </c>
      <c r="D55" s="863" t="s">
        <v>580</v>
      </c>
      <c r="E55" s="835" t="s">
        <v>1351</v>
      </c>
      <c r="F55" s="863" t="s">
        <v>1352</v>
      </c>
      <c r="G55" s="835" t="s">
        <v>1395</v>
      </c>
      <c r="H55" s="835" t="s">
        <v>1396</v>
      </c>
      <c r="I55" s="849">
        <v>2.4200000762939453</v>
      </c>
      <c r="J55" s="849">
        <v>300</v>
      </c>
      <c r="K55" s="850">
        <v>726</v>
      </c>
    </row>
    <row r="56" spans="1:11" ht="14.4" customHeight="1" x14ac:dyDescent="0.3">
      <c r="A56" s="831" t="s">
        <v>565</v>
      </c>
      <c r="B56" s="832" t="s">
        <v>566</v>
      </c>
      <c r="C56" s="835" t="s">
        <v>579</v>
      </c>
      <c r="D56" s="863" t="s">
        <v>580</v>
      </c>
      <c r="E56" s="835" t="s">
        <v>1351</v>
      </c>
      <c r="F56" s="863" t="s">
        <v>1352</v>
      </c>
      <c r="G56" s="835" t="s">
        <v>1397</v>
      </c>
      <c r="H56" s="835" t="s">
        <v>1398</v>
      </c>
      <c r="I56" s="849">
        <v>25.590000152587891</v>
      </c>
      <c r="J56" s="849">
        <v>20</v>
      </c>
      <c r="K56" s="850">
        <v>511.82998657226562</v>
      </c>
    </row>
    <row r="57" spans="1:11" ht="14.4" customHeight="1" x14ac:dyDescent="0.3">
      <c r="A57" s="831" t="s">
        <v>565</v>
      </c>
      <c r="B57" s="832" t="s">
        <v>566</v>
      </c>
      <c r="C57" s="835" t="s">
        <v>579</v>
      </c>
      <c r="D57" s="863" t="s">
        <v>580</v>
      </c>
      <c r="E57" s="835" t="s">
        <v>1351</v>
      </c>
      <c r="F57" s="863" t="s">
        <v>1352</v>
      </c>
      <c r="G57" s="835" t="s">
        <v>1397</v>
      </c>
      <c r="H57" s="835" t="s">
        <v>1399</v>
      </c>
      <c r="I57" s="849">
        <v>25.590000152587891</v>
      </c>
      <c r="J57" s="849">
        <v>20</v>
      </c>
      <c r="K57" s="850">
        <v>511.82998657226562</v>
      </c>
    </row>
    <row r="58" spans="1:11" ht="14.4" customHeight="1" x14ac:dyDescent="0.3">
      <c r="A58" s="831" t="s">
        <v>565</v>
      </c>
      <c r="B58" s="832" t="s">
        <v>566</v>
      </c>
      <c r="C58" s="835" t="s">
        <v>579</v>
      </c>
      <c r="D58" s="863" t="s">
        <v>580</v>
      </c>
      <c r="E58" s="835" t="s">
        <v>1351</v>
      </c>
      <c r="F58" s="863" t="s">
        <v>1352</v>
      </c>
      <c r="G58" s="835" t="s">
        <v>1400</v>
      </c>
      <c r="H58" s="835" t="s">
        <v>1401</v>
      </c>
      <c r="I58" s="849">
        <v>9.1999998092651367</v>
      </c>
      <c r="J58" s="849">
        <v>200</v>
      </c>
      <c r="K58" s="850">
        <v>1840</v>
      </c>
    </row>
    <row r="59" spans="1:11" ht="14.4" customHeight="1" x14ac:dyDescent="0.3">
      <c r="A59" s="831" t="s">
        <v>565</v>
      </c>
      <c r="B59" s="832" t="s">
        <v>566</v>
      </c>
      <c r="C59" s="835" t="s">
        <v>579</v>
      </c>
      <c r="D59" s="863" t="s">
        <v>580</v>
      </c>
      <c r="E59" s="835" t="s">
        <v>1351</v>
      </c>
      <c r="F59" s="863" t="s">
        <v>1352</v>
      </c>
      <c r="G59" s="835" t="s">
        <v>1402</v>
      </c>
      <c r="H59" s="835" t="s">
        <v>1403</v>
      </c>
      <c r="I59" s="849">
        <v>172.5</v>
      </c>
      <c r="J59" s="849">
        <v>1</v>
      </c>
      <c r="K59" s="850">
        <v>172.5</v>
      </c>
    </row>
    <row r="60" spans="1:11" ht="14.4" customHeight="1" x14ac:dyDescent="0.3">
      <c r="A60" s="831" t="s">
        <v>565</v>
      </c>
      <c r="B60" s="832" t="s">
        <v>566</v>
      </c>
      <c r="C60" s="835" t="s">
        <v>579</v>
      </c>
      <c r="D60" s="863" t="s">
        <v>580</v>
      </c>
      <c r="E60" s="835" t="s">
        <v>1351</v>
      </c>
      <c r="F60" s="863" t="s">
        <v>1352</v>
      </c>
      <c r="G60" s="835" t="s">
        <v>1404</v>
      </c>
      <c r="H60" s="835" t="s">
        <v>1405</v>
      </c>
      <c r="I60" s="849">
        <v>14.310000419616699</v>
      </c>
      <c r="J60" s="849">
        <v>50</v>
      </c>
      <c r="K60" s="850">
        <v>715.29998779296875</v>
      </c>
    </row>
    <row r="61" spans="1:11" ht="14.4" customHeight="1" x14ac:dyDescent="0.3">
      <c r="A61" s="831" t="s">
        <v>565</v>
      </c>
      <c r="B61" s="832" t="s">
        <v>566</v>
      </c>
      <c r="C61" s="835" t="s">
        <v>579</v>
      </c>
      <c r="D61" s="863" t="s">
        <v>580</v>
      </c>
      <c r="E61" s="835" t="s">
        <v>1351</v>
      </c>
      <c r="F61" s="863" t="s">
        <v>1352</v>
      </c>
      <c r="G61" s="835" t="s">
        <v>1406</v>
      </c>
      <c r="H61" s="835" t="s">
        <v>1407</v>
      </c>
      <c r="I61" s="849">
        <v>4.1466666857401533</v>
      </c>
      <c r="J61" s="849">
        <v>250</v>
      </c>
      <c r="K61" s="850">
        <v>1036.5</v>
      </c>
    </row>
    <row r="62" spans="1:11" ht="14.4" customHeight="1" x14ac:dyDescent="0.3">
      <c r="A62" s="831" t="s">
        <v>565</v>
      </c>
      <c r="B62" s="832" t="s">
        <v>566</v>
      </c>
      <c r="C62" s="835" t="s">
        <v>579</v>
      </c>
      <c r="D62" s="863" t="s">
        <v>580</v>
      </c>
      <c r="E62" s="835" t="s">
        <v>1351</v>
      </c>
      <c r="F62" s="863" t="s">
        <v>1352</v>
      </c>
      <c r="G62" s="835" t="s">
        <v>1408</v>
      </c>
      <c r="H62" s="835" t="s">
        <v>1409</v>
      </c>
      <c r="I62" s="849">
        <v>699.010009765625</v>
      </c>
      <c r="J62" s="849">
        <v>6</v>
      </c>
      <c r="K62" s="850">
        <v>4194.02978515625</v>
      </c>
    </row>
    <row r="63" spans="1:11" ht="14.4" customHeight="1" x14ac:dyDescent="0.3">
      <c r="A63" s="831" t="s">
        <v>565</v>
      </c>
      <c r="B63" s="832" t="s">
        <v>566</v>
      </c>
      <c r="C63" s="835" t="s">
        <v>579</v>
      </c>
      <c r="D63" s="863" t="s">
        <v>580</v>
      </c>
      <c r="E63" s="835" t="s">
        <v>1351</v>
      </c>
      <c r="F63" s="863" t="s">
        <v>1352</v>
      </c>
      <c r="G63" s="835" t="s">
        <v>1410</v>
      </c>
      <c r="H63" s="835" t="s">
        <v>1411</v>
      </c>
      <c r="I63" s="849">
        <v>141.89999389648437</v>
      </c>
      <c r="J63" s="849">
        <v>40</v>
      </c>
      <c r="K63" s="850">
        <v>5675.85986328125</v>
      </c>
    </row>
    <row r="64" spans="1:11" ht="14.4" customHeight="1" x14ac:dyDescent="0.3">
      <c r="A64" s="831" t="s">
        <v>565</v>
      </c>
      <c r="B64" s="832" t="s">
        <v>566</v>
      </c>
      <c r="C64" s="835" t="s">
        <v>579</v>
      </c>
      <c r="D64" s="863" t="s">
        <v>580</v>
      </c>
      <c r="E64" s="835" t="s">
        <v>1351</v>
      </c>
      <c r="F64" s="863" t="s">
        <v>1352</v>
      </c>
      <c r="G64" s="835" t="s">
        <v>1412</v>
      </c>
      <c r="H64" s="835" t="s">
        <v>1413</v>
      </c>
      <c r="I64" s="849">
        <v>399</v>
      </c>
      <c r="J64" s="849">
        <v>4</v>
      </c>
      <c r="K64" s="850">
        <v>1595.989990234375</v>
      </c>
    </row>
    <row r="65" spans="1:11" ht="14.4" customHeight="1" x14ac:dyDescent="0.3">
      <c r="A65" s="831" t="s">
        <v>565</v>
      </c>
      <c r="B65" s="832" t="s">
        <v>566</v>
      </c>
      <c r="C65" s="835" t="s">
        <v>579</v>
      </c>
      <c r="D65" s="863" t="s">
        <v>580</v>
      </c>
      <c r="E65" s="835" t="s">
        <v>1351</v>
      </c>
      <c r="F65" s="863" t="s">
        <v>1352</v>
      </c>
      <c r="G65" s="835" t="s">
        <v>1414</v>
      </c>
      <c r="H65" s="835" t="s">
        <v>1415</v>
      </c>
      <c r="I65" s="849">
        <v>1.0900000333786011</v>
      </c>
      <c r="J65" s="849">
        <v>1300</v>
      </c>
      <c r="K65" s="850">
        <v>1417</v>
      </c>
    </row>
    <row r="66" spans="1:11" ht="14.4" customHeight="1" x14ac:dyDescent="0.3">
      <c r="A66" s="831" t="s">
        <v>565</v>
      </c>
      <c r="B66" s="832" t="s">
        <v>566</v>
      </c>
      <c r="C66" s="835" t="s">
        <v>579</v>
      </c>
      <c r="D66" s="863" t="s">
        <v>580</v>
      </c>
      <c r="E66" s="835" t="s">
        <v>1351</v>
      </c>
      <c r="F66" s="863" t="s">
        <v>1352</v>
      </c>
      <c r="G66" s="835" t="s">
        <v>1416</v>
      </c>
      <c r="H66" s="835" t="s">
        <v>1417</v>
      </c>
      <c r="I66" s="849">
        <v>0.47999998927116394</v>
      </c>
      <c r="J66" s="849">
        <v>600</v>
      </c>
      <c r="K66" s="850">
        <v>288</v>
      </c>
    </row>
    <row r="67" spans="1:11" ht="14.4" customHeight="1" x14ac:dyDescent="0.3">
      <c r="A67" s="831" t="s">
        <v>565</v>
      </c>
      <c r="B67" s="832" t="s">
        <v>566</v>
      </c>
      <c r="C67" s="835" t="s">
        <v>579</v>
      </c>
      <c r="D67" s="863" t="s">
        <v>580</v>
      </c>
      <c r="E67" s="835" t="s">
        <v>1351</v>
      </c>
      <c r="F67" s="863" t="s">
        <v>1352</v>
      </c>
      <c r="G67" s="835" t="s">
        <v>1418</v>
      </c>
      <c r="H67" s="835" t="s">
        <v>1419</v>
      </c>
      <c r="I67" s="849">
        <v>1.6699999570846558</v>
      </c>
      <c r="J67" s="849">
        <v>2800</v>
      </c>
      <c r="K67" s="850">
        <v>4676</v>
      </c>
    </row>
    <row r="68" spans="1:11" ht="14.4" customHeight="1" x14ac:dyDescent="0.3">
      <c r="A68" s="831" t="s">
        <v>565</v>
      </c>
      <c r="B68" s="832" t="s">
        <v>566</v>
      </c>
      <c r="C68" s="835" t="s">
        <v>579</v>
      </c>
      <c r="D68" s="863" t="s">
        <v>580</v>
      </c>
      <c r="E68" s="835" t="s">
        <v>1351</v>
      </c>
      <c r="F68" s="863" t="s">
        <v>1352</v>
      </c>
      <c r="G68" s="835" t="s">
        <v>1420</v>
      </c>
      <c r="H68" s="835" t="s">
        <v>1421</v>
      </c>
      <c r="I68" s="849">
        <v>0.67000001668930054</v>
      </c>
      <c r="J68" s="849">
        <v>1100</v>
      </c>
      <c r="K68" s="850">
        <v>737</v>
      </c>
    </row>
    <row r="69" spans="1:11" ht="14.4" customHeight="1" x14ac:dyDescent="0.3">
      <c r="A69" s="831" t="s">
        <v>565</v>
      </c>
      <c r="B69" s="832" t="s">
        <v>566</v>
      </c>
      <c r="C69" s="835" t="s">
        <v>579</v>
      </c>
      <c r="D69" s="863" t="s">
        <v>580</v>
      </c>
      <c r="E69" s="835" t="s">
        <v>1351</v>
      </c>
      <c r="F69" s="863" t="s">
        <v>1352</v>
      </c>
      <c r="G69" s="835" t="s">
        <v>1422</v>
      </c>
      <c r="H69" s="835" t="s">
        <v>1423</v>
      </c>
      <c r="I69" s="849">
        <v>2.7475000023841858</v>
      </c>
      <c r="J69" s="849">
        <v>600</v>
      </c>
      <c r="K69" s="850">
        <v>1649</v>
      </c>
    </row>
    <row r="70" spans="1:11" ht="14.4" customHeight="1" x14ac:dyDescent="0.3">
      <c r="A70" s="831" t="s">
        <v>565</v>
      </c>
      <c r="B70" s="832" t="s">
        <v>566</v>
      </c>
      <c r="C70" s="835" t="s">
        <v>579</v>
      </c>
      <c r="D70" s="863" t="s">
        <v>580</v>
      </c>
      <c r="E70" s="835" t="s">
        <v>1351</v>
      </c>
      <c r="F70" s="863" t="s">
        <v>1352</v>
      </c>
      <c r="G70" s="835" t="s">
        <v>1424</v>
      </c>
      <c r="H70" s="835" t="s">
        <v>1425</v>
      </c>
      <c r="I70" s="849">
        <v>9.1366666158040371</v>
      </c>
      <c r="J70" s="849">
        <v>300</v>
      </c>
      <c r="K70" s="850">
        <v>2740.510009765625</v>
      </c>
    </row>
    <row r="71" spans="1:11" ht="14.4" customHeight="1" x14ac:dyDescent="0.3">
      <c r="A71" s="831" t="s">
        <v>565</v>
      </c>
      <c r="B71" s="832" t="s">
        <v>566</v>
      </c>
      <c r="C71" s="835" t="s">
        <v>579</v>
      </c>
      <c r="D71" s="863" t="s">
        <v>580</v>
      </c>
      <c r="E71" s="835" t="s">
        <v>1351</v>
      </c>
      <c r="F71" s="863" t="s">
        <v>1352</v>
      </c>
      <c r="G71" s="835" t="s">
        <v>1426</v>
      </c>
      <c r="H71" s="835" t="s">
        <v>1427</v>
      </c>
      <c r="I71" s="849">
        <v>156.08999633789062</v>
      </c>
      <c r="J71" s="849">
        <v>50</v>
      </c>
      <c r="K71" s="850">
        <v>7804.5000610351562</v>
      </c>
    </row>
    <row r="72" spans="1:11" ht="14.4" customHeight="1" x14ac:dyDescent="0.3">
      <c r="A72" s="831" t="s">
        <v>565</v>
      </c>
      <c r="B72" s="832" t="s">
        <v>566</v>
      </c>
      <c r="C72" s="835" t="s">
        <v>579</v>
      </c>
      <c r="D72" s="863" t="s">
        <v>580</v>
      </c>
      <c r="E72" s="835" t="s">
        <v>1351</v>
      </c>
      <c r="F72" s="863" t="s">
        <v>1352</v>
      </c>
      <c r="G72" s="835" t="s">
        <v>1428</v>
      </c>
      <c r="H72" s="835" t="s">
        <v>1429</v>
      </c>
      <c r="I72" s="849">
        <v>1.4299999475479126</v>
      </c>
      <c r="J72" s="849">
        <v>1000</v>
      </c>
      <c r="K72" s="850">
        <v>1425.3399658203125</v>
      </c>
    </row>
    <row r="73" spans="1:11" ht="14.4" customHeight="1" x14ac:dyDescent="0.3">
      <c r="A73" s="831" t="s">
        <v>565</v>
      </c>
      <c r="B73" s="832" t="s">
        <v>566</v>
      </c>
      <c r="C73" s="835" t="s">
        <v>579</v>
      </c>
      <c r="D73" s="863" t="s">
        <v>580</v>
      </c>
      <c r="E73" s="835" t="s">
        <v>1351</v>
      </c>
      <c r="F73" s="863" t="s">
        <v>1352</v>
      </c>
      <c r="G73" s="835" t="s">
        <v>1430</v>
      </c>
      <c r="H73" s="835" t="s">
        <v>1431</v>
      </c>
      <c r="I73" s="849">
        <v>810.70001220703125</v>
      </c>
      <c r="J73" s="849">
        <v>1</v>
      </c>
      <c r="K73" s="850">
        <v>810.70001220703125</v>
      </c>
    </row>
    <row r="74" spans="1:11" ht="14.4" customHeight="1" x14ac:dyDescent="0.3">
      <c r="A74" s="831" t="s">
        <v>565</v>
      </c>
      <c r="B74" s="832" t="s">
        <v>566</v>
      </c>
      <c r="C74" s="835" t="s">
        <v>579</v>
      </c>
      <c r="D74" s="863" t="s">
        <v>580</v>
      </c>
      <c r="E74" s="835" t="s">
        <v>1351</v>
      </c>
      <c r="F74" s="863" t="s">
        <v>1352</v>
      </c>
      <c r="G74" s="835" t="s">
        <v>1432</v>
      </c>
      <c r="H74" s="835" t="s">
        <v>1433</v>
      </c>
      <c r="I74" s="849">
        <v>0.4699999988079071</v>
      </c>
      <c r="J74" s="849">
        <v>600</v>
      </c>
      <c r="K74" s="850">
        <v>282</v>
      </c>
    </row>
    <row r="75" spans="1:11" ht="14.4" customHeight="1" x14ac:dyDescent="0.3">
      <c r="A75" s="831" t="s">
        <v>565</v>
      </c>
      <c r="B75" s="832" t="s">
        <v>566</v>
      </c>
      <c r="C75" s="835" t="s">
        <v>579</v>
      </c>
      <c r="D75" s="863" t="s">
        <v>580</v>
      </c>
      <c r="E75" s="835" t="s">
        <v>1351</v>
      </c>
      <c r="F75" s="863" t="s">
        <v>1352</v>
      </c>
      <c r="G75" s="835" t="s">
        <v>1434</v>
      </c>
      <c r="H75" s="835" t="s">
        <v>1435</v>
      </c>
      <c r="I75" s="849">
        <v>21.229999542236328</v>
      </c>
      <c r="J75" s="849">
        <v>50</v>
      </c>
      <c r="K75" s="850">
        <v>1061.5</v>
      </c>
    </row>
    <row r="76" spans="1:11" ht="14.4" customHeight="1" x14ac:dyDescent="0.3">
      <c r="A76" s="831" t="s">
        <v>565</v>
      </c>
      <c r="B76" s="832" t="s">
        <v>566</v>
      </c>
      <c r="C76" s="835" t="s">
        <v>579</v>
      </c>
      <c r="D76" s="863" t="s">
        <v>580</v>
      </c>
      <c r="E76" s="835" t="s">
        <v>1351</v>
      </c>
      <c r="F76" s="863" t="s">
        <v>1352</v>
      </c>
      <c r="G76" s="835" t="s">
        <v>1436</v>
      </c>
      <c r="H76" s="835" t="s">
        <v>1437</v>
      </c>
      <c r="I76" s="849">
        <v>5</v>
      </c>
      <c r="J76" s="849">
        <v>200</v>
      </c>
      <c r="K76" s="850">
        <v>1000</v>
      </c>
    </row>
    <row r="77" spans="1:11" ht="14.4" customHeight="1" x14ac:dyDescent="0.3">
      <c r="A77" s="831" t="s">
        <v>565</v>
      </c>
      <c r="B77" s="832" t="s">
        <v>566</v>
      </c>
      <c r="C77" s="835" t="s">
        <v>579</v>
      </c>
      <c r="D77" s="863" t="s">
        <v>580</v>
      </c>
      <c r="E77" s="835" t="s">
        <v>1351</v>
      </c>
      <c r="F77" s="863" t="s">
        <v>1352</v>
      </c>
      <c r="G77" s="835" t="s">
        <v>1438</v>
      </c>
      <c r="H77" s="835" t="s">
        <v>1439</v>
      </c>
      <c r="I77" s="849">
        <v>2.5299999713897705</v>
      </c>
      <c r="J77" s="849">
        <v>300</v>
      </c>
      <c r="K77" s="850">
        <v>759</v>
      </c>
    </row>
    <row r="78" spans="1:11" ht="14.4" customHeight="1" x14ac:dyDescent="0.3">
      <c r="A78" s="831" t="s">
        <v>565</v>
      </c>
      <c r="B78" s="832" t="s">
        <v>566</v>
      </c>
      <c r="C78" s="835" t="s">
        <v>579</v>
      </c>
      <c r="D78" s="863" t="s">
        <v>580</v>
      </c>
      <c r="E78" s="835" t="s">
        <v>1351</v>
      </c>
      <c r="F78" s="863" t="s">
        <v>1352</v>
      </c>
      <c r="G78" s="835" t="s">
        <v>1440</v>
      </c>
      <c r="H78" s="835" t="s">
        <v>1441</v>
      </c>
      <c r="I78" s="849">
        <v>3.7383333444595337</v>
      </c>
      <c r="J78" s="849">
        <v>550</v>
      </c>
      <c r="K78" s="850">
        <v>2056</v>
      </c>
    </row>
    <row r="79" spans="1:11" ht="14.4" customHeight="1" x14ac:dyDescent="0.3">
      <c r="A79" s="831" t="s">
        <v>565</v>
      </c>
      <c r="B79" s="832" t="s">
        <v>566</v>
      </c>
      <c r="C79" s="835" t="s">
        <v>579</v>
      </c>
      <c r="D79" s="863" t="s">
        <v>580</v>
      </c>
      <c r="E79" s="835" t="s">
        <v>1351</v>
      </c>
      <c r="F79" s="863" t="s">
        <v>1352</v>
      </c>
      <c r="G79" s="835" t="s">
        <v>1442</v>
      </c>
      <c r="H79" s="835" t="s">
        <v>1443</v>
      </c>
      <c r="I79" s="849">
        <v>21.239999771118164</v>
      </c>
      <c r="J79" s="849">
        <v>30</v>
      </c>
      <c r="K79" s="850">
        <v>637.20001220703125</v>
      </c>
    </row>
    <row r="80" spans="1:11" ht="14.4" customHeight="1" x14ac:dyDescent="0.3">
      <c r="A80" s="831" t="s">
        <v>565</v>
      </c>
      <c r="B80" s="832" t="s">
        <v>566</v>
      </c>
      <c r="C80" s="835" t="s">
        <v>579</v>
      </c>
      <c r="D80" s="863" t="s">
        <v>580</v>
      </c>
      <c r="E80" s="835" t="s">
        <v>1444</v>
      </c>
      <c r="F80" s="863" t="s">
        <v>1445</v>
      </c>
      <c r="G80" s="835" t="s">
        <v>1446</v>
      </c>
      <c r="H80" s="835" t="s">
        <v>1447</v>
      </c>
      <c r="I80" s="849">
        <v>0.30000001192092896</v>
      </c>
      <c r="J80" s="849">
        <v>600</v>
      </c>
      <c r="K80" s="850">
        <v>182.14999389648437</v>
      </c>
    </row>
    <row r="81" spans="1:11" ht="14.4" customHeight="1" x14ac:dyDescent="0.3">
      <c r="A81" s="831" t="s">
        <v>565</v>
      </c>
      <c r="B81" s="832" t="s">
        <v>566</v>
      </c>
      <c r="C81" s="835" t="s">
        <v>579</v>
      </c>
      <c r="D81" s="863" t="s">
        <v>580</v>
      </c>
      <c r="E81" s="835" t="s">
        <v>1444</v>
      </c>
      <c r="F81" s="863" t="s">
        <v>1445</v>
      </c>
      <c r="G81" s="835" t="s">
        <v>1448</v>
      </c>
      <c r="H81" s="835" t="s">
        <v>1449</v>
      </c>
      <c r="I81" s="849">
        <v>0.30000001192092896</v>
      </c>
      <c r="J81" s="849">
        <v>1400</v>
      </c>
      <c r="K81" s="850">
        <v>420</v>
      </c>
    </row>
    <row r="82" spans="1:11" ht="14.4" customHeight="1" x14ac:dyDescent="0.3">
      <c r="A82" s="831" t="s">
        <v>565</v>
      </c>
      <c r="B82" s="832" t="s">
        <v>566</v>
      </c>
      <c r="C82" s="835" t="s">
        <v>579</v>
      </c>
      <c r="D82" s="863" t="s">
        <v>580</v>
      </c>
      <c r="E82" s="835" t="s">
        <v>1444</v>
      </c>
      <c r="F82" s="863" t="s">
        <v>1445</v>
      </c>
      <c r="G82" s="835" t="s">
        <v>1450</v>
      </c>
      <c r="H82" s="835" t="s">
        <v>1451</v>
      </c>
      <c r="I82" s="849">
        <v>0.54000002145767212</v>
      </c>
      <c r="J82" s="849">
        <v>700</v>
      </c>
      <c r="K82" s="850">
        <v>378</v>
      </c>
    </row>
    <row r="83" spans="1:11" ht="14.4" customHeight="1" x14ac:dyDescent="0.3">
      <c r="A83" s="831" t="s">
        <v>565</v>
      </c>
      <c r="B83" s="832" t="s">
        <v>566</v>
      </c>
      <c r="C83" s="835" t="s">
        <v>579</v>
      </c>
      <c r="D83" s="863" t="s">
        <v>580</v>
      </c>
      <c r="E83" s="835" t="s">
        <v>1452</v>
      </c>
      <c r="F83" s="863" t="s">
        <v>1453</v>
      </c>
      <c r="G83" s="835" t="s">
        <v>1454</v>
      </c>
      <c r="H83" s="835" t="s">
        <v>1455</v>
      </c>
      <c r="I83" s="849">
        <v>0.62999999523162842</v>
      </c>
      <c r="J83" s="849">
        <v>9400</v>
      </c>
      <c r="K83" s="850">
        <v>5922</v>
      </c>
    </row>
    <row r="84" spans="1:11" ht="14.4" customHeight="1" x14ac:dyDescent="0.3">
      <c r="A84" s="831" t="s">
        <v>565</v>
      </c>
      <c r="B84" s="832" t="s">
        <v>566</v>
      </c>
      <c r="C84" s="835" t="s">
        <v>579</v>
      </c>
      <c r="D84" s="863" t="s">
        <v>580</v>
      </c>
      <c r="E84" s="835" t="s">
        <v>1452</v>
      </c>
      <c r="F84" s="863" t="s">
        <v>1453</v>
      </c>
      <c r="G84" s="835" t="s">
        <v>1456</v>
      </c>
      <c r="H84" s="835" t="s">
        <v>1457</v>
      </c>
      <c r="I84" s="849">
        <v>0.89999997615814209</v>
      </c>
      <c r="J84" s="849">
        <v>1000</v>
      </c>
      <c r="K84" s="850">
        <v>895.39999389648437</v>
      </c>
    </row>
    <row r="85" spans="1:11" ht="14.4" customHeight="1" x14ac:dyDescent="0.3">
      <c r="A85" s="831" t="s">
        <v>565</v>
      </c>
      <c r="B85" s="832" t="s">
        <v>566</v>
      </c>
      <c r="C85" s="835" t="s">
        <v>579</v>
      </c>
      <c r="D85" s="863" t="s">
        <v>580</v>
      </c>
      <c r="E85" s="835" t="s">
        <v>1452</v>
      </c>
      <c r="F85" s="863" t="s">
        <v>1453</v>
      </c>
      <c r="G85" s="835" t="s">
        <v>1458</v>
      </c>
      <c r="H85" s="835" t="s">
        <v>1459</v>
      </c>
      <c r="I85" s="849">
        <v>12.585000038146973</v>
      </c>
      <c r="J85" s="849">
        <v>300</v>
      </c>
      <c r="K85" s="850">
        <v>3775.5</v>
      </c>
    </row>
    <row r="86" spans="1:11" ht="14.4" customHeight="1" x14ac:dyDescent="0.3">
      <c r="A86" s="831" t="s">
        <v>565</v>
      </c>
      <c r="B86" s="832" t="s">
        <v>566</v>
      </c>
      <c r="C86" s="835" t="s">
        <v>579</v>
      </c>
      <c r="D86" s="863" t="s">
        <v>580</v>
      </c>
      <c r="E86" s="835" t="s">
        <v>1452</v>
      </c>
      <c r="F86" s="863" t="s">
        <v>1453</v>
      </c>
      <c r="G86" s="835" t="s">
        <v>1460</v>
      </c>
      <c r="H86" s="835" t="s">
        <v>1461</v>
      </c>
      <c r="I86" s="849">
        <v>12.585000038146973</v>
      </c>
      <c r="J86" s="849">
        <v>400</v>
      </c>
      <c r="K86" s="850">
        <v>5034</v>
      </c>
    </row>
    <row r="87" spans="1:11" ht="14.4" customHeight="1" x14ac:dyDescent="0.3">
      <c r="A87" s="831" t="s">
        <v>565</v>
      </c>
      <c r="B87" s="832" t="s">
        <v>566</v>
      </c>
      <c r="C87" s="835" t="s">
        <v>579</v>
      </c>
      <c r="D87" s="863" t="s">
        <v>580</v>
      </c>
      <c r="E87" s="835" t="s">
        <v>1452</v>
      </c>
      <c r="F87" s="863" t="s">
        <v>1453</v>
      </c>
      <c r="G87" s="835" t="s">
        <v>1458</v>
      </c>
      <c r="H87" s="835" t="s">
        <v>1462</v>
      </c>
      <c r="I87" s="849">
        <v>12.579999923706055</v>
      </c>
      <c r="J87" s="849">
        <v>200</v>
      </c>
      <c r="K87" s="850">
        <v>2516</v>
      </c>
    </row>
    <row r="88" spans="1:11" ht="14.4" customHeight="1" x14ac:dyDescent="0.3">
      <c r="A88" s="831" t="s">
        <v>565</v>
      </c>
      <c r="B88" s="832" t="s">
        <v>566</v>
      </c>
      <c r="C88" s="835" t="s">
        <v>579</v>
      </c>
      <c r="D88" s="863" t="s">
        <v>580</v>
      </c>
      <c r="E88" s="835" t="s">
        <v>1452</v>
      </c>
      <c r="F88" s="863" t="s">
        <v>1453</v>
      </c>
      <c r="G88" s="835" t="s">
        <v>1460</v>
      </c>
      <c r="H88" s="835" t="s">
        <v>1463</v>
      </c>
      <c r="I88" s="849">
        <v>12.579999923706055</v>
      </c>
      <c r="J88" s="849">
        <v>250</v>
      </c>
      <c r="K88" s="850">
        <v>3145</v>
      </c>
    </row>
    <row r="89" spans="1:11" ht="14.4" customHeight="1" x14ac:dyDescent="0.3">
      <c r="A89" s="831" t="s">
        <v>565</v>
      </c>
      <c r="B89" s="832" t="s">
        <v>566</v>
      </c>
      <c r="C89" s="835" t="s">
        <v>579</v>
      </c>
      <c r="D89" s="863" t="s">
        <v>580</v>
      </c>
      <c r="E89" s="835" t="s">
        <v>1452</v>
      </c>
      <c r="F89" s="863" t="s">
        <v>1453</v>
      </c>
      <c r="G89" s="835" t="s">
        <v>1454</v>
      </c>
      <c r="H89" s="835" t="s">
        <v>1464</v>
      </c>
      <c r="I89" s="849">
        <v>0.62999999523162842</v>
      </c>
      <c r="J89" s="849">
        <v>2800</v>
      </c>
      <c r="K89" s="850">
        <v>1764</v>
      </c>
    </row>
    <row r="90" spans="1:11" ht="14.4" customHeight="1" x14ac:dyDescent="0.3">
      <c r="A90" s="831" t="s">
        <v>565</v>
      </c>
      <c r="B90" s="832" t="s">
        <v>566</v>
      </c>
      <c r="C90" s="835" t="s">
        <v>579</v>
      </c>
      <c r="D90" s="863" t="s">
        <v>580</v>
      </c>
      <c r="E90" s="835" t="s">
        <v>1452</v>
      </c>
      <c r="F90" s="863" t="s">
        <v>1453</v>
      </c>
      <c r="G90" s="835" t="s">
        <v>1454</v>
      </c>
      <c r="H90" s="835" t="s">
        <v>1465</v>
      </c>
      <c r="I90" s="849">
        <v>0.62999999523162842</v>
      </c>
      <c r="J90" s="849">
        <v>3000</v>
      </c>
      <c r="K90" s="850">
        <v>1890</v>
      </c>
    </row>
    <row r="91" spans="1:11" ht="14.4" customHeight="1" x14ac:dyDescent="0.3">
      <c r="A91" s="831" t="s">
        <v>565</v>
      </c>
      <c r="B91" s="832" t="s">
        <v>566</v>
      </c>
      <c r="C91" s="835" t="s">
        <v>587</v>
      </c>
      <c r="D91" s="863" t="s">
        <v>588</v>
      </c>
      <c r="E91" s="835" t="s">
        <v>1351</v>
      </c>
      <c r="F91" s="863" t="s">
        <v>1352</v>
      </c>
      <c r="G91" s="835" t="s">
        <v>1385</v>
      </c>
      <c r="H91" s="835" t="s">
        <v>1386</v>
      </c>
      <c r="I91" s="849">
        <v>11.739999771118164</v>
      </c>
      <c r="J91" s="849">
        <v>10</v>
      </c>
      <c r="K91" s="850">
        <v>117.40000152587891</v>
      </c>
    </row>
    <row r="92" spans="1:11" ht="14.4" customHeight="1" x14ac:dyDescent="0.3">
      <c r="A92" s="831" t="s">
        <v>565</v>
      </c>
      <c r="B92" s="832" t="s">
        <v>566</v>
      </c>
      <c r="C92" s="835" t="s">
        <v>587</v>
      </c>
      <c r="D92" s="863" t="s">
        <v>588</v>
      </c>
      <c r="E92" s="835" t="s">
        <v>1351</v>
      </c>
      <c r="F92" s="863" t="s">
        <v>1352</v>
      </c>
      <c r="G92" s="835" t="s">
        <v>1416</v>
      </c>
      <c r="H92" s="835" t="s">
        <v>1417</v>
      </c>
      <c r="I92" s="849">
        <v>0.4699999988079071</v>
      </c>
      <c r="J92" s="849">
        <v>200</v>
      </c>
      <c r="K92" s="850">
        <v>94</v>
      </c>
    </row>
    <row r="93" spans="1:11" ht="14.4" customHeight="1" x14ac:dyDescent="0.3">
      <c r="A93" s="831" t="s">
        <v>565</v>
      </c>
      <c r="B93" s="832" t="s">
        <v>566</v>
      </c>
      <c r="C93" s="835" t="s">
        <v>587</v>
      </c>
      <c r="D93" s="863" t="s">
        <v>588</v>
      </c>
      <c r="E93" s="835" t="s">
        <v>1452</v>
      </c>
      <c r="F93" s="863" t="s">
        <v>1453</v>
      </c>
      <c r="G93" s="835" t="s">
        <v>1466</v>
      </c>
      <c r="H93" s="835" t="s">
        <v>1467</v>
      </c>
      <c r="I93" s="849">
        <v>0.89999997615814209</v>
      </c>
      <c r="J93" s="849">
        <v>400</v>
      </c>
      <c r="K93" s="850">
        <v>358.16000366210937</v>
      </c>
    </row>
    <row r="94" spans="1:11" ht="14.4" customHeight="1" x14ac:dyDescent="0.3">
      <c r="A94" s="831" t="s">
        <v>565</v>
      </c>
      <c r="B94" s="832" t="s">
        <v>566</v>
      </c>
      <c r="C94" s="835" t="s">
        <v>590</v>
      </c>
      <c r="D94" s="863" t="s">
        <v>591</v>
      </c>
      <c r="E94" s="835" t="s">
        <v>1290</v>
      </c>
      <c r="F94" s="863" t="s">
        <v>1291</v>
      </c>
      <c r="G94" s="835" t="s">
        <v>1468</v>
      </c>
      <c r="H94" s="835" t="s">
        <v>1469</v>
      </c>
      <c r="I94" s="849">
        <v>5445</v>
      </c>
      <c r="J94" s="849">
        <v>2</v>
      </c>
      <c r="K94" s="850">
        <v>10890</v>
      </c>
    </row>
    <row r="95" spans="1:11" ht="14.4" customHeight="1" x14ac:dyDescent="0.3">
      <c r="A95" s="831" t="s">
        <v>565</v>
      </c>
      <c r="B95" s="832" t="s">
        <v>566</v>
      </c>
      <c r="C95" s="835" t="s">
        <v>590</v>
      </c>
      <c r="D95" s="863" t="s">
        <v>591</v>
      </c>
      <c r="E95" s="835" t="s">
        <v>1290</v>
      </c>
      <c r="F95" s="863" t="s">
        <v>1291</v>
      </c>
      <c r="G95" s="835" t="s">
        <v>1470</v>
      </c>
      <c r="H95" s="835" t="s">
        <v>1471</v>
      </c>
      <c r="I95" s="849">
        <v>5445</v>
      </c>
      <c r="J95" s="849">
        <v>2</v>
      </c>
      <c r="K95" s="850">
        <v>10890</v>
      </c>
    </row>
    <row r="96" spans="1:11" ht="14.4" customHeight="1" x14ac:dyDescent="0.3">
      <c r="A96" s="831" t="s">
        <v>565</v>
      </c>
      <c r="B96" s="832" t="s">
        <v>566</v>
      </c>
      <c r="C96" s="835" t="s">
        <v>590</v>
      </c>
      <c r="D96" s="863" t="s">
        <v>591</v>
      </c>
      <c r="E96" s="835" t="s">
        <v>1290</v>
      </c>
      <c r="F96" s="863" t="s">
        <v>1291</v>
      </c>
      <c r="G96" s="835" t="s">
        <v>1472</v>
      </c>
      <c r="H96" s="835" t="s">
        <v>1473</v>
      </c>
      <c r="I96" s="849">
        <v>5445</v>
      </c>
      <c r="J96" s="849">
        <v>2</v>
      </c>
      <c r="K96" s="850">
        <v>10890</v>
      </c>
    </row>
    <row r="97" spans="1:11" ht="14.4" customHeight="1" x14ac:dyDescent="0.3">
      <c r="A97" s="831" t="s">
        <v>565</v>
      </c>
      <c r="B97" s="832" t="s">
        <v>566</v>
      </c>
      <c r="C97" s="835" t="s">
        <v>590</v>
      </c>
      <c r="D97" s="863" t="s">
        <v>591</v>
      </c>
      <c r="E97" s="835" t="s">
        <v>1290</v>
      </c>
      <c r="F97" s="863" t="s">
        <v>1291</v>
      </c>
      <c r="G97" s="835" t="s">
        <v>1474</v>
      </c>
      <c r="H97" s="835" t="s">
        <v>1475</v>
      </c>
      <c r="I97" s="849">
        <v>5445</v>
      </c>
      <c r="J97" s="849">
        <v>1</v>
      </c>
      <c r="K97" s="850">
        <v>5445</v>
      </c>
    </row>
    <row r="98" spans="1:11" ht="14.4" customHeight="1" x14ac:dyDescent="0.3">
      <c r="A98" s="831" t="s">
        <v>565</v>
      </c>
      <c r="B98" s="832" t="s">
        <v>566</v>
      </c>
      <c r="C98" s="835" t="s">
        <v>590</v>
      </c>
      <c r="D98" s="863" t="s">
        <v>591</v>
      </c>
      <c r="E98" s="835" t="s">
        <v>1290</v>
      </c>
      <c r="F98" s="863" t="s">
        <v>1291</v>
      </c>
      <c r="G98" s="835" t="s">
        <v>1292</v>
      </c>
      <c r="H98" s="835" t="s">
        <v>1293</v>
      </c>
      <c r="I98" s="849">
        <v>147.18599853515624</v>
      </c>
      <c r="J98" s="849">
        <v>44</v>
      </c>
      <c r="K98" s="850">
        <v>6476.1500244140625</v>
      </c>
    </row>
    <row r="99" spans="1:11" ht="14.4" customHeight="1" x14ac:dyDescent="0.3">
      <c r="A99" s="831" t="s">
        <v>565</v>
      </c>
      <c r="B99" s="832" t="s">
        <v>566</v>
      </c>
      <c r="C99" s="835" t="s">
        <v>590</v>
      </c>
      <c r="D99" s="863" t="s">
        <v>591</v>
      </c>
      <c r="E99" s="835" t="s">
        <v>1290</v>
      </c>
      <c r="F99" s="863" t="s">
        <v>1291</v>
      </c>
      <c r="G99" s="835" t="s">
        <v>1296</v>
      </c>
      <c r="H99" s="835" t="s">
        <v>1297</v>
      </c>
      <c r="I99" s="849">
        <v>11.661999893188476</v>
      </c>
      <c r="J99" s="849">
        <v>50</v>
      </c>
      <c r="K99" s="850">
        <v>583.02999114990234</v>
      </c>
    </row>
    <row r="100" spans="1:11" ht="14.4" customHeight="1" x14ac:dyDescent="0.3">
      <c r="A100" s="831" t="s">
        <v>565</v>
      </c>
      <c r="B100" s="832" t="s">
        <v>566</v>
      </c>
      <c r="C100" s="835" t="s">
        <v>590</v>
      </c>
      <c r="D100" s="863" t="s">
        <v>591</v>
      </c>
      <c r="E100" s="835" t="s">
        <v>1290</v>
      </c>
      <c r="F100" s="863" t="s">
        <v>1291</v>
      </c>
      <c r="G100" s="835" t="s">
        <v>1302</v>
      </c>
      <c r="H100" s="835" t="s">
        <v>1303</v>
      </c>
      <c r="I100" s="849">
        <v>3035.31005859375</v>
      </c>
      <c r="J100" s="849">
        <v>1</v>
      </c>
      <c r="K100" s="850">
        <v>3035.31005859375</v>
      </c>
    </row>
    <row r="101" spans="1:11" ht="14.4" customHeight="1" x14ac:dyDescent="0.3">
      <c r="A101" s="831" t="s">
        <v>565</v>
      </c>
      <c r="B101" s="832" t="s">
        <v>566</v>
      </c>
      <c r="C101" s="835" t="s">
        <v>590</v>
      </c>
      <c r="D101" s="863" t="s">
        <v>591</v>
      </c>
      <c r="E101" s="835" t="s">
        <v>1290</v>
      </c>
      <c r="F101" s="863" t="s">
        <v>1291</v>
      </c>
      <c r="G101" s="835" t="s">
        <v>1476</v>
      </c>
      <c r="H101" s="835" t="s">
        <v>1477</v>
      </c>
      <c r="I101" s="849">
        <v>9228.2001953125</v>
      </c>
      <c r="J101" s="849">
        <v>0.5</v>
      </c>
      <c r="K101" s="850">
        <v>4614.10009765625</v>
      </c>
    </row>
    <row r="102" spans="1:11" ht="14.4" customHeight="1" x14ac:dyDescent="0.3">
      <c r="A102" s="831" t="s">
        <v>565</v>
      </c>
      <c r="B102" s="832" t="s">
        <v>566</v>
      </c>
      <c r="C102" s="835" t="s">
        <v>590</v>
      </c>
      <c r="D102" s="863" t="s">
        <v>591</v>
      </c>
      <c r="E102" s="835" t="s">
        <v>1290</v>
      </c>
      <c r="F102" s="863" t="s">
        <v>1291</v>
      </c>
      <c r="G102" s="835" t="s">
        <v>1318</v>
      </c>
      <c r="H102" s="835" t="s">
        <v>1319</v>
      </c>
      <c r="I102" s="849">
        <v>3709.639892578125</v>
      </c>
      <c r="J102" s="849">
        <v>0.25</v>
      </c>
      <c r="K102" s="850">
        <v>927.40997314453125</v>
      </c>
    </row>
    <row r="103" spans="1:11" ht="14.4" customHeight="1" x14ac:dyDescent="0.3">
      <c r="A103" s="831" t="s">
        <v>565</v>
      </c>
      <c r="B103" s="832" t="s">
        <v>566</v>
      </c>
      <c r="C103" s="835" t="s">
        <v>590</v>
      </c>
      <c r="D103" s="863" t="s">
        <v>591</v>
      </c>
      <c r="E103" s="835" t="s">
        <v>1290</v>
      </c>
      <c r="F103" s="863" t="s">
        <v>1291</v>
      </c>
      <c r="G103" s="835" t="s">
        <v>1320</v>
      </c>
      <c r="H103" s="835" t="s">
        <v>1321</v>
      </c>
      <c r="I103" s="849">
        <v>3130.75</v>
      </c>
      <c r="J103" s="849">
        <v>1</v>
      </c>
      <c r="K103" s="850">
        <v>3130.75</v>
      </c>
    </row>
    <row r="104" spans="1:11" ht="14.4" customHeight="1" x14ac:dyDescent="0.3">
      <c r="A104" s="831" t="s">
        <v>565</v>
      </c>
      <c r="B104" s="832" t="s">
        <v>566</v>
      </c>
      <c r="C104" s="835" t="s">
        <v>590</v>
      </c>
      <c r="D104" s="863" t="s">
        <v>591</v>
      </c>
      <c r="E104" s="835" t="s">
        <v>1290</v>
      </c>
      <c r="F104" s="863" t="s">
        <v>1291</v>
      </c>
      <c r="G104" s="835" t="s">
        <v>1322</v>
      </c>
      <c r="H104" s="835" t="s">
        <v>1323</v>
      </c>
      <c r="I104" s="849">
        <v>213.35000610351562</v>
      </c>
      <c r="J104" s="849">
        <v>6</v>
      </c>
      <c r="K104" s="850">
        <v>1280.0700073242187</v>
      </c>
    </row>
    <row r="105" spans="1:11" ht="14.4" customHeight="1" x14ac:dyDescent="0.3">
      <c r="A105" s="831" t="s">
        <v>565</v>
      </c>
      <c r="B105" s="832" t="s">
        <v>566</v>
      </c>
      <c r="C105" s="835" t="s">
        <v>590</v>
      </c>
      <c r="D105" s="863" t="s">
        <v>591</v>
      </c>
      <c r="E105" s="835" t="s">
        <v>1290</v>
      </c>
      <c r="F105" s="863" t="s">
        <v>1291</v>
      </c>
      <c r="G105" s="835" t="s">
        <v>1324</v>
      </c>
      <c r="H105" s="835" t="s">
        <v>1325</v>
      </c>
      <c r="I105" s="849">
        <v>2722.5</v>
      </c>
      <c r="J105" s="849">
        <v>6</v>
      </c>
      <c r="K105" s="850">
        <v>16335</v>
      </c>
    </row>
    <row r="106" spans="1:11" ht="14.4" customHeight="1" x14ac:dyDescent="0.3">
      <c r="A106" s="831" t="s">
        <v>565</v>
      </c>
      <c r="B106" s="832" t="s">
        <v>566</v>
      </c>
      <c r="C106" s="835" t="s">
        <v>590</v>
      </c>
      <c r="D106" s="863" t="s">
        <v>591</v>
      </c>
      <c r="E106" s="835" t="s">
        <v>1290</v>
      </c>
      <c r="F106" s="863" t="s">
        <v>1291</v>
      </c>
      <c r="G106" s="835" t="s">
        <v>1328</v>
      </c>
      <c r="H106" s="835" t="s">
        <v>1329</v>
      </c>
      <c r="I106" s="849">
        <v>1149.5</v>
      </c>
      <c r="J106" s="849">
        <v>2</v>
      </c>
      <c r="K106" s="850">
        <v>2299</v>
      </c>
    </row>
    <row r="107" spans="1:11" ht="14.4" customHeight="1" x14ac:dyDescent="0.3">
      <c r="A107" s="831" t="s">
        <v>565</v>
      </c>
      <c r="B107" s="832" t="s">
        <v>566</v>
      </c>
      <c r="C107" s="835" t="s">
        <v>590</v>
      </c>
      <c r="D107" s="863" t="s">
        <v>591</v>
      </c>
      <c r="E107" s="835" t="s">
        <v>1330</v>
      </c>
      <c r="F107" s="863" t="s">
        <v>1331</v>
      </c>
      <c r="G107" s="835" t="s">
        <v>1478</v>
      </c>
      <c r="H107" s="835" t="s">
        <v>1479</v>
      </c>
      <c r="I107" s="849">
        <v>9.7779998779296875</v>
      </c>
      <c r="J107" s="849">
        <v>1000</v>
      </c>
      <c r="K107" s="850">
        <v>9775</v>
      </c>
    </row>
    <row r="108" spans="1:11" ht="14.4" customHeight="1" x14ac:dyDescent="0.3">
      <c r="A108" s="831" t="s">
        <v>565</v>
      </c>
      <c r="B108" s="832" t="s">
        <v>566</v>
      </c>
      <c r="C108" s="835" t="s">
        <v>590</v>
      </c>
      <c r="D108" s="863" t="s">
        <v>591</v>
      </c>
      <c r="E108" s="835" t="s">
        <v>1330</v>
      </c>
      <c r="F108" s="863" t="s">
        <v>1331</v>
      </c>
      <c r="G108" s="835" t="s">
        <v>1480</v>
      </c>
      <c r="H108" s="835" t="s">
        <v>1481</v>
      </c>
      <c r="I108" s="849">
        <v>1.2899999618530273</v>
      </c>
      <c r="J108" s="849">
        <v>4100</v>
      </c>
      <c r="K108" s="850">
        <v>5289</v>
      </c>
    </row>
    <row r="109" spans="1:11" ht="14.4" customHeight="1" x14ac:dyDescent="0.3">
      <c r="A109" s="831" t="s">
        <v>565</v>
      </c>
      <c r="B109" s="832" t="s">
        <v>566</v>
      </c>
      <c r="C109" s="835" t="s">
        <v>590</v>
      </c>
      <c r="D109" s="863" t="s">
        <v>591</v>
      </c>
      <c r="E109" s="835" t="s">
        <v>1330</v>
      </c>
      <c r="F109" s="863" t="s">
        <v>1331</v>
      </c>
      <c r="G109" s="835" t="s">
        <v>1482</v>
      </c>
      <c r="H109" s="835" t="s">
        <v>1483</v>
      </c>
      <c r="I109" s="849">
        <v>0.31999999284744263</v>
      </c>
      <c r="J109" s="849">
        <v>14400</v>
      </c>
      <c r="K109" s="850">
        <v>4603.6801147460937</v>
      </c>
    </row>
    <row r="110" spans="1:11" ht="14.4" customHeight="1" x14ac:dyDescent="0.3">
      <c r="A110" s="831" t="s">
        <v>565</v>
      </c>
      <c r="B110" s="832" t="s">
        <v>566</v>
      </c>
      <c r="C110" s="835" t="s">
        <v>590</v>
      </c>
      <c r="D110" s="863" t="s">
        <v>591</v>
      </c>
      <c r="E110" s="835" t="s">
        <v>1330</v>
      </c>
      <c r="F110" s="863" t="s">
        <v>1331</v>
      </c>
      <c r="G110" s="835" t="s">
        <v>1484</v>
      </c>
      <c r="H110" s="835" t="s">
        <v>1485</v>
      </c>
      <c r="I110" s="849">
        <v>158.97000630696616</v>
      </c>
      <c r="J110" s="849">
        <v>3</v>
      </c>
      <c r="K110" s="850">
        <v>476.91001892089844</v>
      </c>
    </row>
    <row r="111" spans="1:11" ht="14.4" customHeight="1" x14ac:dyDescent="0.3">
      <c r="A111" s="831" t="s">
        <v>565</v>
      </c>
      <c r="B111" s="832" t="s">
        <v>566</v>
      </c>
      <c r="C111" s="835" t="s">
        <v>590</v>
      </c>
      <c r="D111" s="863" t="s">
        <v>591</v>
      </c>
      <c r="E111" s="835" t="s">
        <v>1330</v>
      </c>
      <c r="F111" s="863" t="s">
        <v>1331</v>
      </c>
      <c r="G111" s="835" t="s">
        <v>1486</v>
      </c>
      <c r="H111" s="835" t="s">
        <v>1487</v>
      </c>
      <c r="I111" s="849">
        <v>43.310001373291016</v>
      </c>
      <c r="J111" s="849">
        <v>50</v>
      </c>
      <c r="K111" s="850">
        <v>2165.5</v>
      </c>
    </row>
    <row r="112" spans="1:11" ht="14.4" customHeight="1" x14ac:dyDescent="0.3">
      <c r="A112" s="831" t="s">
        <v>565</v>
      </c>
      <c r="B112" s="832" t="s">
        <v>566</v>
      </c>
      <c r="C112" s="835" t="s">
        <v>590</v>
      </c>
      <c r="D112" s="863" t="s">
        <v>591</v>
      </c>
      <c r="E112" s="835" t="s">
        <v>1330</v>
      </c>
      <c r="F112" s="863" t="s">
        <v>1331</v>
      </c>
      <c r="G112" s="835" t="s">
        <v>1488</v>
      </c>
      <c r="H112" s="835" t="s">
        <v>1489</v>
      </c>
      <c r="I112" s="849">
        <v>3.7899999618530273</v>
      </c>
      <c r="J112" s="849">
        <v>50</v>
      </c>
      <c r="K112" s="850">
        <v>189.5</v>
      </c>
    </row>
    <row r="113" spans="1:11" ht="14.4" customHeight="1" x14ac:dyDescent="0.3">
      <c r="A113" s="831" t="s">
        <v>565</v>
      </c>
      <c r="B113" s="832" t="s">
        <v>566</v>
      </c>
      <c r="C113" s="835" t="s">
        <v>590</v>
      </c>
      <c r="D113" s="863" t="s">
        <v>591</v>
      </c>
      <c r="E113" s="835" t="s">
        <v>1330</v>
      </c>
      <c r="F113" s="863" t="s">
        <v>1331</v>
      </c>
      <c r="G113" s="835" t="s">
        <v>1334</v>
      </c>
      <c r="H113" s="835" t="s">
        <v>1335</v>
      </c>
      <c r="I113" s="849">
        <v>790.8800048828125</v>
      </c>
      <c r="J113" s="849">
        <v>1</v>
      </c>
      <c r="K113" s="850">
        <v>790.8800048828125</v>
      </c>
    </row>
    <row r="114" spans="1:11" ht="14.4" customHeight="1" x14ac:dyDescent="0.3">
      <c r="A114" s="831" t="s">
        <v>565</v>
      </c>
      <c r="B114" s="832" t="s">
        <v>566</v>
      </c>
      <c r="C114" s="835" t="s">
        <v>590</v>
      </c>
      <c r="D114" s="863" t="s">
        <v>591</v>
      </c>
      <c r="E114" s="835" t="s">
        <v>1330</v>
      </c>
      <c r="F114" s="863" t="s">
        <v>1331</v>
      </c>
      <c r="G114" s="835" t="s">
        <v>1490</v>
      </c>
      <c r="H114" s="835" t="s">
        <v>1491</v>
      </c>
      <c r="I114" s="849">
        <v>642.09002685546875</v>
      </c>
      <c r="J114" s="849">
        <v>1</v>
      </c>
      <c r="K114" s="850">
        <v>642.09002685546875</v>
      </c>
    </row>
    <row r="115" spans="1:11" ht="14.4" customHeight="1" x14ac:dyDescent="0.3">
      <c r="A115" s="831" t="s">
        <v>565</v>
      </c>
      <c r="B115" s="832" t="s">
        <v>566</v>
      </c>
      <c r="C115" s="835" t="s">
        <v>590</v>
      </c>
      <c r="D115" s="863" t="s">
        <v>591</v>
      </c>
      <c r="E115" s="835" t="s">
        <v>1330</v>
      </c>
      <c r="F115" s="863" t="s">
        <v>1331</v>
      </c>
      <c r="G115" s="835" t="s">
        <v>1492</v>
      </c>
      <c r="H115" s="835" t="s">
        <v>1493</v>
      </c>
      <c r="I115" s="849">
        <v>305.66000366210937</v>
      </c>
      <c r="J115" s="849">
        <v>2</v>
      </c>
      <c r="K115" s="850">
        <v>611.32000732421875</v>
      </c>
    </row>
    <row r="116" spans="1:11" ht="14.4" customHeight="1" x14ac:dyDescent="0.3">
      <c r="A116" s="831" t="s">
        <v>565</v>
      </c>
      <c r="B116" s="832" t="s">
        <v>566</v>
      </c>
      <c r="C116" s="835" t="s">
        <v>590</v>
      </c>
      <c r="D116" s="863" t="s">
        <v>591</v>
      </c>
      <c r="E116" s="835" t="s">
        <v>1330</v>
      </c>
      <c r="F116" s="863" t="s">
        <v>1331</v>
      </c>
      <c r="G116" s="835" t="s">
        <v>1494</v>
      </c>
      <c r="H116" s="835" t="s">
        <v>1495</v>
      </c>
      <c r="I116" s="849">
        <v>355.35000610351562</v>
      </c>
      <c r="J116" s="849">
        <v>3</v>
      </c>
      <c r="K116" s="850">
        <v>1066.0500183105469</v>
      </c>
    </row>
    <row r="117" spans="1:11" ht="14.4" customHeight="1" x14ac:dyDescent="0.3">
      <c r="A117" s="831" t="s">
        <v>565</v>
      </c>
      <c r="B117" s="832" t="s">
        <v>566</v>
      </c>
      <c r="C117" s="835" t="s">
        <v>590</v>
      </c>
      <c r="D117" s="863" t="s">
        <v>591</v>
      </c>
      <c r="E117" s="835" t="s">
        <v>1330</v>
      </c>
      <c r="F117" s="863" t="s">
        <v>1331</v>
      </c>
      <c r="G117" s="835" t="s">
        <v>1496</v>
      </c>
      <c r="H117" s="835" t="s">
        <v>1497</v>
      </c>
      <c r="I117" s="849">
        <v>48.479999542236328</v>
      </c>
      <c r="J117" s="849">
        <v>70</v>
      </c>
      <c r="K117" s="850">
        <v>3393.3899230957031</v>
      </c>
    </row>
    <row r="118" spans="1:11" ht="14.4" customHeight="1" x14ac:dyDescent="0.3">
      <c r="A118" s="831" t="s">
        <v>565</v>
      </c>
      <c r="B118" s="832" t="s">
        <v>566</v>
      </c>
      <c r="C118" s="835" t="s">
        <v>590</v>
      </c>
      <c r="D118" s="863" t="s">
        <v>591</v>
      </c>
      <c r="E118" s="835" t="s">
        <v>1330</v>
      </c>
      <c r="F118" s="863" t="s">
        <v>1331</v>
      </c>
      <c r="G118" s="835" t="s">
        <v>1498</v>
      </c>
      <c r="H118" s="835" t="s">
        <v>1499</v>
      </c>
      <c r="I118" s="849">
        <v>98.410003662109375</v>
      </c>
      <c r="J118" s="849">
        <v>5</v>
      </c>
      <c r="K118" s="850">
        <v>492.04998779296875</v>
      </c>
    </row>
    <row r="119" spans="1:11" ht="14.4" customHeight="1" x14ac:dyDescent="0.3">
      <c r="A119" s="831" t="s">
        <v>565</v>
      </c>
      <c r="B119" s="832" t="s">
        <v>566</v>
      </c>
      <c r="C119" s="835" t="s">
        <v>590</v>
      </c>
      <c r="D119" s="863" t="s">
        <v>591</v>
      </c>
      <c r="E119" s="835" t="s">
        <v>1330</v>
      </c>
      <c r="F119" s="863" t="s">
        <v>1331</v>
      </c>
      <c r="G119" s="835" t="s">
        <v>1500</v>
      </c>
      <c r="H119" s="835" t="s">
        <v>1501</v>
      </c>
      <c r="I119" s="849">
        <v>22.149999618530273</v>
      </c>
      <c r="J119" s="849">
        <v>50</v>
      </c>
      <c r="K119" s="850">
        <v>1107.5</v>
      </c>
    </row>
    <row r="120" spans="1:11" ht="14.4" customHeight="1" x14ac:dyDescent="0.3">
      <c r="A120" s="831" t="s">
        <v>565</v>
      </c>
      <c r="B120" s="832" t="s">
        <v>566</v>
      </c>
      <c r="C120" s="835" t="s">
        <v>590</v>
      </c>
      <c r="D120" s="863" t="s">
        <v>591</v>
      </c>
      <c r="E120" s="835" t="s">
        <v>1330</v>
      </c>
      <c r="F120" s="863" t="s">
        <v>1331</v>
      </c>
      <c r="G120" s="835" t="s">
        <v>1502</v>
      </c>
      <c r="H120" s="835" t="s">
        <v>1503</v>
      </c>
      <c r="I120" s="849">
        <v>123.19000244140625</v>
      </c>
      <c r="J120" s="849">
        <v>10</v>
      </c>
      <c r="K120" s="850">
        <v>1231.8800048828125</v>
      </c>
    </row>
    <row r="121" spans="1:11" ht="14.4" customHeight="1" x14ac:dyDescent="0.3">
      <c r="A121" s="831" t="s">
        <v>565</v>
      </c>
      <c r="B121" s="832" t="s">
        <v>566</v>
      </c>
      <c r="C121" s="835" t="s">
        <v>590</v>
      </c>
      <c r="D121" s="863" t="s">
        <v>591</v>
      </c>
      <c r="E121" s="835" t="s">
        <v>1330</v>
      </c>
      <c r="F121" s="863" t="s">
        <v>1331</v>
      </c>
      <c r="G121" s="835" t="s">
        <v>1504</v>
      </c>
      <c r="H121" s="835" t="s">
        <v>1505</v>
      </c>
      <c r="I121" s="849">
        <v>120.69000244140625</v>
      </c>
      <c r="J121" s="849">
        <v>50</v>
      </c>
      <c r="K121" s="850">
        <v>6034.6302490234375</v>
      </c>
    </row>
    <row r="122" spans="1:11" ht="14.4" customHeight="1" x14ac:dyDescent="0.3">
      <c r="A122" s="831" t="s">
        <v>565</v>
      </c>
      <c r="B122" s="832" t="s">
        <v>566</v>
      </c>
      <c r="C122" s="835" t="s">
        <v>590</v>
      </c>
      <c r="D122" s="863" t="s">
        <v>591</v>
      </c>
      <c r="E122" s="835" t="s">
        <v>1330</v>
      </c>
      <c r="F122" s="863" t="s">
        <v>1331</v>
      </c>
      <c r="G122" s="835" t="s">
        <v>1506</v>
      </c>
      <c r="H122" s="835" t="s">
        <v>1507</v>
      </c>
      <c r="I122" s="849">
        <v>85.419998168945313</v>
      </c>
      <c r="J122" s="849">
        <v>100</v>
      </c>
      <c r="K122" s="850">
        <v>8542.19970703125</v>
      </c>
    </row>
    <row r="123" spans="1:11" ht="14.4" customHeight="1" x14ac:dyDescent="0.3">
      <c r="A123" s="831" t="s">
        <v>565</v>
      </c>
      <c r="B123" s="832" t="s">
        <v>566</v>
      </c>
      <c r="C123" s="835" t="s">
        <v>590</v>
      </c>
      <c r="D123" s="863" t="s">
        <v>591</v>
      </c>
      <c r="E123" s="835" t="s">
        <v>1330</v>
      </c>
      <c r="F123" s="863" t="s">
        <v>1331</v>
      </c>
      <c r="G123" s="835" t="s">
        <v>1508</v>
      </c>
      <c r="H123" s="835" t="s">
        <v>1509</v>
      </c>
      <c r="I123" s="849">
        <v>159.55000305175781</v>
      </c>
      <c r="J123" s="849">
        <v>5</v>
      </c>
      <c r="K123" s="850">
        <v>797.75</v>
      </c>
    </row>
    <row r="124" spans="1:11" ht="14.4" customHeight="1" x14ac:dyDescent="0.3">
      <c r="A124" s="831" t="s">
        <v>565</v>
      </c>
      <c r="B124" s="832" t="s">
        <v>566</v>
      </c>
      <c r="C124" s="835" t="s">
        <v>590</v>
      </c>
      <c r="D124" s="863" t="s">
        <v>591</v>
      </c>
      <c r="E124" s="835" t="s">
        <v>1330</v>
      </c>
      <c r="F124" s="863" t="s">
        <v>1331</v>
      </c>
      <c r="G124" s="835" t="s">
        <v>1510</v>
      </c>
      <c r="H124" s="835" t="s">
        <v>1511</v>
      </c>
      <c r="I124" s="849">
        <v>124.40333557128906</v>
      </c>
      <c r="J124" s="849">
        <v>15</v>
      </c>
      <c r="K124" s="850">
        <v>1866.0700073242187</v>
      </c>
    </row>
    <row r="125" spans="1:11" ht="14.4" customHeight="1" x14ac:dyDescent="0.3">
      <c r="A125" s="831" t="s">
        <v>565</v>
      </c>
      <c r="B125" s="832" t="s">
        <v>566</v>
      </c>
      <c r="C125" s="835" t="s">
        <v>590</v>
      </c>
      <c r="D125" s="863" t="s">
        <v>591</v>
      </c>
      <c r="E125" s="835" t="s">
        <v>1330</v>
      </c>
      <c r="F125" s="863" t="s">
        <v>1331</v>
      </c>
      <c r="G125" s="835" t="s">
        <v>1512</v>
      </c>
      <c r="H125" s="835" t="s">
        <v>1513</v>
      </c>
      <c r="I125" s="849">
        <v>139.16999816894531</v>
      </c>
      <c r="J125" s="849">
        <v>4</v>
      </c>
      <c r="K125" s="850">
        <v>556.67999267578125</v>
      </c>
    </row>
    <row r="126" spans="1:11" ht="14.4" customHeight="1" x14ac:dyDescent="0.3">
      <c r="A126" s="831" t="s">
        <v>565</v>
      </c>
      <c r="B126" s="832" t="s">
        <v>566</v>
      </c>
      <c r="C126" s="835" t="s">
        <v>590</v>
      </c>
      <c r="D126" s="863" t="s">
        <v>591</v>
      </c>
      <c r="E126" s="835" t="s">
        <v>1330</v>
      </c>
      <c r="F126" s="863" t="s">
        <v>1331</v>
      </c>
      <c r="G126" s="835" t="s">
        <v>1514</v>
      </c>
      <c r="H126" s="835" t="s">
        <v>1515</v>
      </c>
      <c r="I126" s="849">
        <v>309.35000610351562</v>
      </c>
      <c r="J126" s="849">
        <v>3</v>
      </c>
      <c r="K126" s="850">
        <v>928.05001831054687</v>
      </c>
    </row>
    <row r="127" spans="1:11" ht="14.4" customHeight="1" x14ac:dyDescent="0.3">
      <c r="A127" s="831" t="s">
        <v>565</v>
      </c>
      <c r="B127" s="832" t="s">
        <v>566</v>
      </c>
      <c r="C127" s="835" t="s">
        <v>590</v>
      </c>
      <c r="D127" s="863" t="s">
        <v>591</v>
      </c>
      <c r="E127" s="835" t="s">
        <v>1330</v>
      </c>
      <c r="F127" s="863" t="s">
        <v>1331</v>
      </c>
      <c r="G127" s="835" t="s">
        <v>1336</v>
      </c>
      <c r="H127" s="835" t="s">
        <v>1337</v>
      </c>
      <c r="I127" s="849">
        <v>7.3299999237060547</v>
      </c>
      <c r="J127" s="849">
        <v>200</v>
      </c>
      <c r="K127" s="850">
        <v>1466.550048828125</v>
      </c>
    </row>
    <row r="128" spans="1:11" ht="14.4" customHeight="1" x14ac:dyDescent="0.3">
      <c r="A128" s="831" t="s">
        <v>565</v>
      </c>
      <c r="B128" s="832" t="s">
        <v>566</v>
      </c>
      <c r="C128" s="835" t="s">
        <v>590</v>
      </c>
      <c r="D128" s="863" t="s">
        <v>591</v>
      </c>
      <c r="E128" s="835" t="s">
        <v>1330</v>
      </c>
      <c r="F128" s="863" t="s">
        <v>1331</v>
      </c>
      <c r="G128" s="835" t="s">
        <v>1336</v>
      </c>
      <c r="H128" s="835" t="s">
        <v>1516</v>
      </c>
      <c r="I128" s="849">
        <v>6.5100000699361162</v>
      </c>
      <c r="J128" s="849">
        <v>600</v>
      </c>
      <c r="K128" s="850">
        <v>3780.27001953125</v>
      </c>
    </row>
    <row r="129" spans="1:11" ht="14.4" customHeight="1" x14ac:dyDescent="0.3">
      <c r="A129" s="831" t="s">
        <v>565</v>
      </c>
      <c r="B129" s="832" t="s">
        <v>566</v>
      </c>
      <c r="C129" s="835" t="s">
        <v>590</v>
      </c>
      <c r="D129" s="863" t="s">
        <v>591</v>
      </c>
      <c r="E129" s="835" t="s">
        <v>1330</v>
      </c>
      <c r="F129" s="863" t="s">
        <v>1331</v>
      </c>
      <c r="G129" s="835" t="s">
        <v>1517</v>
      </c>
      <c r="H129" s="835" t="s">
        <v>1518</v>
      </c>
      <c r="I129" s="849">
        <v>2.7599999904632568</v>
      </c>
      <c r="J129" s="849">
        <v>1100</v>
      </c>
      <c r="K129" s="850">
        <v>3036</v>
      </c>
    </row>
    <row r="130" spans="1:11" ht="14.4" customHeight="1" x14ac:dyDescent="0.3">
      <c r="A130" s="831" t="s">
        <v>565</v>
      </c>
      <c r="B130" s="832" t="s">
        <v>566</v>
      </c>
      <c r="C130" s="835" t="s">
        <v>590</v>
      </c>
      <c r="D130" s="863" t="s">
        <v>591</v>
      </c>
      <c r="E130" s="835" t="s">
        <v>1330</v>
      </c>
      <c r="F130" s="863" t="s">
        <v>1331</v>
      </c>
      <c r="G130" s="835" t="s">
        <v>1519</v>
      </c>
      <c r="H130" s="835" t="s">
        <v>1520</v>
      </c>
      <c r="I130" s="849">
        <v>0.8566666841506958</v>
      </c>
      <c r="J130" s="849">
        <v>300</v>
      </c>
      <c r="K130" s="850">
        <v>257</v>
      </c>
    </row>
    <row r="131" spans="1:11" ht="14.4" customHeight="1" x14ac:dyDescent="0.3">
      <c r="A131" s="831" t="s">
        <v>565</v>
      </c>
      <c r="B131" s="832" t="s">
        <v>566</v>
      </c>
      <c r="C131" s="835" t="s">
        <v>590</v>
      </c>
      <c r="D131" s="863" t="s">
        <v>591</v>
      </c>
      <c r="E131" s="835" t="s">
        <v>1330</v>
      </c>
      <c r="F131" s="863" t="s">
        <v>1331</v>
      </c>
      <c r="G131" s="835" t="s">
        <v>1521</v>
      </c>
      <c r="H131" s="835" t="s">
        <v>1522</v>
      </c>
      <c r="I131" s="849">
        <v>1.5149999856948853</v>
      </c>
      <c r="J131" s="849">
        <v>100</v>
      </c>
      <c r="K131" s="850">
        <v>151.5</v>
      </c>
    </row>
    <row r="132" spans="1:11" ht="14.4" customHeight="1" x14ac:dyDescent="0.3">
      <c r="A132" s="831" t="s">
        <v>565</v>
      </c>
      <c r="B132" s="832" t="s">
        <v>566</v>
      </c>
      <c r="C132" s="835" t="s">
        <v>590</v>
      </c>
      <c r="D132" s="863" t="s">
        <v>591</v>
      </c>
      <c r="E132" s="835" t="s">
        <v>1330</v>
      </c>
      <c r="F132" s="863" t="s">
        <v>1331</v>
      </c>
      <c r="G132" s="835" t="s">
        <v>1338</v>
      </c>
      <c r="H132" s="835" t="s">
        <v>1339</v>
      </c>
      <c r="I132" s="849">
        <v>0.30000001192092896</v>
      </c>
      <c r="J132" s="849">
        <v>250</v>
      </c>
      <c r="K132" s="850">
        <v>75</v>
      </c>
    </row>
    <row r="133" spans="1:11" ht="14.4" customHeight="1" x14ac:dyDescent="0.3">
      <c r="A133" s="831" t="s">
        <v>565</v>
      </c>
      <c r="B133" s="832" t="s">
        <v>566</v>
      </c>
      <c r="C133" s="835" t="s">
        <v>590</v>
      </c>
      <c r="D133" s="863" t="s">
        <v>591</v>
      </c>
      <c r="E133" s="835" t="s">
        <v>1330</v>
      </c>
      <c r="F133" s="863" t="s">
        <v>1331</v>
      </c>
      <c r="G133" s="835" t="s">
        <v>1523</v>
      </c>
      <c r="H133" s="835" t="s">
        <v>1524</v>
      </c>
      <c r="I133" s="849">
        <v>23.229999542236328</v>
      </c>
      <c r="J133" s="849">
        <v>250</v>
      </c>
      <c r="K133" s="850">
        <v>5807.9998779296875</v>
      </c>
    </row>
    <row r="134" spans="1:11" ht="14.4" customHeight="1" x14ac:dyDescent="0.3">
      <c r="A134" s="831" t="s">
        <v>565</v>
      </c>
      <c r="B134" s="832" t="s">
        <v>566</v>
      </c>
      <c r="C134" s="835" t="s">
        <v>590</v>
      </c>
      <c r="D134" s="863" t="s">
        <v>591</v>
      </c>
      <c r="E134" s="835" t="s">
        <v>1330</v>
      </c>
      <c r="F134" s="863" t="s">
        <v>1331</v>
      </c>
      <c r="G134" s="835" t="s">
        <v>1525</v>
      </c>
      <c r="H134" s="835" t="s">
        <v>1526</v>
      </c>
      <c r="I134" s="849">
        <v>4.5999999046325684</v>
      </c>
      <c r="J134" s="849">
        <v>48</v>
      </c>
      <c r="K134" s="850">
        <v>220.80000305175781</v>
      </c>
    </row>
    <row r="135" spans="1:11" ht="14.4" customHeight="1" x14ac:dyDescent="0.3">
      <c r="A135" s="831" t="s">
        <v>565</v>
      </c>
      <c r="B135" s="832" t="s">
        <v>566</v>
      </c>
      <c r="C135" s="835" t="s">
        <v>590</v>
      </c>
      <c r="D135" s="863" t="s">
        <v>591</v>
      </c>
      <c r="E135" s="835" t="s">
        <v>1330</v>
      </c>
      <c r="F135" s="863" t="s">
        <v>1331</v>
      </c>
      <c r="G135" s="835" t="s">
        <v>1527</v>
      </c>
      <c r="H135" s="835" t="s">
        <v>1528</v>
      </c>
      <c r="I135" s="849">
        <v>6.8020001411437985</v>
      </c>
      <c r="J135" s="849">
        <v>72</v>
      </c>
      <c r="K135" s="850">
        <v>449.99998474121094</v>
      </c>
    </row>
    <row r="136" spans="1:11" ht="14.4" customHeight="1" x14ac:dyDescent="0.3">
      <c r="A136" s="831" t="s">
        <v>565</v>
      </c>
      <c r="B136" s="832" t="s">
        <v>566</v>
      </c>
      <c r="C136" s="835" t="s">
        <v>590</v>
      </c>
      <c r="D136" s="863" t="s">
        <v>591</v>
      </c>
      <c r="E136" s="835" t="s">
        <v>1330</v>
      </c>
      <c r="F136" s="863" t="s">
        <v>1331</v>
      </c>
      <c r="G136" s="835" t="s">
        <v>1529</v>
      </c>
      <c r="H136" s="835" t="s">
        <v>1530</v>
      </c>
      <c r="I136" s="849">
        <v>8.8224997520446777</v>
      </c>
      <c r="J136" s="849">
        <v>144</v>
      </c>
      <c r="K136" s="850">
        <v>1270.8000183105469</v>
      </c>
    </row>
    <row r="137" spans="1:11" ht="14.4" customHeight="1" x14ac:dyDescent="0.3">
      <c r="A137" s="831" t="s">
        <v>565</v>
      </c>
      <c r="B137" s="832" t="s">
        <v>566</v>
      </c>
      <c r="C137" s="835" t="s">
        <v>590</v>
      </c>
      <c r="D137" s="863" t="s">
        <v>591</v>
      </c>
      <c r="E137" s="835" t="s">
        <v>1330</v>
      </c>
      <c r="F137" s="863" t="s">
        <v>1331</v>
      </c>
      <c r="G137" s="835" t="s">
        <v>1531</v>
      </c>
      <c r="H137" s="835" t="s">
        <v>1532</v>
      </c>
      <c r="I137" s="849">
        <v>53.430000305175781</v>
      </c>
      <c r="J137" s="849">
        <v>12</v>
      </c>
      <c r="K137" s="850">
        <v>641.20001220703125</v>
      </c>
    </row>
    <row r="138" spans="1:11" ht="14.4" customHeight="1" x14ac:dyDescent="0.3">
      <c r="A138" s="831" t="s">
        <v>565</v>
      </c>
      <c r="B138" s="832" t="s">
        <v>566</v>
      </c>
      <c r="C138" s="835" t="s">
        <v>590</v>
      </c>
      <c r="D138" s="863" t="s">
        <v>591</v>
      </c>
      <c r="E138" s="835" t="s">
        <v>1330</v>
      </c>
      <c r="F138" s="863" t="s">
        <v>1331</v>
      </c>
      <c r="G138" s="835" t="s">
        <v>1533</v>
      </c>
      <c r="H138" s="835" t="s">
        <v>1534</v>
      </c>
      <c r="I138" s="849">
        <v>114.76999664306641</v>
      </c>
      <c r="J138" s="849">
        <v>4</v>
      </c>
      <c r="K138" s="850">
        <v>459.07998657226562</v>
      </c>
    </row>
    <row r="139" spans="1:11" ht="14.4" customHeight="1" x14ac:dyDescent="0.3">
      <c r="A139" s="831" t="s">
        <v>565</v>
      </c>
      <c r="B139" s="832" t="s">
        <v>566</v>
      </c>
      <c r="C139" s="835" t="s">
        <v>590</v>
      </c>
      <c r="D139" s="863" t="s">
        <v>591</v>
      </c>
      <c r="E139" s="835" t="s">
        <v>1330</v>
      </c>
      <c r="F139" s="863" t="s">
        <v>1331</v>
      </c>
      <c r="G139" s="835" t="s">
        <v>1535</v>
      </c>
      <c r="H139" s="835" t="s">
        <v>1536</v>
      </c>
      <c r="I139" s="849">
        <v>463.17999267578125</v>
      </c>
      <c r="J139" s="849">
        <v>1</v>
      </c>
      <c r="K139" s="850">
        <v>463.17999267578125</v>
      </c>
    </row>
    <row r="140" spans="1:11" ht="14.4" customHeight="1" x14ac:dyDescent="0.3">
      <c r="A140" s="831" t="s">
        <v>565</v>
      </c>
      <c r="B140" s="832" t="s">
        <v>566</v>
      </c>
      <c r="C140" s="835" t="s">
        <v>590</v>
      </c>
      <c r="D140" s="863" t="s">
        <v>591</v>
      </c>
      <c r="E140" s="835" t="s">
        <v>1330</v>
      </c>
      <c r="F140" s="863" t="s">
        <v>1331</v>
      </c>
      <c r="G140" s="835" t="s">
        <v>1537</v>
      </c>
      <c r="H140" s="835" t="s">
        <v>1538</v>
      </c>
      <c r="I140" s="849">
        <v>14.579999923706055</v>
      </c>
      <c r="J140" s="849">
        <v>50</v>
      </c>
      <c r="K140" s="850">
        <v>729.1199951171875</v>
      </c>
    </row>
    <row r="141" spans="1:11" ht="14.4" customHeight="1" x14ac:dyDescent="0.3">
      <c r="A141" s="831" t="s">
        <v>565</v>
      </c>
      <c r="B141" s="832" t="s">
        <v>566</v>
      </c>
      <c r="C141" s="835" t="s">
        <v>590</v>
      </c>
      <c r="D141" s="863" t="s">
        <v>591</v>
      </c>
      <c r="E141" s="835" t="s">
        <v>1330</v>
      </c>
      <c r="F141" s="863" t="s">
        <v>1331</v>
      </c>
      <c r="G141" s="835" t="s">
        <v>1340</v>
      </c>
      <c r="H141" s="835" t="s">
        <v>1341</v>
      </c>
      <c r="I141" s="849">
        <v>0.67000001668930054</v>
      </c>
      <c r="J141" s="849">
        <v>3000</v>
      </c>
      <c r="K141" s="850">
        <v>2010</v>
      </c>
    </row>
    <row r="142" spans="1:11" ht="14.4" customHeight="1" x14ac:dyDescent="0.3">
      <c r="A142" s="831" t="s">
        <v>565</v>
      </c>
      <c r="B142" s="832" t="s">
        <v>566</v>
      </c>
      <c r="C142" s="835" t="s">
        <v>590</v>
      </c>
      <c r="D142" s="863" t="s">
        <v>591</v>
      </c>
      <c r="E142" s="835" t="s">
        <v>1330</v>
      </c>
      <c r="F142" s="863" t="s">
        <v>1331</v>
      </c>
      <c r="G142" s="835" t="s">
        <v>1342</v>
      </c>
      <c r="H142" s="835" t="s">
        <v>1343</v>
      </c>
      <c r="I142" s="849">
        <v>0.29833334187666577</v>
      </c>
      <c r="J142" s="849">
        <v>16800</v>
      </c>
      <c r="K142" s="850">
        <v>4947.0000610351562</v>
      </c>
    </row>
    <row r="143" spans="1:11" ht="14.4" customHeight="1" x14ac:dyDescent="0.3">
      <c r="A143" s="831" t="s">
        <v>565</v>
      </c>
      <c r="B143" s="832" t="s">
        <v>566</v>
      </c>
      <c r="C143" s="835" t="s">
        <v>590</v>
      </c>
      <c r="D143" s="863" t="s">
        <v>591</v>
      </c>
      <c r="E143" s="835" t="s">
        <v>1330</v>
      </c>
      <c r="F143" s="863" t="s">
        <v>1331</v>
      </c>
      <c r="G143" s="835" t="s">
        <v>1346</v>
      </c>
      <c r="H143" s="835" t="s">
        <v>1347</v>
      </c>
      <c r="I143" s="849">
        <v>1.4233332872390747</v>
      </c>
      <c r="J143" s="849">
        <v>2200</v>
      </c>
      <c r="K143" s="850">
        <v>3130.56005859375</v>
      </c>
    </row>
    <row r="144" spans="1:11" ht="14.4" customHeight="1" x14ac:dyDescent="0.3">
      <c r="A144" s="831" t="s">
        <v>565</v>
      </c>
      <c r="B144" s="832" t="s">
        <v>566</v>
      </c>
      <c r="C144" s="835" t="s">
        <v>590</v>
      </c>
      <c r="D144" s="863" t="s">
        <v>591</v>
      </c>
      <c r="E144" s="835" t="s">
        <v>1330</v>
      </c>
      <c r="F144" s="863" t="s">
        <v>1331</v>
      </c>
      <c r="G144" s="835" t="s">
        <v>1346</v>
      </c>
      <c r="H144" s="835" t="s">
        <v>1348</v>
      </c>
      <c r="I144" s="849">
        <v>1.4249999523162842</v>
      </c>
      <c r="J144" s="849">
        <v>600</v>
      </c>
      <c r="K144" s="850">
        <v>855.94000244140625</v>
      </c>
    </row>
    <row r="145" spans="1:11" ht="14.4" customHeight="1" x14ac:dyDescent="0.3">
      <c r="A145" s="831" t="s">
        <v>565</v>
      </c>
      <c r="B145" s="832" t="s">
        <v>566</v>
      </c>
      <c r="C145" s="835" t="s">
        <v>590</v>
      </c>
      <c r="D145" s="863" t="s">
        <v>591</v>
      </c>
      <c r="E145" s="835" t="s">
        <v>1330</v>
      </c>
      <c r="F145" s="863" t="s">
        <v>1331</v>
      </c>
      <c r="G145" s="835" t="s">
        <v>1349</v>
      </c>
      <c r="H145" s="835" t="s">
        <v>1350</v>
      </c>
      <c r="I145" s="849">
        <v>28.729999542236328</v>
      </c>
      <c r="J145" s="849">
        <v>1</v>
      </c>
      <c r="K145" s="850">
        <v>28.729999542236328</v>
      </c>
    </row>
    <row r="146" spans="1:11" ht="14.4" customHeight="1" x14ac:dyDescent="0.3">
      <c r="A146" s="831" t="s">
        <v>565</v>
      </c>
      <c r="B146" s="832" t="s">
        <v>566</v>
      </c>
      <c r="C146" s="835" t="s">
        <v>590</v>
      </c>
      <c r="D146" s="863" t="s">
        <v>591</v>
      </c>
      <c r="E146" s="835" t="s">
        <v>1351</v>
      </c>
      <c r="F146" s="863" t="s">
        <v>1352</v>
      </c>
      <c r="G146" s="835" t="s">
        <v>1539</v>
      </c>
      <c r="H146" s="835" t="s">
        <v>1540</v>
      </c>
      <c r="I146" s="849">
        <v>650.33001708984375</v>
      </c>
      <c r="J146" s="849">
        <v>1</v>
      </c>
      <c r="K146" s="850">
        <v>650.33001708984375</v>
      </c>
    </row>
    <row r="147" spans="1:11" ht="14.4" customHeight="1" x14ac:dyDescent="0.3">
      <c r="A147" s="831" t="s">
        <v>565</v>
      </c>
      <c r="B147" s="832" t="s">
        <v>566</v>
      </c>
      <c r="C147" s="835" t="s">
        <v>590</v>
      </c>
      <c r="D147" s="863" t="s">
        <v>591</v>
      </c>
      <c r="E147" s="835" t="s">
        <v>1351</v>
      </c>
      <c r="F147" s="863" t="s">
        <v>1352</v>
      </c>
      <c r="G147" s="835" t="s">
        <v>1541</v>
      </c>
      <c r="H147" s="835" t="s">
        <v>1542</v>
      </c>
      <c r="I147" s="849">
        <v>171.13999938964844</v>
      </c>
      <c r="J147" s="849">
        <v>50</v>
      </c>
      <c r="K147" s="850">
        <v>8557.1201171875</v>
      </c>
    </row>
    <row r="148" spans="1:11" ht="14.4" customHeight="1" x14ac:dyDescent="0.3">
      <c r="A148" s="831" t="s">
        <v>565</v>
      </c>
      <c r="B148" s="832" t="s">
        <v>566</v>
      </c>
      <c r="C148" s="835" t="s">
        <v>590</v>
      </c>
      <c r="D148" s="863" t="s">
        <v>591</v>
      </c>
      <c r="E148" s="835" t="s">
        <v>1351</v>
      </c>
      <c r="F148" s="863" t="s">
        <v>1352</v>
      </c>
      <c r="G148" s="835" t="s">
        <v>1543</v>
      </c>
      <c r="H148" s="835" t="s">
        <v>1544</v>
      </c>
      <c r="I148" s="849">
        <v>171.13999938964844</v>
      </c>
      <c r="J148" s="849">
        <v>25</v>
      </c>
      <c r="K148" s="850">
        <v>4278.56005859375</v>
      </c>
    </row>
    <row r="149" spans="1:11" ht="14.4" customHeight="1" x14ac:dyDescent="0.3">
      <c r="A149" s="831" t="s">
        <v>565</v>
      </c>
      <c r="B149" s="832" t="s">
        <v>566</v>
      </c>
      <c r="C149" s="835" t="s">
        <v>590</v>
      </c>
      <c r="D149" s="863" t="s">
        <v>591</v>
      </c>
      <c r="E149" s="835" t="s">
        <v>1351</v>
      </c>
      <c r="F149" s="863" t="s">
        <v>1352</v>
      </c>
      <c r="G149" s="835" t="s">
        <v>1545</v>
      </c>
      <c r="H149" s="835" t="s">
        <v>1546</v>
      </c>
      <c r="I149" s="849">
        <v>171.13999938964844</v>
      </c>
      <c r="J149" s="849">
        <v>25</v>
      </c>
      <c r="K149" s="850">
        <v>4278.56005859375</v>
      </c>
    </row>
    <row r="150" spans="1:11" ht="14.4" customHeight="1" x14ac:dyDescent="0.3">
      <c r="A150" s="831" t="s">
        <v>565</v>
      </c>
      <c r="B150" s="832" t="s">
        <v>566</v>
      </c>
      <c r="C150" s="835" t="s">
        <v>590</v>
      </c>
      <c r="D150" s="863" t="s">
        <v>591</v>
      </c>
      <c r="E150" s="835" t="s">
        <v>1351</v>
      </c>
      <c r="F150" s="863" t="s">
        <v>1352</v>
      </c>
      <c r="G150" s="835" t="s">
        <v>1547</v>
      </c>
      <c r="H150" s="835" t="s">
        <v>1548</v>
      </c>
      <c r="I150" s="849">
        <v>171.13999938964844</v>
      </c>
      <c r="J150" s="849">
        <v>50</v>
      </c>
      <c r="K150" s="850">
        <v>8557.1201171875</v>
      </c>
    </row>
    <row r="151" spans="1:11" ht="14.4" customHeight="1" x14ac:dyDescent="0.3">
      <c r="A151" s="831" t="s">
        <v>565</v>
      </c>
      <c r="B151" s="832" t="s">
        <v>566</v>
      </c>
      <c r="C151" s="835" t="s">
        <v>590</v>
      </c>
      <c r="D151" s="863" t="s">
        <v>591</v>
      </c>
      <c r="E151" s="835" t="s">
        <v>1351</v>
      </c>
      <c r="F151" s="863" t="s">
        <v>1352</v>
      </c>
      <c r="G151" s="835" t="s">
        <v>1353</v>
      </c>
      <c r="H151" s="835" t="s">
        <v>1354</v>
      </c>
      <c r="I151" s="849">
        <v>16.989999771118164</v>
      </c>
      <c r="J151" s="849">
        <v>1600</v>
      </c>
      <c r="K151" s="850">
        <v>27182.080078125</v>
      </c>
    </row>
    <row r="152" spans="1:11" ht="14.4" customHeight="1" x14ac:dyDescent="0.3">
      <c r="A152" s="831" t="s">
        <v>565</v>
      </c>
      <c r="B152" s="832" t="s">
        <v>566</v>
      </c>
      <c r="C152" s="835" t="s">
        <v>590</v>
      </c>
      <c r="D152" s="863" t="s">
        <v>591</v>
      </c>
      <c r="E152" s="835" t="s">
        <v>1351</v>
      </c>
      <c r="F152" s="863" t="s">
        <v>1352</v>
      </c>
      <c r="G152" s="835" t="s">
        <v>1549</v>
      </c>
      <c r="H152" s="835" t="s">
        <v>1550</v>
      </c>
      <c r="I152" s="849">
        <v>4.9499998092651367</v>
      </c>
      <c r="J152" s="849">
        <v>200</v>
      </c>
      <c r="K152" s="850">
        <v>989</v>
      </c>
    </row>
    <row r="153" spans="1:11" ht="14.4" customHeight="1" x14ac:dyDescent="0.3">
      <c r="A153" s="831" t="s">
        <v>565</v>
      </c>
      <c r="B153" s="832" t="s">
        <v>566</v>
      </c>
      <c r="C153" s="835" t="s">
        <v>590</v>
      </c>
      <c r="D153" s="863" t="s">
        <v>591</v>
      </c>
      <c r="E153" s="835" t="s">
        <v>1351</v>
      </c>
      <c r="F153" s="863" t="s">
        <v>1352</v>
      </c>
      <c r="G153" s="835" t="s">
        <v>1355</v>
      </c>
      <c r="H153" s="835" t="s">
        <v>1356</v>
      </c>
      <c r="I153" s="849">
        <v>4.3600001335144043</v>
      </c>
      <c r="J153" s="849">
        <v>100</v>
      </c>
      <c r="K153" s="850">
        <v>435.60000610351562</v>
      </c>
    </row>
    <row r="154" spans="1:11" ht="14.4" customHeight="1" x14ac:dyDescent="0.3">
      <c r="A154" s="831" t="s">
        <v>565</v>
      </c>
      <c r="B154" s="832" t="s">
        <v>566</v>
      </c>
      <c r="C154" s="835" t="s">
        <v>590</v>
      </c>
      <c r="D154" s="863" t="s">
        <v>591</v>
      </c>
      <c r="E154" s="835" t="s">
        <v>1351</v>
      </c>
      <c r="F154" s="863" t="s">
        <v>1352</v>
      </c>
      <c r="G154" s="835" t="s">
        <v>1551</v>
      </c>
      <c r="H154" s="835" t="s">
        <v>1552</v>
      </c>
      <c r="I154" s="849">
        <v>12.340000152587891</v>
      </c>
      <c r="J154" s="849">
        <v>120</v>
      </c>
      <c r="K154" s="850">
        <v>1481.0800170898437</v>
      </c>
    </row>
    <row r="155" spans="1:11" ht="14.4" customHeight="1" x14ac:dyDescent="0.3">
      <c r="A155" s="831" t="s">
        <v>565</v>
      </c>
      <c r="B155" s="832" t="s">
        <v>566</v>
      </c>
      <c r="C155" s="835" t="s">
        <v>590</v>
      </c>
      <c r="D155" s="863" t="s">
        <v>591</v>
      </c>
      <c r="E155" s="835" t="s">
        <v>1351</v>
      </c>
      <c r="F155" s="863" t="s">
        <v>1352</v>
      </c>
      <c r="G155" s="835" t="s">
        <v>1553</v>
      </c>
      <c r="H155" s="835" t="s">
        <v>1554</v>
      </c>
      <c r="I155" s="849">
        <v>11.677500247955322</v>
      </c>
      <c r="J155" s="849">
        <v>200</v>
      </c>
      <c r="K155" s="850">
        <v>2335.6000366210937</v>
      </c>
    </row>
    <row r="156" spans="1:11" ht="14.4" customHeight="1" x14ac:dyDescent="0.3">
      <c r="A156" s="831" t="s">
        <v>565</v>
      </c>
      <c r="B156" s="832" t="s">
        <v>566</v>
      </c>
      <c r="C156" s="835" t="s">
        <v>590</v>
      </c>
      <c r="D156" s="863" t="s">
        <v>591</v>
      </c>
      <c r="E156" s="835" t="s">
        <v>1351</v>
      </c>
      <c r="F156" s="863" t="s">
        <v>1352</v>
      </c>
      <c r="G156" s="835" t="s">
        <v>1555</v>
      </c>
      <c r="H156" s="835" t="s">
        <v>1556</v>
      </c>
      <c r="I156" s="849">
        <v>404.75</v>
      </c>
      <c r="J156" s="849">
        <v>10</v>
      </c>
      <c r="K156" s="850">
        <v>4047.449951171875</v>
      </c>
    </row>
    <row r="157" spans="1:11" ht="14.4" customHeight="1" x14ac:dyDescent="0.3">
      <c r="A157" s="831" t="s">
        <v>565</v>
      </c>
      <c r="B157" s="832" t="s">
        <v>566</v>
      </c>
      <c r="C157" s="835" t="s">
        <v>590</v>
      </c>
      <c r="D157" s="863" t="s">
        <v>591</v>
      </c>
      <c r="E157" s="835" t="s">
        <v>1351</v>
      </c>
      <c r="F157" s="863" t="s">
        <v>1352</v>
      </c>
      <c r="G157" s="835" t="s">
        <v>1557</v>
      </c>
      <c r="H157" s="835" t="s">
        <v>1558</v>
      </c>
      <c r="I157" s="849">
        <v>404.75</v>
      </c>
      <c r="J157" s="849">
        <v>50</v>
      </c>
      <c r="K157" s="850">
        <v>20237.249755859375</v>
      </c>
    </row>
    <row r="158" spans="1:11" ht="14.4" customHeight="1" x14ac:dyDescent="0.3">
      <c r="A158" s="831" t="s">
        <v>565</v>
      </c>
      <c r="B158" s="832" t="s">
        <v>566</v>
      </c>
      <c r="C158" s="835" t="s">
        <v>590</v>
      </c>
      <c r="D158" s="863" t="s">
        <v>591</v>
      </c>
      <c r="E158" s="835" t="s">
        <v>1351</v>
      </c>
      <c r="F158" s="863" t="s">
        <v>1352</v>
      </c>
      <c r="G158" s="835" t="s">
        <v>1559</v>
      </c>
      <c r="H158" s="835" t="s">
        <v>1560</v>
      </c>
      <c r="I158" s="849">
        <v>404.75</v>
      </c>
      <c r="J158" s="849">
        <v>20</v>
      </c>
      <c r="K158" s="850">
        <v>8094.89990234375</v>
      </c>
    </row>
    <row r="159" spans="1:11" ht="14.4" customHeight="1" x14ac:dyDescent="0.3">
      <c r="A159" s="831" t="s">
        <v>565</v>
      </c>
      <c r="B159" s="832" t="s">
        <v>566</v>
      </c>
      <c r="C159" s="835" t="s">
        <v>590</v>
      </c>
      <c r="D159" s="863" t="s">
        <v>591</v>
      </c>
      <c r="E159" s="835" t="s">
        <v>1351</v>
      </c>
      <c r="F159" s="863" t="s">
        <v>1352</v>
      </c>
      <c r="G159" s="835" t="s">
        <v>1561</v>
      </c>
      <c r="H159" s="835" t="s">
        <v>1562</v>
      </c>
      <c r="I159" s="849">
        <v>422.04998779296875</v>
      </c>
      <c r="J159" s="849">
        <v>10</v>
      </c>
      <c r="K159" s="850">
        <v>4220.47998046875</v>
      </c>
    </row>
    <row r="160" spans="1:11" ht="14.4" customHeight="1" x14ac:dyDescent="0.3">
      <c r="A160" s="831" t="s">
        <v>565</v>
      </c>
      <c r="B160" s="832" t="s">
        <v>566</v>
      </c>
      <c r="C160" s="835" t="s">
        <v>590</v>
      </c>
      <c r="D160" s="863" t="s">
        <v>591</v>
      </c>
      <c r="E160" s="835" t="s">
        <v>1351</v>
      </c>
      <c r="F160" s="863" t="s">
        <v>1352</v>
      </c>
      <c r="G160" s="835" t="s">
        <v>1357</v>
      </c>
      <c r="H160" s="835" t="s">
        <v>1563</v>
      </c>
      <c r="I160" s="849">
        <v>492.47000122070312</v>
      </c>
      <c r="J160" s="849">
        <v>60</v>
      </c>
      <c r="K160" s="850">
        <v>29548.19921875</v>
      </c>
    </row>
    <row r="161" spans="1:11" ht="14.4" customHeight="1" x14ac:dyDescent="0.3">
      <c r="A161" s="831" t="s">
        <v>565</v>
      </c>
      <c r="B161" s="832" t="s">
        <v>566</v>
      </c>
      <c r="C161" s="835" t="s">
        <v>590</v>
      </c>
      <c r="D161" s="863" t="s">
        <v>591</v>
      </c>
      <c r="E161" s="835" t="s">
        <v>1351</v>
      </c>
      <c r="F161" s="863" t="s">
        <v>1352</v>
      </c>
      <c r="G161" s="835" t="s">
        <v>1564</v>
      </c>
      <c r="H161" s="835" t="s">
        <v>1565</v>
      </c>
      <c r="I161" s="849">
        <v>502.14999389648437</v>
      </c>
      <c r="J161" s="849">
        <v>260</v>
      </c>
      <c r="K161" s="850">
        <v>130559</v>
      </c>
    </row>
    <row r="162" spans="1:11" ht="14.4" customHeight="1" x14ac:dyDescent="0.3">
      <c r="A162" s="831" t="s">
        <v>565</v>
      </c>
      <c r="B162" s="832" t="s">
        <v>566</v>
      </c>
      <c r="C162" s="835" t="s">
        <v>590</v>
      </c>
      <c r="D162" s="863" t="s">
        <v>591</v>
      </c>
      <c r="E162" s="835" t="s">
        <v>1351</v>
      </c>
      <c r="F162" s="863" t="s">
        <v>1352</v>
      </c>
      <c r="G162" s="835" t="s">
        <v>1357</v>
      </c>
      <c r="H162" s="835" t="s">
        <v>1358</v>
      </c>
      <c r="I162" s="849">
        <v>492.47000122070312</v>
      </c>
      <c r="J162" s="849">
        <v>60</v>
      </c>
      <c r="K162" s="850">
        <v>29548.19921875</v>
      </c>
    </row>
    <row r="163" spans="1:11" ht="14.4" customHeight="1" x14ac:dyDescent="0.3">
      <c r="A163" s="831" t="s">
        <v>565</v>
      </c>
      <c r="B163" s="832" t="s">
        <v>566</v>
      </c>
      <c r="C163" s="835" t="s">
        <v>590</v>
      </c>
      <c r="D163" s="863" t="s">
        <v>591</v>
      </c>
      <c r="E163" s="835" t="s">
        <v>1351</v>
      </c>
      <c r="F163" s="863" t="s">
        <v>1352</v>
      </c>
      <c r="G163" s="835" t="s">
        <v>1359</v>
      </c>
      <c r="H163" s="835" t="s">
        <v>1360</v>
      </c>
      <c r="I163" s="849">
        <v>527.97998046875</v>
      </c>
      <c r="J163" s="849">
        <v>160</v>
      </c>
      <c r="K163" s="850">
        <v>84477.359375</v>
      </c>
    </row>
    <row r="164" spans="1:11" ht="14.4" customHeight="1" x14ac:dyDescent="0.3">
      <c r="A164" s="831" t="s">
        <v>565</v>
      </c>
      <c r="B164" s="832" t="s">
        <v>566</v>
      </c>
      <c r="C164" s="835" t="s">
        <v>590</v>
      </c>
      <c r="D164" s="863" t="s">
        <v>591</v>
      </c>
      <c r="E164" s="835" t="s">
        <v>1351</v>
      </c>
      <c r="F164" s="863" t="s">
        <v>1352</v>
      </c>
      <c r="G164" s="835" t="s">
        <v>1566</v>
      </c>
      <c r="H164" s="835" t="s">
        <v>1567</v>
      </c>
      <c r="I164" s="849">
        <v>302.01998901367187</v>
      </c>
      <c r="J164" s="849">
        <v>60</v>
      </c>
      <c r="K164" s="850">
        <v>18120.95947265625</v>
      </c>
    </row>
    <row r="165" spans="1:11" ht="14.4" customHeight="1" x14ac:dyDescent="0.3">
      <c r="A165" s="831" t="s">
        <v>565</v>
      </c>
      <c r="B165" s="832" t="s">
        <v>566</v>
      </c>
      <c r="C165" s="835" t="s">
        <v>590</v>
      </c>
      <c r="D165" s="863" t="s">
        <v>591</v>
      </c>
      <c r="E165" s="835" t="s">
        <v>1351</v>
      </c>
      <c r="F165" s="863" t="s">
        <v>1352</v>
      </c>
      <c r="G165" s="835" t="s">
        <v>1568</v>
      </c>
      <c r="H165" s="835" t="s">
        <v>1569</v>
      </c>
      <c r="I165" s="849">
        <v>0.27000001072883606</v>
      </c>
      <c r="J165" s="849">
        <v>1000</v>
      </c>
      <c r="K165" s="850">
        <v>270</v>
      </c>
    </row>
    <row r="166" spans="1:11" ht="14.4" customHeight="1" x14ac:dyDescent="0.3">
      <c r="A166" s="831" t="s">
        <v>565</v>
      </c>
      <c r="B166" s="832" t="s">
        <v>566</v>
      </c>
      <c r="C166" s="835" t="s">
        <v>590</v>
      </c>
      <c r="D166" s="863" t="s">
        <v>591</v>
      </c>
      <c r="E166" s="835" t="s">
        <v>1351</v>
      </c>
      <c r="F166" s="863" t="s">
        <v>1352</v>
      </c>
      <c r="G166" s="835" t="s">
        <v>1570</v>
      </c>
      <c r="H166" s="835" t="s">
        <v>1571</v>
      </c>
      <c r="I166" s="849">
        <v>373.64999389648437</v>
      </c>
      <c r="J166" s="849">
        <v>2</v>
      </c>
      <c r="K166" s="850">
        <v>747.29998779296875</v>
      </c>
    </row>
    <row r="167" spans="1:11" ht="14.4" customHeight="1" x14ac:dyDescent="0.3">
      <c r="A167" s="831" t="s">
        <v>565</v>
      </c>
      <c r="B167" s="832" t="s">
        <v>566</v>
      </c>
      <c r="C167" s="835" t="s">
        <v>590</v>
      </c>
      <c r="D167" s="863" t="s">
        <v>591</v>
      </c>
      <c r="E167" s="835" t="s">
        <v>1351</v>
      </c>
      <c r="F167" s="863" t="s">
        <v>1352</v>
      </c>
      <c r="G167" s="835" t="s">
        <v>1361</v>
      </c>
      <c r="H167" s="835" t="s">
        <v>1362</v>
      </c>
      <c r="I167" s="849">
        <v>8.8299999237060547</v>
      </c>
      <c r="J167" s="849">
        <v>2160</v>
      </c>
      <c r="K167" s="850">
        <v>19079.279296875</v>
      </c>
    </row>
    <row r="168" spans="1:11" ht="14.4" customHeight="1" x14ac:dyDescent="0.3">
      <c r="A168" s="831" t="s">
        <v>565</v>
      </c>
      <c r="B168" s="832" t="s">
        <v>566</v>
      </c>
      <c r="C168" s="835" t="s">
        <v>590</v>
      </c>
      <c r="D168" s="863" t="s">
        <v>591</v>
      </c>
      <c r="E168" s="835" t="s">
        <v>1351</v>
      </c>
      <c r="F168" s="863" t="s">
        <v>1352</v>
      </c>
      <c r="G168" s="835" t="s">
        <v>1572</v>
      </c>
      <c r="H168" s="835" t="s">
        <v>1573</v>
      </c>
      <c r="I168" s="849">
        <v>10.159999847412109</v>
      </c>
      <c r="J168" s="849">
        <v>720</v>
      </c>
      <c r="K168" s="850">
        <v>7318.080078125</v>
      </c>
    </row>
    <row r="169" spans="1:11" ht="14.4" customHeight="1" x14ac:dyDescent="0.3">
      <c r="A169" s="831" t="s">
        <v>565</v>
      </c>
      <c r="B169" s="832" t="s">
        <v>566</v>
      </c>
      <c r="C169" s="835" t="s">
        <v>590</v>
      </c>
      <c r="D169" s="863" t="s">
        <v>591</v>
      </c>
      <c r="E169" s="835" t="s">
        <v>1351</v>
      </c>
      <c r="F169" s="863" t="s">
        <v>1352</v>
      </c>
      <c r="G169" s="835" t="s">
        <v>1574</v>
      </c>
      <c r="H169" s="835" t="s">
        <v>1575</v>
      </c>
      <c r="I169" s="849">
        <v>10.159999847412109</v>
      </c>
      <c r="J169" s="849">
        <v>1800</v>
      </c>
      <c r="K169" s="850">
        <v>18295.2001953125</v>
      </c>
    </row>
    <row r="170" spans="1:11" ht="14.4" customHeight="1" x14ac:dyDescent="0.3">
      <c r="A170" s="831" t="s">
        <v>565</v>
      </c>
      <c r="B170" s="832" t="s">
        <v>566</v>
      </c>
      <c r="C170" s="835" t="s">
        <v>590</v>
      </c>
      <c r="D170" s="863" t="s">
        <v>591</v>
      </c>
      <c r="E170" s="835" t="s">
        <v>1351</v>
      </c>
      <c r="F170" s="863" t="s">
        <v>1352</v>
      </c>
      <c r="G170" s="835" t="s">
        <v>1576</v>
      </c>
      <c r="H170" s="835" t="s">
        <v>1577</v>
      </c>
      <c r="I170" s="849">
        <v>316.82000732421875</v>
      </c>
      <c r="J170" s="849">
        <v>60</v>
      </c>
      <c r="K170" s="850">
        <v>19009.099609375</v>
      </c>
    </row>
    <row r="171" spans="1:11" ht="14.4" customHeight="1" x14ac:dyDescent="0.3">
      <c r="A171" s="831" t="s">
        <v>565</v>
      </c>
      <c r="B171" s="832" t="s">
        <v>566</v>
      </c>
      <c r="C171" s="835" t="s">
        <v>590</v>
      </c>
      <c r="D171" s="863" t="s">
        <v>591</v>
      </c>
      <c r="E171" s="835" t="s">
        <v>1351</v>
      </c>
      <c r="F171" s="863" t="s">
        <v>1352</v>
      </c>
      <c r="G171" s="835" t="s">
        <v>1363</v>
      </c>
      <c r="H171" s="835" t="s">
        <v>1364</v>
      </c>
      <c r="I171" s="849">
        <v>10.829999923706055</v>
      </c>
      <c r="J171" s="849">
        <v>708</v>
      </c>
      <c r="K171" s="850">
        <v>7667.25</v>
      </c>
    </row>
    <row r="172" spans="1:11" ht="14.4" customHeight="1" x14ac:dyDescent="0.3">
      <c r="A172" s="831" t="s">
        <v>565</v>
      </c>
      <c r="B172" s="832" t="s">
        <v>566</v>
      </c>
      <c r="C172" s="835" t="s">
        <v>590</v>
      </c>
      <c r="D172" s="863" t="s">
        <v>591</v>
      </c>
      <c r="E172" s="835" t="s">
        <v>1351</v>
      </c>
      <c r="F172" s="863" t="s">
        <v>1352</v>
      </c>
      <c r="G172" s="835" t="s">
        <v>1365</v>
      </c>
      <c r="H172" s="835" t="s">
        <v>1366</v>
      </c>
      <c r="I172" s="849">
        <v>261.60000610351562</v>
      </c>
      <c r="J172" s="849">
        <v>20</v>
      </c>
      <c r="K172" s="850">
        <v>5232.0400390625</v>
      </c>
    </row>
    <row r="173" spans="1:11" ht="14.4" customHeight="1" x14ac:dyDescent="0.3">
      <c r="A173" s="831" t="s">
        <v>565</v>
      </c>
      <c r="B173" s="832" t="s">
        <v>566</v>
      </c>
      <c r="C173" s="835" t="s">
        <v>590</v>
      </c>
      <c r="D173" s="863" t="s">
        <v>591</v>
      </c>
      <c r="E173" s="835" t="s">
        <v>1351</v>
      </c>
      <c r="F173" s="863" t="s">
        <v>1352</v>
      </c>
      <c r="G173" s="835" t="s">
        <v>1367</v>
      </c>
      <c r="H173" s="835" t="s">
        <v>1368</v>
      </c>
      <c r="I173" s="849">
        <v>15.92400016784668</v>
      </c>
      <c r="J173" s="849">
        <v>750</v>
      </c>
      <c r="K173" s="850">
        <v>11944</v>
      </c>
    </row>
    <row r="174" spans="1:11" ht="14.4" customHeight="1" x14ac:dyDescent="0.3">
      <c r="A174" s="831" t="s">
        <v>565</v>
      </c>
      <c r="B174" s="832" t="s">
        <v>566</v>
      </c>
      <c r="C174" s="835" t="s">
        <v>590</v>
      </c>
      <c r="D174" s="863" t="s">
        <v>591</v>
      </c>
      <c r="E174" s="835" t="s">
        <v>1351</v>
      </c>
      <c r="F174" s="863" t="s">
        <v>1352</v>
      </c>
      <c r="G174" s="835" t="s">
        <v>1578</v>
      </c>
      <c r="H174" s="835" t="s">
        <v>1579</v>
      </c>
      <c r="I174" s="849">
        <v>14.659999847412109</v>
      </c>
      <c r="J174" s="849">
        <v>140</v>
      </c>
      <c r="K174" s="850">
        <v>2052.4000244140625</v>
      </c>
    </row>
    <row r="175" spans="1:11" ht="14.4" customHeight="1" x14ac:dyDescent="0.3">
      <c r="A175" s="831" t="s">
        <v>565</v>
      </c>
      <c r="B175" s="832" t="s">
        <v>566</v>
      </c>
      <c r="C175" s="835" t="s">
        <v>590</v>
      </c>
      <c r="D175" s="863" t="s">
        <v>591</v>
      </c>
      <c r="E175" s="835" t="s">
        <v>1351</v>
      </c>
      <c r="F175" s="863" t="s">
        <v>1352</v>
      </c>
      <c r="G175" s="835" t="s">
        <v>1580</v>
      </c>
      <c r="H175" s="835" t="s">
        <v>1581</v>
      </c>
      <c r="I175" s="849">
        <v>3.4600000381469727</v>
      </c>
      <c r="J175" s="849">
        <v>120</v>
      </c>
      <c r="K175" s="850">
        <v>415.19998168945312</v>
      </c>
    </row>
    <row r="176" spans="1:11" ht="14.4" customHeight="1" x14ac:dyDescent="0.3">
      <c r="A176" s="831" t="s">
        <v>565</v>
      </c>
      <c r="B176" s="832" t="s">
        <v>566</v>
      </c>
      <c r="C176" s="835" t="s">
        <v>590</v>
      </c>
      <c r="D176" s="863" t="s">
        <v>591</v>
      </c>
      <c r="E176" s="835" t="s">
        <v>1351</v>
      </c>
      <c r="F176" s="863" t="s">
        <v>1352</v>
      </c>
      <c r="G176" s="835" t="s">
        <v>1582</v>
      </c>
      <c r="H176" s="835" t="s">
        <v>1583</v>
      </c>
      <c r="I176" s="849">
        <v>5.440000057220459</v>
      </c>
      <c r="J176" s="849">
        <v>40</v>
      </c>
      <c r="K176" s="850">
        <v>217.60000610351562</v>
      </c>
    </row>
    <row r="177" spans="1:11" ht="14.4" customHeight="1" x14ac:dyDescent="0.3">
      <c r="A177" s="831" t="s">
        <v>565</v>
      </c>
      <c r="B177" s="832" t="s">
        <v>566</v>
      </c>
      <c r="C177" s="835" t="s">
        <v>590</v>
      </c>
      <c r="D177" s="863" t="s">
        <v>591</v>
      </c>
      <c r="E177" s="835" t="s">
        <v>1351</v>
      </c>
      <c r="F177" s="863" t="s">
        <v>1352</v>
      </c>
      <c r="G177" s="835" t="s">
        <v>1584</v>
      </c>
      <c r="H177" s="835" t="s">
        <v>1585</v>
      </c>
      <c r="I177" s="849">
        <v>3.3900001049041748</v>
      </c>
      <c r="J177" s="849">
        <v>40</v>
      </c>
      <c r="K177" s="850">
        <v>135.60000610351562</v>
      </c>
    </row>
    <row r="178" spans="1:11" ht="14.4" customHeight="1" x14ac:dyDescent="0.3">
      <c r="A178" s="831" t="s">
        <v>565</v>
      </c>
      <c r="B178" s="832" t="s">
        <v>566</v>
      </c>
      <c r="C178" s="835" t="s">
        <v>590</v>
      </c>
      <c r="D178" s="863" t="s">
        <v>591</v>
      </c>
      <c r="E178" s="835" t="s">
        <v>1351</v>
      </c>
      <c r="F178" s="863" t="s">
        <v>1352</v>
      </c>
      <c r="G178" s="835" t="s">
        <v>1586</v>
      </c>
      <c r="H178" s="835" t="s">
        <v>1587</v>
      </c>
      <c r="I178" s="849">
        <v>3.3900001049041748</v>
      </c>
      <c r="J178" s="849">
        <v>40</v>
      </c>
      <c r="K178" s="850">
        <v>135.60000610351562</v>
      </c>
    </row>
    <row r="179" spans="1:11" ht="14.4" customHeight="1" x14ac:dyDescent="0.3">
      <c r="A179" s="831" t="s">
        <v>565</v>
      </c>
      <c r="B179" s="832" t="s">
        <v>566</v>
      </c>
      <c r="C179" s="835" t="s">
        <v>590</v>
      </c>
      <c r="D179" s="863" t="s">
        <v>591</v>
      </c>
      <c r="E179" s="835" t="s">
        <v>1351</v>
      </c>
      <c r="F179" s="863" t="s">
        <v>1352</v>
      </c>
      <c r="G179" s="835" t="s">
        <v>1371</v>
      </c>
      <c r="H179" s="835" t="s">
        <v>1372</v>
      </c>
      <c r="I179" s="849">
        <v>26.018000411987305</v>
      </c>
      <c r="J179" s="849">
        <v>840</v>
      </c>
      <c r="K179" s="850">
        <v>21852.200073242188</v>
      </c>
    </row>
    <row r="180" spans="1:11" ht="14.4" customHeight="1" x14ac:dyDescent="0.3">
      <c r="A180" s="831" t="s">
        <v>565</v>
      </c>
      <c r="B180" s="832" t="s">
        <v>566</v>
      </c>
      <c r="C180" s="835" t="s">
        <v>590</v>
      </c>
      <c r="D180" s="863" t="s">
        <v>591</v>
      </c>
      <c r="E180" s="835" t="s">
        <v>1351</v>
      </c>
      <c r="F180" s="863" t="s">
        <v>1352</v>
      </c>
      <c r="G180" s="835" t="s">
        <v>1373</v>
      </c>
      <c r="H180" s="835" t="s">
        <v>1588</v>
      </c>
      <c r="I180" s="849">
        <v>26.020000457763672</v>
      </c>
      <c r="J180" s="849">
        <v>400</v>
      </c>
      <c r="K180" s="850">
        <v>10408</v>
      </c>
    </row>
    <row r="181" spans="1:11" ht="14.4" customHeight="1" x14ac:dyDescent="0.3">
      <c r="A181" s="831" t="s">
        <v>565</v>
      </c>
      <c r="B181" s="832" t="s">
        <v>566</v>
      </c>
      <c r="C181" s="835" t="s">
        <v>590</v>
      </c>
      <c r="D181" s="863" t="s">
        <v>591</v>
      </c>
      <c r="E181" s="835" t="s">
        <v>1351</v>
      </c>
      <c r="F181" s="863" t="s">
        <v>1352</v>
      </c>
      <c r="G181" s="835" t="s">
        <v>1373</v>
      </c>
      <c r="H181" s="835" t="s">
        <v>1374</v>
      </c>
      <c r="I181" s="849">
        <v>26.018333752950031</v>
      </c>
      <c r="J181" s="849">
        <v>1600</v>
      </c>
      <c r="K181" s="850">
        <v>41624.799682617188</v>
      </c>
    </row>
    <row r="182" spans="1:11" ht="14.4" customHeight="1" x14ac:dyDescent="0.3">
      <c r="A182" s="831" t="s">
        <v>565</v>
      </c>
      <c r="B182" s="832" t="s">
        <v>566</v>
      </c>
      <c r="C182" s="835" t="s">
        <v>590</v>
      </c>
      <c r="D182" s="863" t="s">
        <v>591</v>
      </c>
      <c r="E182" s="835" t="s">
        <v>1351</v>
      </c>
      <c r="F182" s="863" t="s">
        <v>1352</v>
      </c>
      <c r="G182" s="835" t="s">
        <v>1589</v>
      </c>
      <c r="H182" s="835" t="s">
        <v>1590</v>
      </c>
      <c r="I182" s="849">
        <v>27.829999923706055</v>
      </c>
      <c r="J182" s="849">
        <v>20</v>
      </c>
      <c r="K182" s="850">
        <v>556.5999755859375</v>
      </c>
    </row>
    <row r="183" spans="1:11" ht="14.4" customHeight="1" x14ac:dyDescent="0.3">
      <c r="A183" s="831" t="s">
        <v>565</v>
      </c>
      <c r="B183" s="832" t="s">
        <v>566</v>
      </c>
      <c r="C183" s="835" t="s">
        <v>590</v>
      </c>
      <c r="D183" s="863" t="s">
        <v>591</v>
      </c>
      <c r="E183" s="835" t="s">
        <v>1351</v>
      </c>
      <c r="F183" s="863" t="s">
        <v>1352</v>
      </c>
      <c r="G183" s="835" t="s">
        <v>1591</v>
      </c>
      <c r="H183" s="835" t="s">
        <v>1592</v>
      </c>
      <c r="I183" s="849">
        <v>27.829999923706055</v>
      </c>
      <c r="J183" s="849">
        <v>10</v>
      </c>
      <c r="K183" s="850">
        <v>278.29998779296875</v>
      </c>
    </row>
    <row r="184" spans="1:11" ht="14.4" customHeight="1" x14ac:dyDescent="0.3">
      <c r="A184" s="831" t="s">
        <v>565</v>
      </c>
      <c r="B184" s="832" t="s">
        <v>566</v>
      </c>
      <c r="C184" s="835" t="s">
        <v>590</v>
      </c>
      <c r="D184" s="863" t="s">
        <v>591</v>
      </c>
      <c r="E184" s="835" t="s">
        <v>1351</v>
      </c>
      <c r="F184" s="863" t="s">
        <v>1352</v>
      </c>
      <c r="G184" s="835" t="s">
        <v>1593</v>
      </c>
      <c r="H184" s="835" t="s">
        <v>1594</v>
      </c>
      <c r="I184" s="849">
        <v>27.829999923706055</v>
      </c>
      <c r="J184" s="849">
        <v>10</v>
      </c>
      <c r="K184" s="850">
        <v>278.29998779296875</v>
      </c>
    </row>
    <row r="185" spans="1:11" ht="14.4" customHeight="1" x14ac:dyDescent="0.3">
      <c r="A185" s="831" t="s">
        <v>565</v>
      </c>
      <c r="B185" s="832" t="s">
        <v>566</v>
      </c>
      <c r="C185" s="835" t="s">
        <v>590</v>
      </c>
      <c r="D185" s="863" t="s">
        <v>591</v>
      </c>
      <c r="E185" s="835" t="s">
        <v>1351</v>
      </c>
      <c r="F185" s="863" t="s">
        <v>1352</v>
      </c>
      <c r="G185" s="835" t="s">
        <v>1595</v>
      </c>
      <c r="H185" s="835" t="s">
        <v>1596</v>
      </c>
      <c r="I185" s="849">
        <v>27.829999923706055</v>
      </c>
      <c r="J185" s="849">
        <v>10</v>
      </c>
      <c r="K185" s="850">
        <v>278.29998779296875</v>
      </c>
    </row>
    <row r="186" spans="1:11" ht="14.4" customHeight="1" x14ac:dyDescent="0.3">
      <c r="A186" s="831" t="s">
        <v>565</v>
      </c>
      <c r="B186" s="832" t="s">
        <v>566</v>
      </c>
      <c r="C186" s="835" t="s">
        <v>590</v>
      </c>
      <c r="D186" s="863" t="s">
        <v>591</v>
      </c>
      <c r="E186" s="835" t="s">
        <v>1351</v>
      </c>
      <c r="F186" s="863" t="s">
        <v>1352</v>
      </c>
      <c r="G186" s="835" t="s">
        <v>1375</v>
      </c>
      <c r="H186" s="835" t="s">
        <v>1376</v>
      </c>
      <c r="I186" s="849">
        <v>30.25</v>
      </c>
      <c r="J186" s="849">
        <v>650</v>
      </c>
      <c r="K186" s="850">
        <v>19662.5</v>
      </c>
    </row>
    <row r="187" spans="1:11" ht="14.4" customHeight="1" x14ac:dyDescent="0.3">
      <c r="A187" s="831" t="s">
        <v>565</v>
      </c>
      <c r="B187" s="832" t="s">
        <v>566</v>
      </c>
      <c r="C187" s="835" t="s">
        <v>590</v>
      </c>
      <c r="D187" s="863" t="s">
        <v>591</v>
      </c>
      <c r="E187" s="835" t="s">
        <v>1351</v>
      </c>
      <c r="F187" s="863" t="s">
        <v>1352</v>
      </c>
      <c r="G187" s="835" t="s">
        <v>1597</v>
      </c>
      <c r="H187" s="835" t="s">
        <v>1598</v>
      </c>
      <c r="I187" s="849">
        <v>30.25</v>
      </c>
      <c r="J187" s="849">
        <v>150</v>
      </c>
      <c r="K187" s="850">
        <v>4537.5</v>
      </c>
    </row>
    <row r="188" spans="1:11" ht="14.4" customHeight="1" x14ac:dyDescent="0.3">
      <c r="A188" s="831" t="s">
        <v>565</v>
      </c>
      <c r="B188" s="832" t="s">
        <v>566</v>
      </c>
      <c r="C188" s="835" t="s">
        <v>590</v>
      </c>
      <c r="D188" s="863" t="s">
        <v>591</v>
      </c>
      <c r="E188" s="835" t="s">
        <v>1351</v>
      </c>
      <c r="F188" s="863" t="s">
        <v>1352</v>
      </c>
      <c r="G188" s="835" t="s">
        <v>1599</v>
      </c>
      <c r="H188" s="835" t="s">
        <v>1600</v>
      </c>
      <c r="I188" s="849">
        <v>2.880000114440918</v>
      </c>
      <c r="J188" s="849">
        <v>700</v>
      </c>
      <c r="K188" s="850">
        <v>2015.8600769042969</v>
      </c>
    </row>
    <row r="189" spans="1:11" ht="14.4" customHeight="1" x14ac:dyDescent="0.3">
      <c r="A189" s="831" t="s">
        <v>565</v>
      </c>
      <c r="B189" s="832" t="s">
        <v>566</v>
      </c>
      <c r="C189" s="835" t="s">
        <v>590</v>
      </c>
      <c r="D189" s="863" t="s">
        <v>591</v>
      </c>
      <c r="E189" s="835" t="s">
        <v>1351</v>
      </c>
      <c r="F189" s="863" t="s">
        <v>1352</v>
      </c>
      <c r="G189" s="835" t="s">
        <v>1601</v>
      </c>
      <c r="H189" s="835" t="s">
        <v>1602</v>
      </c>
      <c r="I189" s="849">
        <v>1.809999942779541</v>
      </c>
      <c r="J189" s="849">
        <v>2</v>
      </c>
      <c r="K189" s="850">
        <v>3.619999885559082</v>
      </c>
    </row>
    <row r="190" spans="1:11" ht="14.4" customHeight="1" x14ac:dyDescent="0.3">
      <c r="A190" s="831" t="s">
        <v>565</v>
      </c>
      <c r="B190" s="832" t="s">
        <v>566</v>
      </c>
      <c r="C190" s="835" t="s">
        <v>590</v>
      </c>
      <c r="D190" s="863" t="s">
        <v>591</v>
      </c>
      <c r="E190" s="835" t="s">
        <v>1351</v>
      </c>
      <c r="F190" s="863" t="s">
        <v>1352</v>
      </c>
      <c r="G190" s="835" t="s">
        <v>1603</v>
      </c>
      <c r="H190" s="835" t="s">
        <v>1604</v>
      </c>
      <c r="I190" s="849">
        <v>115</v>
      </c>
      <c r="J190" s="849">
        <v>10</v>
      </c>
      <c r="K190" s="850">
        <v>1150</v>
      </c>
    </row>
    <row r="191" spans="1:11" ht="14.4" customHeight="1" x14ac:dyDescent="0.3">
      <c r="A191" s="831" t="s">
        <v>565</v>
      </c>
      <c r="B191" s="832" t="s">
        <v>566</v>
      </c>
      <c r="C191" s="835" t="s">
        <v>590</v>
      </c>
      <c r="D191" s="863" t="s">
        <v>591</v>
      </c>
      <c r="E191" s="835" t="s">
        <v>1351</v>
      </c>
      <c r="F191" s="863" t="s">
        <v>1352</v>
      </c>
      <c r="G191" s="835" t="s">
        <v>1605</v>
      </c>
      <c r="H191" s="835" t="s">
        <v>1606</v>
      </c>
      <c r="I191" s="849">
        <v>318</v>
      </c>
      <c r="J191" s="849">
        <v>20</v>
      </c>
      <c r="K191" s="850">
        <v>6360</v>
      </c>
    </row>
    <row r="192" spans="1:11" ht="14.4" customHeight="1" x14ac:dyDescent="0.3">
      <c r="A192" s="831" t="s">
        <v>565</v>
      </c>
      <c r="B192" s="832" t="s">
        <v>566</v>
      </c>
      <c r="C192" s="835" t="s">
        <v>590</v>
      </c>
      <c r="D192" s="863" t="s">
        <v>591</v>
      </c>
      <c r="E192" s="835" t="s">
        <v>1351</v>
      </c>
      <c r="F192" s="863" t="s">
        <v>1352</v>
      </c>
      <c r="G192" s="835" t="s">
        <v>1607</v>
      </c>
      <c r="H192" s="835" t="s">
        <v>1608</v>
      </c>
      <c r="I192" s="849">
        <v>4.0300002098083496</v>
      </c>
      <c r="J192" s="849">
        <v>1400</v>
      </c>
      <c r="K192" s="850">
        <v>5642</v>
      </c>
    </row>
    <row r="193" spans="1:11" ht="14.4" customHeight="1" x14ac:dyDescent="0.3">
      <c r="A193" s="831" t="s">
        <v>565</v>
      </c>
      <c r="B193" s="832" t="s">
        <v>566</v>
      </c>
      <c r="C193" s="835" t="s">
        <v>590</v>
      </c>
      <c r="D193" s="863" t="s">
        <v>591</v>
      </c>
      <c r="E193" s="835" t="s">
        <v>1351</v>
      </c>
      <c r="F193" s="863" t="s">
        <v>1352</v>
      </c>
      <c r="G193" s="835" t="s">
        <v>1609</v>
      </c>
      <c r="H193" s="835" t="s">
        <v>1610</v>
      </c>
      <c r="I193" s="849">
        <v>18.149999618530273</v>
      </c>
      <c r="J193" s="849">
        <v>900</v>
      </c>
      <c r="K193" s="850">
        <v>16335</v>
      </c>
    </row>
    <row r="194" spans="1:11" ht="14.4" customHeight="1" x14ac:dyDescent="0.3">
      <c r="A194" s="831" t="s">
        <v>565</v>
      </c>
      <c r="B194" s="832" t="s">
        <v>566</v>
      </c>
      <c r="C194" s="835" t="s">
        <v>590</v>
      </c>
      <c r="D194" s="863" t="s">
        <v>591</v>
      </c>
      <c r="E194" s="835" t="s">
        <v>1351</v>
      </c>
      <c r="F194" s="863" t="s">
        <v>1352</v>
      </c>
      <c r="G194" s="835" t="s">
        <v>1611</v>
      </c>
      <c r="H194" s="835" t="s">
        <v>1612</v>
      </c>
      <c r="I194" s="849">
        <v>15.729999542236328</v>
      </c>
      <c r="J194" s="849">
        <v>100</v>
      </c>
      <c r="K194" s="850">
        <v>1573</v>
      </c>
    </row>
    <row r="195" spans="1:11" ht="14.4" customHeight="1" x14ac:dyDescent="0.3">
      <c r="A195" s="831" t="s">
        <v>565</v>
      </c>
      <c r="B195" s="832" t="s">
        <v>566</v>
      </c>
      <c r="C195" s="835" t="s">
        <v>590</v>
      </c>
      <c r="D195" s="863" t="s">
        <v>591</v>
      </c>
      <c r="E195" s="835" t="s">
        <v>1351</v>
      </c>
      <c r="F195" s="863" t="s">
        <v>1352</v>
      </c>
      <c r="G195" s="835" t="s">
        <v>1611</v>
      </c>
      <c r="H195" s="835" t="s">
        <v>1613</v>
      </c>
      <c r="I195" s="849">
        <v>15.729999542236328</v>
      </c>
      <c r="J195" s="849">
        <v>150</v>
      </c>
      <c r="K195" s="850">
        <v>2359.5</v>
      </c>
    </row>
    <row r="196" spans="1:11" ht="14.4" customHeight="1" x14ac:dyDescent="0.3">
      <c r="A196" s="831" t="s">
        <v>565</v>
      </c>
      <c r="B196" s="832" t="s">
        <v>566</v>
      </c>
      <c r="C196" s="835" t="s">
        <v>590</v>
      </c>
      <c r="D196" s="863" t="s">
        <v>591</v>
      </c>
      <c r="E196" s="835" t="s">
        <v>1351</v>
      </c>
      <c r="F196" s="863" t="s">
        <v>1352</v>
      </c>
      <c r="G196" s="835" t="s">
        <v>1377</v>
      </c>
      <c r="H196" s="835" t="s">
        <v>1378</v>
      </c>
      <c r="I196" s="849">
        <v>32.669998168945313</v>
      </c>
      <c r="J196" s="849">
        <v>400</v>
      </c>
      <c r="K196" s="850">
        <v>13068</v>
      </c>
    </row>
    <row r="197" spans="1:11" ht="14.4" customHeight="1" x14ac:dyDescent="0.3">
      <c r="A197" s="831" t="s">
        <v>565</v>
      </c>
      <c r="B197" s="832" t="s">
        <v>566</v>
      </c>
      <c r="C197" s="835" t="s">
        <v>590</v>
      </c>
      <c r="D197" s="863" t="s">
        <v>591</v>
      </c>
      <c r="E197" s="835" t="s">
        <v>1351</v>
      </c>
      <c r="F197" s="863" t="s">
        <v>1352</v>
      </c>
      <c r="G197" s="835" t="s">
        <v>1377</v>
      </c>
      <c r="H197" s="835" t="s">
        <v>1614</v>
      </c>
      <c r="I197" s="849">
        <v>32.669998168945313</v>
      </c>
      <c r="J197" s="849">
        <v>300</v>
      </c>
      <c r="K197" s="850">
        <v>9801.009765625</v>
      </c>
    </row>
    <row r="198" spans="1:11" ht="14.4" customHeight="1" x14ac:dyDescent="0.3">
      <c r="A198" s="831" t="s">
        <v>565</v>
      </c>
      <c r="B198" s="832" t="s">
        <v>566</v>
      </c>
      <c r="C198" s="835" t="s">
        <v>590</v>
      </c>
      <c r="D198" s="863" t="s">
        <v>591</v>
      </c>
      <c r="E198" s="835" t="s">
        <v>1351</v>
      </c>
      <c r="F198" s="863" t="s">
        <v>1352</v>
      </c>
      <c r="G198" s="835" t="s">
        <v>1615</v>
      </c>
      <c r="H198" s="835" t="s">
        <v>1616</v>
      </c>
      <c r="I198" s="849">
        <v>2.0499999523162842</v>
      </c>
      <c r="J198" s="849">
        <v>10</v>
      </c>
      <c r="K198" s="850">
        <v>20.5</v>
      </c>
    </row>
    <row r="199" spans="1:11" ht="14.4" customHeight="1" x14ac:dyDescent="0.3">
      <c r="A199" s="831" t="s">
        <v>565</v>
      </c>
      <c r="B199" s="832" t="s">
        <v>566</v>
      </c>
      <c r="C199" s="835" t="s">
        <v>590</v>
      </c>
      <c r="D199" s="863" t="s">
        <v>591</v>
      </c>
      <c r="E199" s="835" t="s">
        <v>1351</v>
      </c>
      <c r="F199" s="863" t="s">
        <v>1352</v>
      </c>
      <c r="G199" s="835" t="s">
        <v>1617</v>
      </c>
      <c r="H199" s="835" t="s">
        <v>1618</v>
      </c>
      <c r="I199" s="849">
        <v>81.739997863769531</v>
      </c>
      <c r="J199" s="849">
        <v>45</v>
      </c>
      <c r="K199" s="850">
        <v>3678.14990234375</v>
      </c>
    </row>
    <row r="200" spans="1:11" ht="14.4" customHeight="1" x14ac:dyDescent="0.3">
      <c r="A200" s="831" t="s">
        <v>565</v>
      </c>
      <c r="B200" s="832" t="s">
        <v>566</v>
      </c>
      <c r="C200" s="835" t="s">
        <v>590</v>
      </c>
      <c r="D200" s="863" t="s">
        <v>591</v>
      </c>
      <c r="E200" s="835" t="s">
        <v>1351</v>
      </c>
      <c r="F200" s="863" t="s">
        <v>1352</v>
      </c>
      <c r="G200" s="835" t="s">
        <v>1619</v>
      </c>
      <c r="H200" s="835" t="s">
        <v>1620</v>
      </c>
      <c r="I200" s="849">
        <v>7.429999828338623</v>
      </c>
      <c r="J200" s="849">
        <v>2600</v>
      </c>
      <c r="K200" s="850">
        <v>19316.440185546875</v>
      </c>
    </row>
    <row r="201" spans="1:11" ht="14.4" customHeight="1" x14ac:dyDescent="0.3">
      <c r="A201" s="831" t="s">
        <v>565</v>
      </c>
      <c r="B201" s="832" t="s">
        <v>566</v>
      </c>
      <c r="C201" s="835" t="s">
        <v>590</v>
      </c>
      <c r="D201" s="863" t="s">
        <v>591</v>
      </c>
      <c r="E201" s="835" t="s">
        <v>1351</v>
      </c>
      <c r="F201" s="863" t="s">
        <v>1352</v>
      </c>
      <c r="G201" s="835" t="s">
        <v>1621</v>
      </c>
      <c r="H201" s="835" t="s">
        <v>1622</v>
      </c>
      <c r="I201" s="849">
        <v>7.869999885559082</v>
      </c>
      <c r="J201" s="849">
        <v>576</v>
      </c>
      <c r="K201" s="850">
        <v>4530.240234375</v>
      </c>
    </row>
    <row r="202" spans="1:11" ht="14.4" customHeight="1" x14ac:dyDescent="0.3">
      <c r="A202" s="831" t="s">
        <v>565</v>
      </c>
      <c r="B202" s="832" t="s">
        <v>566</v>
      </c>
      <c r="C202" s="835" t="s">
        <v>590</v>
      </c>
      <c r="D202" s="863" t="s">
        <v>591</v>
      </c>
      <c r="E202" s="835" t="s">
        <v>1351</v>
      </c>
      <c r="F202" s="863" t="s">
        <v>1352</v>
      </c>
      <c r="G202" s="835" t="s">
        <v>1623</v>
      </c>
      <c r="H202" s="835" t="s">
        <v>1624</v>
      </c>
      <c r="I202" s="849">
        <v>8.3500003814697266</v>
      </c>
      <c r="J202" s="849">
        <v>1700</v>
      </c>
      <c r="K202" s="850">
        <v>14193.2998046875</v>
      </c>
    </row>
    <row r="203" spans="1:11" ht="14.4" customHeight="1" x14ac:dyDescent="0.3">
      <c r="A203" s="831" t="s">
        <v>565</v>
      </c>
      <c r="B203" s="832" t="s">
        <v>566</v>
      </c>
      <c r="C203" s="835" t="s">
        <v>590</v>
      </c>
      <c r="D203" s="863" t="s">
        <v>591</v>
      </c>
      <c r="E203" s="835" t="s">
        <v>1351</v>
      </c>
      <c r="F203" s="863" t="s">
        <v>1352</v>
      </c>
      <c r="G203" s="835" t="s">
        <v>1625</v>
      </c>
      <c r="H203" s="835" t="s">
        <v>1626</v>
      </c>
      <c r="I203" s="849">
        <v>6.4099998474121094</v>
      </c>
      <c r="J203" s="849">
        <v>3024</v>
      </c>
      <c r="K203" s="850">
        <v>19392.91015625</v>
      </c>
    </row>
    <row r="204" spans="1:11" ht="14.4" customHeight="1" x14ac:dyDescent="0.3">
      <c r="A204" s="831" t="s">
        <v>565</v>
      </c>
      <c r="B204" s="832" t="s">
        <v>566</v>
      </c>
      <c r="C204" s="835" t="s">
        <v>590</v>
      </c>
      <c r="D204" s="863" t="s">
        <v>591</v>
      </c>
      <c r="E204" s="835" t="s">
        <v>1351</v>
      </c>
      <c r="F204" s="863" t="s">
        <v>1352</v>
      </c>
      <c r="G204" s="835" t="s">
        <v>1627</v>
      </c>
      <c r="H204" s="835" t="s">
        <v>1628</v>
      </c>
      <c r="I204" s="849">
        <v>5.1399998664855957</v>
      </c>
      <c r="J204" s="849">
        <v>11700</v>
      </c>
      <c r="K204" s="850">
        <v>60167.25</v>
      </c>
    </row>
    <row r="205" spans="1:11" ht="14.4" customHeight="1" x14ac:dyDescent="0.3">
      <c r="A205" s="831" t="s">
        <v>565</v>
      </c>
      <c r="B205" s="832" t="s">
        <v>566</v>
      </c>
      <c r="C205" s="835" t="s">
        <v>590</v>
      </c>
      <c r="D205" s="863" t="s">
        <v>591</v>
      </c>
      <c r="E205" s="835" t="s">
        <v>1351</v>
      </c>
      <c r="F205" s="863" t="s">
        <v>1352</v>
      </c>
      <c r="G205" s="835" t="s">
        <v>1379</v>
      </c>
      <c r="H205" s="835" t="s">
        <v>1380</v>
      </c>
      <c r="I205" s="849">
        <v>1.8700000047683716</v>
      </c>
      <c r="J205" s="849">
        <v>100</v>
      </c>
      <c r="K205" s="850">
        <v>187</v>
      </c>
    </row>
    <row r="206" spans="1:11" ht="14.4" customHeight="1" x14ac:dyDescent="0.3">
      <c r="A206" s="831" t="s">
        <v>565</v>
      </c>
      <c r="B206" s="832" t="s">
        <v>566</v>
      </c>
      <c r="C206" s="835" t="s">
        <v>590</v>
      </c>
      <c r="D206" s="863" t="s">
        <v>591</v>
      </c>
      <c r="E206" s="835" t="s">
        <v>1351</v>
      </c>
      <c r="F206" s="863" t="s">
        <v>1352</v>
      </c>
      <c r="G206" s="835" t="s">
        <v>1381</v>
      </c>
      <c r="H206" s="835" t="s">
        <v>1382</v>
      </c>
      <c r="I206" s="849">
        <v>1.8983333309491475</v>
      </c>
      <c r="J206" s="849">
        <v>1400</v>
      </c>
      <c r="K206" s="850">
        <v>2651.780029296875</v>
      </c>
    </row>
    <row r="207" spans="1:11" ht="14.4" customHeight="1" x14ac:dyDescent="0.3">
      <c r="A207" s="831" t="s">
        <v>565</v>
      </c>
      <c r="B207" s="832" t="s">
        <v>566</v>
      </c>
      <c r="C207" s="835" t="s">
        <v>590</v>
      </c>
      <c r="D207" s="863" t="s">
        <v>591</v>
      </c>
      <c r="E207" s="835" t="s">
        <v>1351</v>
      </c>
      <c r="F207" s="863" t="s">
        <v>1352</v>
      </c>
      <c r="G207" s="835" t="s">
        <v>1385</v>
      </c>
      <c r="H207" s="835" t="s">
        <v>1386</v>
      </c>
      <c r="I207" s="849">
        <v>11.737999725341798</v>
      </c>
      <c r="J207" s="849">
        <v>400</v>
      </c>
      <c r="K207" s="850">
        <v>4695</v>
      </c>
    </row>
    <row r="208" spans="1:11" ht="14.4" customHeight="1" x14ac:dyDescent="0.3">
      <c r="A208" s="831" t="s">
        <v>565</v>
      </c>
      <c r="B208" s="832" t="s">
        <v>566</v>
      </c>
      <c r="C208" s="835" t="s">
        <v>590</v>
      </c>
      <c r="D208" s="863" t="s">
        <v>591</v>
      </c>
      <c r="E208" s="835" t="s">
        <v>1351</v>
      </c>
      <c r="F208" s="863" t="s">
        <v>1352</v>
      </c>
      <c r="G208" s="835" t="s">
        <v>1629</v>
      </c>
      <c r="H208" s="835" t="s">
        <v>1630</v>
      </c>
      <c r="I208" s="849">
        <v>1329.7900390625</v>
      </c>
      <c r="J208" s="849">
        <v>10</v>
      </c>
      <c r="K208" s="850">
        <v>13297.900390625</v>
      </c>
    </row>
    <row r="209" spans="1:11" ht="14.4" customHeight="1" x14ac:dyDescent="0.3">
      <c r="A209" s="831" t="s">
        <v>565</v>
      </c>
      <c r="B209" s="832" t="s">
        <v>566</v>
      </c>
      <c r="C209" s="835" t="s">
        <v>590</v>
      </c>
      <c r="D209" s="863" t="s">
        <v>591</v>
      </c>
      <c r="E209" s="835" t="s">
        <v>1351</v>
      </c>
      <c r="F209" s="863" t="s">
        <v>1352</v>
      </c>
      <c r="G209" s="835" t="s">
        <v>1631</v>
      </c>
      <c r="H209" s="835" t="s">
        <v>1632</v>
      </c>
      <c r="I209" s="849">
        <v>321.76998901367187</v>
      </c>
      <c r="J209" s="849">
        <v>10</v>
      </c>
      <c r="K209" s="850">
        <v>3217.699951171875</v>
      </c>
    </row>
    <row r="210" spans="1:11" ht="14.4" customHeight="1" x14ac:dyDescent="0.3">
      <c r="A210" s="831" t="s">
        <v>565</v>
      </c>
      <c r="B210" s="832" t="s">
        <v>566</v>
      </c>
      <c r="C210" s="835" t="s">
        <v>590</v>
      </c>
      <c r="D210" s="863" t="s">
        <v>591</v>
      </c>
      <c r="E210" s="835" t="s">
        <v>1351</v>
      </c>
      <c r="F210" s="863" t="s">
        <v>1352</v>
      </c>
      <c r="G210" s="835" t="s">
        <v>1391</v>
      </c>
      <c r="H210" s="835" t="s">
        <v>1633</v>
      </c>
      <c r="I210" s="849">
        <v>4.8000001907348633</v>
      </c>
      <c r="J210" s="849">
        <v>1100</v>
      </c>
      <c r="K210" s="850">
        <v>5280</v>
      </c>
    </row>
    <row r="211" spans="1:11" ht="14.4" customHeight="1" x14ac:dyDescent="0.3">
      <c r="A211" s="831" t="s">
        <v>565</v>
      </c>
      <c r="B211" s="832" t="s">
        <v>566</v>
      </c>
      <c r="C211" s="835" t="s">
        <v>590</v>
      </c>
      <c r="D211" s="863" t="s">
        <v>591</v>
      </c>
      <c r="E211" s="835" t="s">
        <v>1351</v>
      </c>
      <c r="F211" s="863" t="s">
        <v>1352</v>
      </c>
      <c r="G211" s="835" t="s">
        <v>1391</v>
      </c>
      <c r="H211" s="835" t="s">
        <v>1392</v>
      </c>
      <c r="I211" s="849">
        <v>4.8000001907348633</v>
      </c>
      <c r="J211" s="849">
        <v>700</v>
      </c>
      <c r="K211" s="850">
        <v>3360</v>
      </c>
    </row>
    <row r="212" spans="1:11" ht="14.4" customHeight="1" x14ac:dyDescent="0.3">
      <c r="A212" s="831" t="s">
        <v>565</v>
      </c>
      <c r="B212" s="832" t="s">
        <v>566</v>
      </c>
      <c r="C212" s="835" t="s">
        <v>590</v>
      </c>
      <c r="D212" s="863" t="s">
        <v>591</v>
      </c>
      <c r="E212" s="835" t="s">
        <v>1351</v>
      </c>
      <c r="F212" s="863" t="s">
        <v>1352</v>
      </c>
      <c r="G212" s="835" t="s">
        <v>1393</v>
      </c>
      <c r="H212" s="835" t="s">
        <v>1394</v>
      </c>
      <c r="I212" s="849">
        <v>90.908336639404297</v>
      </c>
      <c r="J212" s="849">
        <v>84</v>
      </c>
      <c r="K212" s="850">
        <v>7636.010009765625</v>
      </c>
    </row>
    <row r="213" spans="1:11" ht="14.4" customHeight="1" x14ac:dyDescent="0.3">
      <c r="A213" s="831" t="s">
        <v>565</v>
      </c>
      <c r="B213" s="832" t="s">
        <v>566</v>
      </c>
      <c r="C213" s="835" t="s">
        <v>590</v>
      </c>
      <c r="D213" s="863" t="s">
        <v>591</v>
      </c>
      <c r="E213" s="835" t="s">
        <v>1351</v>
      </c>
      <c r="F213" s="863" t="s">
        <v>1352</v>
      </c>
      <c r="G213" s="835" t="s">
        <v>1634</v>
      </c>
      <c r="H213" s="835" t="s">
        <v>1635</v>
      </c>
      <c r="I213" s="849">
        <v>413.57000732421875</v>
      </c>
      <c r="J213" s="849">
        <v>1</v>
      </c>
      <c r="K213" s="850">
        <v>413.57000732421875</v>
      </c>
    </row>
    <row r="214" spans="1:11" ht="14.4" customHeight="1" x14ac:dyDescent="0.3">
      <c r="A214" s="831" t="s">
        <v>565</v>
      </c>
      <c r="B214" s="832" t="s">
        <v>566</v>
      </c>
      <c r="C214" s="835" t="s">
        <v>590</v>
      </c>
      <c r="D214" s="863" t="s">
        <v>591</v>
      </c>
      <c r="E214" s="835" t="s">
        <v>1351</v>
      </c>
      <c r="F214" s="863" t="s">
        <v>1352</v>
      </c>
      <c r="G214" s="835" t="s">
        <v>1395</v>
      </c>
      <c r="H214" s="835" t="s">
        <v>1396</v>
      </c>
      <c r="I214" s="849">
        <v>1.6583333412806194</v>
      </c>
      <c r="J214" s="849">
        <v>1250</v>
      </c>
      <c r="K214" s="850">
        <v>1929</v>
      </c>
    </row>
    <row r="215" spans="1:11" ht="14.4" customHeight="1" x14ac:dyDescent="0.3">
      <c r="A215" s="831" t="s">
        <v>565</v>
      </c>
      <c r="B215" s="832" t="s">
        <v>566</v>
      </c>
      <c r="C215" s="835" t="s">
        <v>590</v>
      </c>
      <c r="D215" s="863" t="s">
        <v>591</v>
      </c>
      <c r="E215" s="835" t="s">
        <v>1351</v>
      </c>
      <c r="F215" s="863" t="s">
        <v>1352</v>
      </c>
      <c r="G215" s="835" t="s">
        <v>1400</v>
      </c>
      <c r="H215" s="835" t="s">
        <v>1401</v>
      </c>
      <c r="I215" s="849">
        <v>9.1999998092651367</v>
      </c>
      <c r="J215" s="849">
        <v>500</v>
      </c>
      <c r="K215" s="850">
        <v>4600</v>
      </c>
    </row>
    <row r="216" spans="1:11" ht="14.4" customHeight="1" x14ac:dyDescent="0.3">
      <c r="A216" s="831" t="s">
        <v>565</v>
      </c>
      <c r="B216" s="832" t="s">
        <v>566</v>
      </c>
      <c r="C216" s="835" t="s">
        <v>590</v>
      </c>
      <c r="D216" s="863" t="s">
        <v>591</v>
      </c>
      <c r="E216" s="835" t="s">
        <v>1351</v>
      </c>
      <c r="F216" s="863" t="s">
        <v>1352</v>
      </c>
      <c r="G216" s="835" t="s">
        <v>1636</v>
      </c>
      <c r="H216" s="835" t="s">
        <v>1637</v>
      </c>
      <c r="I216" s="849">
        <v>2.6400001049041748</v>
      </c>
      <c r="J216" s="849">
        <v>200</v>
      </c>
      <c r="K216" s="850">
        <v>527.66000366210937</v>
      </c>
    </row>
    <row r="217" spans="1:11" ht="14.4" customHeight="1" x14ac:dyDescent="0.3">
      <c r="A217" s="831" t="s">
        <v>565</v>
      </c>
      <c r="B217" s="832" t="s">
        <v>566</v>
      </c>
      <c r="C217" s="835" t="s">
        <v>590</v>
      </c>
      <c r="D217" s="863" t="s">
        <v>591</v>
      </c>
      <c r="E217" s="835" t="s">
        <v>1351</v>
      </c>
      <c r="F217" s="863" t="s">
        <v>1352</v>
      </c>
      <c r="G217" s="835" t="s">
        <v>1638</v>
      </c>
      <c r="H217" s="835" t="s">
        <v>1639</v>
      </c>
      <c r="I217" s="849">
        <v>58.369998931884766</v>
      </c>
      <c r="J217" s="849">
        <v>50</v>
      </c>
      <c r="K217" s="850">
        <v>2918.5</v>
      </c>
    </row>
    <row r="218" spans="1:11" ht="14.4" customHeight="1" x14ac:dyDescent="0.3">
      <c r="A218" s="831" t="s">
        <v>565</v>
      </c>
      <c r="B218" s="832" t="s">
        <v>566</v>
      </c>
      <c r="C218" s="835" t="s">
        <v>590</v>
      </c>
      <c r="D218" s="863" t="s">
        <v>591</v>
      </c>
      <c r="E218" s="835" t="s">
        <v>1351</v>
      </c>
      <c r="F218" s="863" t="s">
        <v>1352</v>
      </c>
      <c r="G218" s="835" t="s">
        <v>1640</v>
      </c>
      <c r="H218" s="835" t="s">
        <v>1641</v>
      </c>
      <c r="I218" s="849">
        <v>108.30000305175781</v>
      </c>
      <c r="J218" s="849">
        <v>60</v>
      </c>
      <c r="K218" s="850">
        <v>6497.69970703125</v>
      </c>
    </row>
    <row r="219" spans="1:11" ht="14.4" customHeight="1" x14ac:dyDescent="0.3">
      <c r="A219" s="831" t="s">
        <v>565</v>
      </c>
      <c r="B219" s="832" t="s">
        <v>566</v>
      </c>
      <c r="C219" s="835" t="s">
        <v>590</v>
      </c>
      <c r="D219" s="863" t="s">
        <v>591</v>
      </c>
      <c r="E219" s="835" t="s">
        <v>1351</v>
      </c>
      <c r="F219" s="863" t="s">
        <v>1352</v>
      </c>
      <c r="G219" s="835" t="s">
        <v>1642</v>
      </c>
      <c r="H219" s="835" t="s">
        <v>1643</v>
      </c>
      <c r="I219" s="849">
        <v>15.050000190734863</v>
      </c>
      <c r="J219" s="849">
        <v>40</v>
      </c>
      <c r="K219" s="850">
        <v>602</v>
      </c>
    </row>
    <row r="220" spans="1:11" ht="14.4" customHeight="1" x14ac:dyDescent="0.3">
      <c r="A220" s="831" t="s">
        <v>565</v>
      </c>
      <c r="B220" s="832" t="s">
        <v>566</v>
      </c>
      <c r="C220" s="835" t="s">
        <v>590</v>
      </c>
      <c r="D220" s="863" t="s">
        <v>591</v>
      </c>
      <c r="E220" s="835" t="s">
        <v>1351</v>
      </c>
      <c r="F220" s="863" t="s">
        <v>1352</v>
      </c>
      <c r="G220" s="835" t="s">
        <v>1402</v>
      </c>
      <c r="H220" s="835" t="s">
        <v>1403</v>
      </c>
      <c r="I220" s="849">
        <v>172.5</v>
      </c>
      <c r="J220" s="849">
        <v>2</v>
      </c>
      <c r="K220" s="850">
        <v>345</v>
      </c>
    </row>
    <row r="221" spans="1:11" ht="14.4" customHeight="1" x14ac:dyDescent="0.3">
      <c r="A221" s="831" t="s">
        <v>565</v>
      </c>
      <c r="B221" s="832" t="s">
        <v>566</v>
      </c>
      <c r="C221" s="835" t="s">
        <v>590</v>
      </c>
      <c r="D221" s="863" t="s">
        <v>591</v>
      </c>
      <c r="E221" s="835" t="s">
        <v>1351</v>
      </c>
      <c r="F221" s="863" t="s">
        <v>1352</v>
      </c>
      <c r="G221" s="835" t="s">
        <v>1644</v>
      </c>
      <c r="H221" s="835" t="s">
        <v>1645</v>
      </c>
      <c r="I221" s="849">
        <v>1292.8900146484375</v>
      </c>
      <c r="J221" s="849">
        <v>2</v>
      </c>
      <c r="K221" s="850">
        <v>2585.77001953125</v>
      </c>
    </row>
    <row r="222" spans="1:11" ht="14.4" customHeight="1" x14ac:dyDescent="0.3">
      <c r="A222" s="831" t="s">
        <v>565</v>
      </c>
      <c r="B222" s="832" t="s">
        <v>566</v>
      </c>
      <c r="C222" s="835" t="s">
        <v>590</v>
      </c>
      <c r="D222" s="863" t="s">
        <v>591</v>
      </c>
      <c r="E222" s="835" t="s">
        <v>1351</v>
      </c>
      <c r="F222" s="863" t="s">
        <v>1352</v>
      </c>
      <c r="G222" s="835" t="s">
        <v>1404</v>
      </c>
      <c r="H222" s="835" t="s">
        <v>1405</v>
      </c>
      <c r="I222" s="849">
        <v>14.310000419616699</v>
      </c>
      <c r="J222" s="849">
        <v>160</v>
      </c>
      <c r="K222" s="850">
        <v>2288.9599609375</v>
      </c>
    </row>
    <row r="223" spans="1:11" ht="14.4" customHeight="1" x14ac:dyDescent="0.3">
      <c r="A223" s="831" t="s">
        <v>565</v>
      </c>
      <c r="B223" s="832" t="s">
        <v>566</v>
      </c>
      <c r="C223" s="835" t="s">
        <v>590</v>
      </c>
      <c r="D223" s="863" t="s">
        <v>591</v>
      </c>
      <c r="E223" s="835" t="s">
        <v>1351</v>
      </c>
      <c r="F223" s="863" t="s">
        <v>1352</v>
      </c>
      <c r="G223" s="835" t="s">
        <v>1646</v>
      </c>
      <c r="H223" s="835" t="s">
        <v>1647</v>
      </c>
      <c r="I223" s="849">
        <v>260.14999389648437</v>
      </c>
      <c r="J223" s="849">
        <v>25</v>
      </c>
      <c r="K223" s="850">
        <v>6503.75</v>
      </c>
    </row>
    <row r="224" spans="1:11" ht="14.4" customHeight="1" x14ac:dyDescent="0.3">
      <c r="A224" s="831" t="s">
        <v>565</v>
      </c>
      <c r="B224" s="832" t="s">
        <v>566</v>
      </c>
      <c r="C224" s="835" t="s">
        <v>590</v>
      </c>
      <c r="D224" s="863" t="s">
        <v>591</v>
      </c>
      <c r="E224" s="835" t="s">
        <v>1351</v>
      </c>
      <c r="F224" s="863" t="s">
        <v>1352</v>
      </c>
      <c r="G224" s="835" t="s">
        <v>1406</v>
      </c>
      <c r="H224" s="835" t="s">
        <v>1407</v>
      </c>
      <c r="I224" s="849">
        <v>4.1400000254313154</v>
      </c>
      <c r="J224" s="849">
        <v>300</v>
      </c>
      <c r="K224" s="850">
        <v>1243</v>
      </c>
    </row>
    <row r="225" spans="1:11" ht="14.4" customHeight="1" x14ac:dyDescent="0.3">
      <c r="A225" s="831" t="s">
        <v>565</v>
      </c>
      <c r="B225" s="832" t="s">
        <v>566</v>
      </c>
      <c r="C225" s="835" t="s">
        <v>590</v>
      </c>
      <c r="D225" s="863" t="s">
        <v>591</v>
      </c>
      <c r="E225" s="835" t="s">
        <v>1351</v>
      </c>
      <c r="F225" s="863" t="s">
        <v>1352</v>
      </c>
      <c r="G225" s="835" t="s">
        <v>1406</v>
      </c>
      <c r="H225" s="835" t="s">
        <v>1648</v>
      </c>
      <c r="I225" s="849">
        <v>4.1500000953674316</v>
      </c>
      <c r="J225" s="849">
        <v>100</v>
      </c>
      <c r="K225" s="850">
        <v>415</v>
      </c>
    </row>
    <row r="226" spans="1:11" ht="14.4" customHeight="1" x14ac:dyDescent="0.3">
      <c r="A226" s="831" t="s">
        <v>565</v>
      </c>
      <c r="B226" s="832" t="s">
        <v>566</v>
      </c>
      <c r="C226" s="835" t="s">
        <v>590</v>
      </c>
      <c r="D226" s="863" t="s">
        <v>591</v>
      </c>
      <c r="E226" s="835" t="s">
        <v>1351</v>
      </c>
      <c r="F226" s="863" t="s">
        <v>1352</v>
      </c>
      <c r="G226" s="835" t="s">
        <v>1649</v>
      </c>
      <c r="H226" s="835" t="s">
        <v>1650</v>
      </c>
      <c r="I226" s="849">
        <v>2220.35009765625</v>
      </c>
      <c r="J226" s="849">
        <v>50</v>
      </c>
      <c r="K226" s="850">
        <v>111017.5</v>
      </c>
    </row>
    <row r="227" spans="1:11" ht="14.4" customHeight="1" x14ac:dyDescent="0.3">
      <c r="A227" s="831" t="s">
        <v>565</v>
      </c>
      <c r="B227" s="832" t="s">
        <v>566</v>
      </c>
      <c r="C227" s="835" t="s">
        <v>590</v>
      </c>
      <c r="D227" s="863" t="s">
        <v>591</v>
      </c>
      <c r="E227" s="835" t="s">
        <v>1351</v>
      </c>
      <c r="F227" s="863" t="s">
        <v>1352</v>
      </c>
      <c r="G227" s="835" t="s">
        <v>1651</v>
      </c>
      <c r="H227" s="835" t="s">
        <v>1652</v>
      </c>
      <c r="I227" s="849">
        <v>2904</v>
      </c>
      <c r="J227" s="849">
        <v>3</v>
      </c>
      <c r="K227" s="850">
        <v>8712</v>
      </c>
    </row>
    <row r="228" spans="1:11" ht="14.4" customHeight="1" x14ac:dyDescent="0.3">
      <c r="A228" s="831" t="s">
        <v>565</v>
      </c>
      <c r="B228" s="832" t="s">
        <v>566</v>
      </c>
      <c r="C228" s="835" t="s">
        <v>590</v>
      </c>
      <c r="D228" s="863" t="s">
        <v>591</v>
      </c>
      <c r="E228" s="835" t="s">
        <v>1351</v>
      </c>
      <c r="F228" s="863" t="s">
        <v>1352</v>
      </c>
      <c r="G228" s="835" t="s">
        <v>1653</v>
      </c>
      <c r="H228" s="835" t="s">
        <v>1654</v>
      </c>
      <c r="I228" s="849">
        <v>5.809999942779541</v>
      </c>
      <c r="J228" s="849">
        <v>60</v>
      </c>
      <c r="K228" s="850">
        <v>348.48001098632812</v>
      </c>
    </row>
    <row r="229" spans="1:11" ht="14.4" customHeight="1" x14ac:dyDescent="0.3">
      <c r="A229" s="831" t="s">
        <v>565</v>
      </c>
      <c r="B229" s="832" t="s">
        <v>566</v>
      </c>
      <c r="C229" s="835" t="s">
        <v>590</v>
      </c>
      <c r="D229" s="863" t="s">
        <v>591</v>
      </c>
      <c r="E229" s="835" t="s">
        <v>1351</v>
      </c>
      <c r="F229" s="863" t="s">
        <v>1352</v>
      </c>
      <c r="G229" s="835" t="s">
        <v>1410</v>
      </c>
      <c r="H229" s="835" t="s">
        <v>1411</v>
      </c>
      <c r="I229" s="849">
        <v>141.89999389648437</v>
      </c>
      <c r="J229" s="849">
        <v>20</v>
      </c>
      <c r="K229" s="850">
        <v>2837.929931640625</v>
      </c>
    </row>
    <row r="230" spans="1:11" ht="14.4" customHeight="1" x14ac:dyDescent="0.3">
      <c r="A230" s="831" t="s">
        <v>565</v>
      </c>
      <c r="B230" s="832" t="s">
        <v>566</v>
      </c>
      <c r="C230" s="835" t="s">
        <v>590</v>
      </c>
      <c r="D230" s="863" t="s">
        <v>591</v>
      </c>
      <c r="E230" s="835" t="s">
        <v>1351</v>
      </c>
      <c r="F230" s="863" t="s">
        <v>1352</v>
      </c>
      <c r="G230" s="835" t="s">
        <v>1655</v>
      </c>
      <c r="H230" s="835" t="s">
        <v>1656</v>
      </c>
      <c r="I230" s="849">
        <v>17.059999465942383</v>
      </c>
      <c r="J230" s="849">
        <v>10</v>
      </c>
      <c r="K230" s="850">
        <v>170.6199951171875</v>
      </c>
    </row>
    <row r="231" spans="1:11" ht="14.4" customHeight="1" x14ac:dyDescent="0.3">
      <c r="A231" s="831" t="s">
        <v>565</v>
      </c>
      <c r="B231" s="832" t="s">
        <v>566</v>
      </c>
      <c r="C231" s="835" t="s">
        <v>590</v>
      </c>
      <c r="D231" s="863" t="s">
        <v>591</v>
      </c>
      <c r="E231" s="835" t="s">
        <v>1351</v>
      </c>
      <c r="F231" s="863" t="s">
        <v>1352</v>
      </c>
      <c r="G231" s="835" t="s">
        <v>1657</v>
      </c>
      <c r="H231" s="835" t="s">
        <v>1658</v>
      </c>
      <c r="I231" s="849">
        <v>20.700000762939453</v>
      </c>
      <c r="J231" s="849">
        <v>50</v>
      </c>
      <c r="K231" s="850">
        <v>1035</v>
      </c>
    </row>
    <row r="232" spans="1:11" ht="14.4" customHeight="1" x14ac:dyDescent="0.3">
      <c r="A232" s="831" t="s">
        <v>565</v>
      </c>
      <c r="B232" s="832" t="s">
        <v>566</v>
      </c>
      <c r="C232" s="835" t="s">
        <v>590</v>
      </c>
      <c r="D232" s="863" t="s">
        <v>591</v>
      </c>
      <c r="E232" s="835" t="s">
        <v>1351</v>
      </c>
      <c r="F232" s="863" t="s">
        <v>1352</v>
      </c>
      <c r="G232" s="835" t="s">
        <v>1659</v>
      </c>
      <c r="H232" s="835" t="s">
        <v>1660</v>
      </c>
      <c r="I232" s="849">
        <v>20.700000762939453</v>
      </c>
      <c r="J232" s="849">
        <v>350</v>
      </c>
      <c r="K232" s="850">
        <v>7245</v>
      </c>
    </row>
    <row r="233" spans="1:11" ht="14.4" customHeight="1" x14ac:dyDescent="0.3">
      <c r="A233" s="831" t="s">
        <v>565</v>
      </c>
      <c r="B233" s="832" t="s">
        <v>566</v>
      </c>
      <c r="C233" s="835" t="s">
        <v>590</v>
      </c>
      <c r="D233" s="863" t="s">
        <v>591</v>
      </c>
      <c r="E233" s="835" t="s">
        <v>1351</v>
      </c>
      <c r="F233" s="863" t="s">
        <v>1352</v>
      </c>
      <c r="G233" s="835" t="s">
        <v>1661</v>
      </c>
      <c r="H233" s="835" t="s">
        <v>1662</v>
      </c>
      <c r="I233" s="849">
        <v>16.454999923706055</v>
      </c>
      <c r="J233" s="849">
        <v>40</v>
      </c>
      <c r="K233" s="850">
        <v>658.20001220703125</v>
      </c>
    </row>
    <row r="234" spans="1:11" ht="14.4" customHeight="1" x14ac:dyDescent="0.3">
      <c r="A234" s="831" t="s">
        <v>565</v>
      </c>
      <c r="B234" s="832" t="s">
        <v>566</v>
      </c>
      <c r="C234" s="835" t="s">
        <v>590</v>
      </c>
      <c r="D234" s="863" t="s">
        <v>591</v>
      </c>
      <c r="E234" s="835" t="s">
        <v>1351</v>
      </c>
      <c r="F234" s="863" t="s">
        <v>1352</v>
      </c>
      <c r="G234" s="835" t="s">
        <v>1412</v>
      </c>
      <c r="H234" s="835" t="s">
        <v>1413</v>
      </c>
      <c r="I234" s="849">
        <v>399</v>
      </c>
      <c r="J234" s="849">
        <v>10</v>
      </c>
      <c r="K234" s="850">
        <v>3989.97998046875</v>
      </c>
    </row>
    <row r="235" spans="1:11" ht="14.4" customHeight="1" x14ac:dyDescent="0.3">
      <c r="A235" s="831" t="s">
        <v>565</v>
      </c>
      <c r="B235" s="832" t="s">
        <v>566</v>
      </c>
      <c r="C235" s="835" t="s">
        <v>590</v>
      </c>
      <c r="D235" s="863" t="s">
        <v>591</v>
      </c>
      <c r="E235" s="835" t="s">
        <v>1351</v>
      </c>
      <c r="F235" s="863" t="s">
        <v>1352</v>
      </c>
      <c r="G235" s="835" t="s">
        <v>1663</v>
      </c>
      <c r="H235" s="835" t="s">
        <v>1664</v>
      </c>
      <c r="I235" s="849">
        <v>47.189998626708984</v>
      </c>
      <c r="J235" s="849">
        <v>50</v>
      </c>
      <c r="K235" s="850">
        <v>2359.5</v>
      </c>
    </row>
    <row r="236" spans="1:11" ht="14.4" customHeight="1" x14ac:dyDescent="0.3">
      <c r="A236" s="831" t="s">
        <v>565</v>
      </c>
      <c r="B236" s="832" t="s">
        <v>566</v>
      </c>
      <c r="C236" s="835" t="s">
        <v>590</v>
      </c>
      <c r="D236" s="863" t="s">
        <v>591</v>
      </c>
      <c r="E236" s="835" t="s">
        <v>1351</v>
      </c>
      <c r="F236" s="863" t="s">
        <v>1352</v>
      </c>
      <c r="G236" s="835" t="s">
        <v>1665</v>
      </c>
      <c r="H236" s="835" t="s">
        <v>1666</v>
      </c>
      <c r="I236" s="849">
        <v>197.57000732421875</v>
      </c>
      <c r="J236" s="849">
        <v>3</v>
      </c>
      <c r="K236" s="850">
        <v>592.71002197265625</v>
      </c>
    </row>
    <row r="237" spans="1:11" ht="14.4" customHeight="1" x14ac:dyDescent="0.3">
      <c r="A237" s="831" t="s">
        <v>565</v>
      </c>
      <c r="B237" s="832" t="s">
        <v>566</v>
      </c>
      <c r="C237" s="835" t="s">
        <v>590</v>
      </c>
      <c r="D237" s="863" t="s">
        <v>591</v>
      </c>
      <c r="E237" s="835" t="s">
        <v>1351</v>
      </c>
      <c r="F237" s="863" t="s">
        <v>1352</v>
      </c>
      <c r="G237" s="835" t="s">
        <v>1414</v>
      </c>
      <c r="H237" s="835" t="s">
        <v>1415</v>
      </c>
      <c r="I237" s="849">
        <v>1.0900000333786011</v>
      </c>
      <c r="J237" s="849">
        <v>3500</v>
      </c>
      <c r="K237" s="850">
        <v>3815</v>
      </c>
    </row>
    <row r="238" spans="1:11" ht="14.4" customHeight="1" x14ac:dyDescent="0.3">
      <c r="A238" s="831" t="s">
        <v>565</v>
      </c>
      <c r="B238" s="832" t="s">
        <v>566</v>
      </c>
      <c r="C238" s="835" t="s">
        <v>590</v>
      </c>
      <c r="D238" s="863" t="s">
        <v>591</v>
      </c>
      <c r="E238" s="835" t="s">
        <v>1351</v>
      </c>
      <c r="F238" s="863" t="s">
        <v>1352</v>
      </c>
      <c r="G238" s="835" t="s">
        <v>1416</v>
      </c>
      <c r="H238" s="835" t="s">
        <v>1417</v>
      </c>
      <c r="I238" s="849">
        <v>0.47874999046325684</v>
      </c>
      <c r="J238" s="849">
        <v>3900</v>
      </c>
      <c r="K238" s="850">
        <v>1858</v>
      </c>
    </row>
    <row r="239" spans="1:11" ht="14.4" customHeight="1" x14ac:dyDescent="0.3">
      <c r="A239" s="831" t="s">
        <v>565</v>
      </c>
      <c r="B239" s="832" t="s">
        <v>566</v>
      </c>
      <c r="C239" s="835" t="s">
        <v>590</v>
      </c>
      <c r="D239" s="863" t="s">
        <v>591</v>
      </c>
      <c r="E239" s="835" t="s">
        <v>1351</v>
      </c>
      <c r="F239" s="863" t="s">
        <v>1352</v>
      </c>
      <c r="G239" s="835" t="s">
        <v>1418</v>
      </c>
      <c r="H239" s="835" t="s">
        <v>1419</v>
      </c>
      <c r="I239" s="849">
        <v>1.6712499558925629</v>
      </c>
      <c r="J239" s="849">
        <v>9900</v>
      </c>
      <c r="K239" s="850">
        <v>16543</v>
      </c>
    </row>
    <row r="240" spans="1:11" ht="14.4" customHeight="1" x14ac:dyDescent="0.3">
      <c r="A240" s="831" t="s">
        <v>565</v>
      </c>
      <c r="B240" s="832" t="s">
        <v>566</v>
      </c>
      <c r="C240" s="835" t="s">
        <v>590</v>
      </c>
      <c r="D240" s="863" t="s">
        <v>591</v>
      </c>
      <c r="E240" s="835" t="s">
        <v>1351</v>
      </c>
      <c r="F240" s="863" t="s">
        <v>1352</v>
      </c>
      <c r="G240" s="835" t="s">
        <v>1420</v>
      </c>
      <c r="H240" s="835" t="s">
        <v>1421</v>
      </c>
      <c r="I240" s="849">
        <v>0.67000001668930054</v>
      </c>
      <c r="J240" s="849">
        <v>3900</v>
      </c>
      <c r="K240" s="850">
        <v>2613</v>
      </c>
    </row>
    <row r="241" spans="1:11" ht="14.4" customHeight="1" x14ac:dyDescent="0.3">
      <c r="A241" s="831" t="s">
        <v>565</v>
      </c>
      <c r="B241" s="832" t="s">
        <v>566</v>
      </c>
      <c r="C241" s="835" t="s">
        <v>590</v>
      </c>
      <c r="D241" s="863" t="s">
        <v>591</v>
      </c>
      <c r="E241" s="835" t="s">
        <v>1351</v>
      </c>
      <c r="F241" s="863" t="s">
        <v>1352</v>
      </c>
      <c r="G241" s="835" t="s">
        <v>1422</v>
      </c>
      <c r="H241" s="835" t="s">
        <v>1423</v>
      </c>
      <c r="I241" s="849">
        <v>2.75</v>
      </c>
      <c r="J241" s="849">
        <v>2500</v>
      </c>
      <c r="K241" s="850">
        <v>6875</v>
      </c>
    </row>
    <row r="242" spans="1:11" ht="14.4" customHeight="1" x14ac:dyDescent="0.3">
      <c r="A242" s="831" t="s">
        <v>565</v>
      </c>
      <c r="B242" s="832" t="s">
        <v>566</v>
      </c>
      <c r="C242" s="835" t="s">
        <v>590</v>
      </c>
      <c r="D242" s="863" t="s">
        <v>591</v>
      </c>
      <c r="E242" s="835" t="s">
        <v>1351</v>
      </c>
      <c r="F242" s="863" t="s">
        <v>1352</v>
      </c>
      <c r="G242" s="835" t="s">
        <v>1667</v>
      </c>
      <c r="H242" s="835" t="s">
        <v>1668</v>
      </c>
      <c r="I242" s="849">
        <v>6.309999942779541</v>
      </c>
      <c r="J242" s="849">
        <v>600</v>
      </c>
      <c r="K242" s="850">
        <v>3786.68994140625</v>
      </c>
    </row>
    <row r="243" spans="1:11" ht="14.4" customHeight="1" x14ac:dyDescent="0.3">
      <c r="A243" s="831" t="s">
        <v>565</v>
      </c>
      <c r="B243" s="832" t="s">
        <v>566</v>
      </c>
      <c r="C243" s="835" t="s">
        <v>590</v>
      </c>
      <c r="D243" s="863" t="s">
        <v>591</v>
      </c>
      <c r="E243" s="835" t="s">
        <v>1351</v>
      </c>
      <c r="F243" s="863" t="s">
        <v>1352</v>
      </c>
      <c r="G243" s="835" t="s">
        <v>1424</v>
      </c>
      <c r="H243" s="835" t="s">
        <v>1425</v>
      </c>
      <c r="I243" s="849">
        <v>9.1487497091293335</v>
      </c>
      <c r="J243" s="849">
        <v>2200</v>
      </c>
      <c r="K243" s="850">
        <v>20126.500122070313</v>
      </c>
    </row>
    <row r="244" spans="1:11" ht="14.4" customHeight="1" x14ac:dyDescent="0.3">
      <c r="A244" s="831" t="s">
        <v>565</v>
      </c>
      <c r="B244" s="832" t="s">
        <v>566</v>
      </c>
      <c r="C244" s="835" t="s">
        <v>590</v>
      </c>
      <c r="D244" s="863" t="s">
        <v>591</v>
      </c>
      <c r="E244" s="835" t="s">
        <v>1351</v>
      </c>
      <c r="F244" s="863" t="s">
        <v>1352</v>
      </c>
      <c r="G244" s="835" t="s">
        <v>1669</v>
      </c>
      <c r="H244" s="835" t="s">
        <v>1670</v>
      </c>
      <c r="I244" s="849">
        <v>5.4200000762939453</v>
      </c>
      <c r="J244" s="849">
        <v>1900</v>
      </c>
      <c r="K244" s="850">
        <v>10295.650024414062</v>
      </c>
    </row>
    <row r="245" spans="1:11" ht="14.4" customHeight="1" x14ac:dyDescent="0.3">
      <c r="A245" s="831" t="s">
        <v>565</v>
      </c>
      <c r="B245" s="832" t="s">
        <v>566</v>
      </c>
      <c r="C245" s="835" t="s">
        <v>590</v>
      </c>
      <c r="D245" s="863" t="s">
        <v>591</v>
      </c>
      <c r="E245" s="835" t="s">
        <v>1351</v>
      </c>
      <c r="F245" s="863" t="s">
        <v>1352</v>
      </c>
      <c r="G245" s="835" t="s">
        <v>1671</v>
      </c>
      <c r="H245" s="835" t="s">
        <v>1672</v>
      </c>
      <c r="I245" s="849">
        <v>7.429999828338623</v>
      </c>
      <c r="J245" s="849">
        <v>700</v>
      </c>
      <c r="K245" s="850">
        <v>5201</v>
      </c>
    </row>
    <row r="246" spans="1:11" ht="14.4" customHeight="1" x14ac:dyDescent="0.3">
      <c r="A246" s="831" t="s">
        <v>565</v>
      </c>
      <c r="B246" s="832" t="s">
        <v>566</v>
      </c>
      <c r="C246" s="835" t="s">
        <v>590</v>
      </c>
      <c r="D246" s="863" t="s">
        <v>591</v>
      </c>
      <c r="E246" s="835" t="s">
        <v>1351</v>
      </c>
      <c r="F246" s="863" t="s">
        <v>1352</v>
      </c>
      <c r="G246" s="835" t="s">
        <v>1673</v>
      </c>
      <c r="H246" s="835" t="s">
        <v>1674</v>
      </c>
      <c r="I246" s="849">
        <v>37.150001525878906</v>
      </c>
      <c r="J246" s="849">
        <v>60</v>
      </c>
      <c r="K246" s="850">
        <v>2229</v>
      </c>
    </row>
    <row r="247" spans="1:11" ht="14.4" customHeight="1" x14ac:dyDescent="0.3">
      <c r="A247" s="831" t="s">
        <v>565</v>
      </c>
      <c r="B247" s="832" t="s">
        <v>566</v>
      </c>
      <c r="C247" s="835" t="s">
        <v>590</v>
      </c>
      <c r="D247" s="863" t="s">
        <v>591</v>
      </c>
      <c r="E247" s="835" t="s">
        <v>1351</v>
      </c>
      <c r="F247" s="863" t="s">
        <v>1352</v>
      </c>
      <c r="G247" s="835" t="s">
        <v>1675</v>
      </c>
      <c r="H247" s="835" t="s">
        <v>1676</v>
      </c>
      <c r="I247" s="849">
        <v>8.8333333333333339</v>
      </c>
      <c r="J247" s="849">
        <v>300</v>
      </c>
      <c r="K247" s="850">
        <v>2650</v>
      </c>
    </row>
    <row r="248" spans="1:11" ht="14.4" customHeight="1" x14ac:dyDescent="0.3">
      <c r="A248" s="831" t="s">
        <v>565</v>
      </c>
      <c r="B248" s="832" t="s">
        <v>566</v>
      </c>
      <c r="C248" s="835" t="s">
        <v>590</v>
      </c>
      <c r="D248" s="863" t="s">
        <v>591</v>
      </c>
      <c r="E248" s="835" t="s">
        <v>1351</v>
      </c>
      <c r="F248" s="863" t="s">
        <v>1352</v>
      </c>
      <c r="G248" s="835" t="s">
        <v>1677</v>
      </c>
      <c r="H248" s="835" t="s">
        <v>1678</v>
      </c>
      <c r="I248" s="849">
        <v>636.3699951171875</v>
      </c>
      <c r="J248" s="849">
        <v>2</v>
      </c>
      <c r="K248" s="850">
        <v>1272.739990234375</v>
      </c>
    </row>
    <row r="249" spans="1:11" ht="14.4" customHeight="1" x14ac:dyDescent="0.3">
      <c r="A249" s="831" t="s">
        <v>565</v>
      </c>
      <c r="B249" s="832" t="s">
        <v>566</v>
      </c>
      <c r="C249" s="835" t="s">
        <v>590</v>
      </c>
      <c r="D249" s="863" t="s">
        <v>591</v>
      </c>
      <c r="E249" s="835" t="s">
        <v>1351</v>
      </c>
      <c r="F249" s="863" t="s">
        <v>1352</v>
      </c>
      <c r="G249" s="835" t="s">
        <v>1679</v>
      </c>
      <c r="H249" s="835" t="s">
        <v>1680</v>
      </c>
      <c r="I249" s="849">
        <v>458.6300048828125</v>
      </c>
      <c r="J249" s="849">
        <v>10</v>
      </c>
      <c r="K249" s="850">
        <v>4586.31005859375</v>
      </c>
    </row>
    <row r="250" spans="1:11" ht="14.4" customHeight="1" x14ac:dyDescent="0.3">
      <c r="A250" s="831" t="s">
        <v>565</v>
      </c>
      <c r="B250" s="832" t="s">
        <v>566</v>
      </c>
      <c r="C250" s="835" t="s">
        <v>590</v>
      </c>
      <c r="D250" s="863" t="s">
        <v>591</v>
      </c>
      <c r="E250" s="835" t="s">
        <v>1351</v>
      </c>
      <c r="F250" s="863" t="s">
        <v>1352</v>
      </c>
      <c r="G250" s="835" t="s">
        <v>1681</v>
      </c>
      <c r="H250" s="835" t="s">
        <v>1682</v>
      </c>
      <c r="I250" s="849">
        <v>458.6300048828125</v>
      </c>
      <c r="J250" s="849">
        <v>20</v>
      </c>
      <c r="K250" s="850">
        <v>9172.6298828125</v>
      </c>
    </row>
    <row r="251" spans="1:11" ht="14.4" customHeight="1" x14ac:dyDescent="0.3">
      <c r="A251" s="831" t="s">
        <v>565</v>
      </c>
      <c r="B251" s="832" t="s">
        <v>566</v>
      </c>
      <c r="C251" s="835" t="s">
        <v>590</v>
      </c>
      <c r="D251" s="863" t="s">
        <v>591</v>
      </c>
      <c r="E251" s="835" t="s">
        <v>1351</v>
      </c>
      <c r="F251" s="863" t="s">
        <v>1352</v>
      </c>
      <c r="G251" s="835" t="s">
        <v>1683</v>
      </c>
      <c r="H251" s="835" t="s">
        <v>1684</v>
      </c>
      <c r="I251" s="849">
        <v>13.310000419616699</v>
      </c>
      <c r="J251" s="849">
        <v>30</v>
      </c>
      <c r="K251" s="850">
        <v>399.29998779296875</v>
      </c>
    </row>
    <row r="252" spans="1:11" ht="14.4" customHeight="1" x14ac:dyDescent="0.3">
      <c r="A252" s="831" t="s">
        <v>565</v>
      </c>
      <c r="B252" s="832" t="s">
        <v>566</v>
      </c>
      <c r="C252" s="835" t="s">
        <v>590</v>
      </c>
      <c r="D252" s="863" t="s">
        <v>591</v>
      </c>
      <c r="E252" s="835" t="s">
        <v>1351</v>
      </c>
      <c r="F252" s="863" t="s">
        <v>1352</v>
      </c>
      <c r="G252" s="835" t="s">
        <v>1685</v>
      </c>
      <c r="H252" s="835" t="s">
        <v>1686</v>
      </c>
      <c r="I252" s="849">
        <v>124.44999694824219</v>
      </c>
      <c r="J252" s="849">
        <v>20</v>
      </c>
      <c r="K252" s="850">
        <v>2488.969970703125</v>
      </c>
    </row>
    <row r="253" spans="1:11" ht="14.4" customHeight="1" x14ac:dyDescent="0.3">
      <c r="A253" s="831" t="s">
        <v>565</v>
      </c>
      <c r="B253" s="832" t="s">
        <v>566</v>
      </c>
      <c r="C253" s="835" t="s">
        <v>590</v>
      </c>
      <c r="D253" s="863" t="s">
        <v>591</v>
      </c>
      <c r="E253" s="835" t="s">
        <v>1351</v>
      </c>
      <c r="F253" s="863" t="s">
        <v>1352</v>
      </c>
      <c r="G253" s="835" t="s">
        <v>1687</v>
      </c>
      <c r="H253" s="835" t="s">
        <v>1688</v>
      </c>
      <c r="I253" s="849">
        <v>39.930000305175781</v>
      </c>
      <c r="J253" s="849">
        <v>10</v>
      </c>
      <c r="K253" s="850">
        <v>399.29999542236328</v>
      </c>
    </row>
    <row r="254" spans="1:11" ht="14.4" customHeight="1" x14ac:dyDescent="0.3">
      <c r="A254" s="831" t="s">
        <v>565</v>
      </c>
      <c r="B254" s="832" t="s">
        <v>566</v>
      </c>
      <c r="C254" s="835" t="s">
        <v>590</v>
      </c>
      <c r="D254" s="863" t="s">
        <v>591</v>
      </c>
      <c r="E254" s="835" t="s">
        <v>1351</v>
      </c>
      <c r="F254" s="863" t="s">
        <v>1352</v>
      </c>
      <c r="G254" s="835" t="s">
        <v>1426</v>
      </c>
      <c r="H254" s="835" t="s">
        <v>1427</v>
      </c>
      <c r="I254" s="849">
        <v>156.08999633789062</v>
      </c>
      <c r="J254" s="849">
        <v>20</v>
      </c>
      <c r="K254" s="850">
        <v>3121.7999572753906</v>
      </c>
    </row>
    <row r="255" spans="1:11" ht="14.4" customHeight="1" x14ac:dyDescent="0.3">
      <c r="A255" s="831" t="s">
        <v>565</v>
      </c>
      <c r="B255" s="832" t="s">
        <v>566</v>
      </c>
      <c r="C255" s="835" t="s">
        <v>590</v>
      </c>
      <c r="D255" s="863" t="s">
        <v>591</v>
      </c>
      <c r="E255" s="835" t="s">
        <v>1351</v>
      </c>
      <c r="F255" s="863" t="s">
        <v>1352</v>
      </c>
      <c r="G255" s="835" t="s">
        <v>1689</v>
      </c>
      <c r="H255" s="835" t="s">
        <v>1690</v>
      </c>
      <c r="I255" s="849">
        <v>104.05999755859375</v>
      </c>
      <c r="J255" s="849">
        <v>30</v>
      </c>
      <c r="K255" s="850">
        <v>3121.7999267578125</v>
      </c>
    </row>
    <row r="256" spans="1:11" ht="14.4" customHeight="1" x14ac:dyDescent="0.3">
      <c r="A256" s="831" t="s">
        <v>565</v>
      </c>
      <c r="B256" s="832" t="s">
        <v>566</v>
      </c>
      <c r="C256" s="835" t="s">
        <v>590</v>
      </c>
      <c r="D256" s="863" t="s">
        <v>591</v>
      </c>
      <c r="E256" s="835" t="s">
        <v>1351</v>
      </c>
      <c r="F256" s="863" t="s">
        <v>1352</v>
      </c>
      <c r="G256" s="835" t="s">
        <v>1428</v>
      </c>
      <c r="H256" s="835" t="s">
        <v>1429</v>
      </c>
      <c r="I256" s="849">
        <v>1.4199999570846558</v>
      </c>
      <c r="J256" s="849">
        <v>200</v>
      </c>
      <c r="K256" s="850">
        <v>284.64999389648437</v>
      </c>
    </row>
    <row r="257" spans="1:11" ht="14.4" customHeight="1" x14ac:dyDescent="0.3">
      <c r="A257" s="831" t="s">
        <v>565</v>
      </c>
      <c r="B257" s="832" t="s">
        <v>566</v>
      </c>
      <c r="C257" s="835" t="s">
        <v>590</v>
      </c>
      <c r="D257" s="863" t="s">
        <v>591</v>
      </c>
      <c r="E257" s="835" t="s">
        <v>1351</v>
      </c>
      <c r="F257" s="863" t="s">
        <v>1352</v>
      </c>
      <c r="G257" s="835" t="s">
        <v>1691</v>
      </c>
      <c r="H257" s="835" t="s">
        <v>1692</v>
      </c>
      <c r="I257" s="849">
        <v>1.0299999713897705</v>
      </c>
      <c r="J257" s="849">
        <v>300</v>
      </c>
      <c r="K257" s="850">
        <v>309</v>
      </c>
    </row>
    <row r="258" spans="1:11" ht="14.4" customHeight="1" x14ac:dyDescent="0.3">
      <c r="A258" s="831" t="s">
        <v>565</v>
      </c>
      <c r="B258" s="832" t="s">
        <v>566</v>
      </c>
      <c r="C258" s="835" t="s">
        <v>590</v>
      </c>
      <c r="D258" s="863" t="s">
        <v>591</v>
      </c>
      <c r="E258" s="835" t="s">
        <v>1351</v>
      </c>
      <c r="F258" s="863" t="s">
        <v>1352</v>
      </c>
      <c r="G258" s="835" t="s">
        <v>1693</v>
      </c>
      <c r="H258" s="835" t="s">
        <v>1694</v>
      </c>
      <c r="I258" s="849">
        <v>209</v>
      </c>
      <c r="J258" s="849">
        <v>3</v>
      </c>
      <c r="K258" s="850">
        <v>627</v>
      </c>
    </row>
    <row r="259" spans="1:11" ht="14.4" customHeight="1" x14ac:dyDescent="0.3">
      <c r="A259" s="831" t="s">
        <v>565</v>
      </c>
      <c r="B259" s="832" t="s">
        <v>566</v>
      </c>
      <c r="C259" s="835" t="s">
        <v>590</v>
      </c>
      <c r="D259" s="863" t="s">
        <v>591</v>
      </c>
      <c r="E259" s="835" t="s">
        <v>1351</v>
      </c>
      <c r="F259" s="863" t="s">
        <v>1352</v>
      </c>
      <c r="G259" s="835" t="s">
        <v>1430</v>
      </c>
      <c r="H259" s="835" t="s">
        <v>1431</v>
      </c>
      <c r="I259" s="849">
        <v>810.66998291015625</v>
      </c>
      <c r="J259" s="849">
        <v>3</v>
      </c>
      <c r="K259" s="850">
        <v>2432.010009765625</v>
      </c>
    </row>
    <row r="260" spans="1:11" ht="14.4" customHeight="1" x14ac:dyDescent="0.3">
      <c r="A260" s="831" t="s">
        <v>565</v>
      </c>
      <c r="B260" s="832" t="s">
        <v>566</v>
      </c>
      <c r="C260" s="835" t="s">
        <v>590</v>
      </c>
      <c r="D260" s="863" t="s">
        <v>591</v>
      </c>
      <c r="E260" s="835" t="s">
        <v>1351</v>
      </c>
      <c r="F260" s="863" t="s">
        <v>1352</v>
      </c>
      <c r="G260" s="835" t="s">
        <v>1432</v>
      </c>
      <c r="H260" s="835" t="s">
        <v>1433</v>
      </c>
      <c r="I260" s="849">
        <v>0.47142856887408663</v>
      </c>
      <c r="J260" s="849">
        <v>3200</v>
      </c>
      <c r="K260" s="850">
        <v>1505</v>
      </c>
    </row>
    <row r="261" spans="1:11" ht="14.4" customHeight="1" x14ac:dyDescent="0.3">
      <c r="A261" s="831" t="s">
        <v>565</v>
      </c>
      <c r="B261" s="832" t="s">
        <v>566</v>
      </c>
      <c r="C261" s="835" t="s">
        <v>590</v>
      </c>
      <c r="D261" s="863" t="s">
        <v>591</v>
      </c>
      <c r="E261" s="835" t="s">
        <v>1351</v>
      </c>
      <c r="F261" s="863" t="s">
        <v>1352</v>
      </c>
      <c r="G261" s="835" t="s">
        <v>1695</v>
      </c>
      <c r="H261" s="835" t="s">
        <v>1696</v>
      </c>
      <c r="I261" s="849">
        <v>1.2799999713897705</v>
      </c>
      <c r="J261" s="849">
        <v>1000</v>
      </c>
      <c r="K261" s="850">
        <v>1282.5999755859375</v>
      </c>
    </row>
    <row r="262" spans="1:11" ht="14.4" customHeight="1" x14ac:dyDescent="0.3">
      <c r="A262" s="831" t="s">
        <v>565</v>
      </c>
      <c r="B262" s="832" t="s">
        <v>566</v>
      </c>
      <c r="C262" s="835" t="s">
        <v>590</v>
      </c>
      <c r="D262" s="863" t="s">
        <v>591</v>
      </c>
      <c r="E262" s="835" t="s">
        <v>1351</v>
      </c>
      <c r="F262" s="863" t="s">
        <v>1352</v>
      </c>
      <c r="G262" s="835" t="s">
        <v>1697</v>
      </c>
      <c r="H262" s="835" t="s">
        <v>1698</v>
      </c>
      <c r="I262" s="849">
        <v>2.369999885559082</v>
      </c>
      <c r="J262" s="849">
        <v>250</v>
      </c>
      <c r="K262" s="850">
        <v>592.5</v>
      </c>
    </row>
    <row r="263" spans="1:11" ht="14.4" customHeight="1" x14ac:dyDescent="0.3">
      <c r="A263" s="831" t="s">
        <v>565</v>
      </c>
      <c r="B263" s="832" t="s">
        <v>566</v>
      </c>
      <c r="C263" s="835" t="s">
        <v>590</v>
      </c>
      <c r="D263" s="863" t="s">
        <v>591</v>
      </c>
      <c r="E263" s="835" t="s">
        <v>1351</v>
      </c>
      <c r="F263" s="863" t="s">
        <v>1352</v>
      </c>
      <c r="G263" s="835" t="s">
        <v>1699</v>
      </c>
      <c r="H263" s="835" t="s">
        <v>1700</v>
      </c>
      <c r="I263" s="849">
        <v>3.75</v>
      </c>
      <c r="J263" s="849">
        <v>20</v>
      </c>
      <c r="K263" s="850">
        <v>75</v>
      </c>
    </row>
    <row r="264" spans="1:11" ht="14.4" customHeight="1" x14ac:dyDescent="0.3">
      <c r="A264" s="831" t="s">
        <v>565</v>
      </c>
      <c r="B264" s="832" t="s">
        <v>566</v>
      </c>
      <c r="C264" s="835" t="s">
        <v>590</v>
      </c>
      <c r="D264" s="863" t="s">
        <v>591</v>
      </c>
      <c r="E264" s="835" t="s">
        <v>1351</v>
      </c>
      <c r="F264" s="863" t="s">
        <v>1352</v>
      </c>
      <c r="G264" s="835" t="s">
        <v>1701</v>
      </c>
      <c r="H264" s="835" t="s">
        <v>1702</v>
      </c>
      <c r="I264" s="849">
        <v>1.7999999523162842</v>
      </c>
      <c r="J264" s="849">
        <v>50</v>
      </c>
      <c r="K264" s="850">
        <v>90</v>
      </c>
    </row>
    <row r="265" spans="1:11" ht="14.4" customHeight="1" x14ac:dyDescent="0.3">
      <c r="A265" s="831" t="s">
        <v>565</v>
      </c>
      <c r="B265" s="832" t="s">
        <v>566</v>
      </c>
      <c r="C265" s="835" t="s">
        <v>590</v>
      </c>
      <c r="D265" s="863" t="s">
        <v>591</v>
      </c>
      <c r="E265" s="835" t="s">
        <v>1351</v>
      </c>
      <c r="F265" s="863" t="s">
        <v>1352</v>
      </c>
      <c r="G265" s="835" t="s">
        <v>1703</v>
      </c>
      <c r="H265" s="835" t="s">
        <v>1704</v>
      </c>
      <c r="I265" s="849">
        <v>4.7399997711181641</v>
      </c>
      <c r="J265" s="849">
        <v>30</v>
      </c>
      <c r="K265" s="850">
        <v>142.20000457763672</v>
      </c>
    </row>
    <row r="266" spans="1:11" ht="14.4" customHeight="1" x14ac:dyDescent="0.3">
      <c r="A266" s="831" t="s">
        <v>565</v>
      </c>
      <c r="B266" s="832" t="s">
        <v>566</v>
      </c>
      <c r="C266" s="835" t="s">
        <v>590</v>
      </c>
      <c r="D266" s="863" t="s">
        <v>591</v>
      </c>
      <c r="E266" s="835" t="s">
        <v>1351</v>
      </c>
      <c r="F266" s="863" t="s">
        <v>1352</v>
      </c>
      <c r="G266" s="835" t="s">
        <v>1434</v>
      </c>
      <c r="H266" s="835" t="s">
        <v>1435</v>
      </c>
      <c r="I266" s="849">
        <v>21.229999542236328</v>
      </c>
      <c r="J266" s="849">
        <v>50</v>
      </c>
      <c r="K266" s="850">
        <v>1061.5</v>
      </c>
    </row>
    <row r="267" spans="1:11" ht="14.4" customHeight="1" x14ac:dyDescent="0.3">
      <c r="A267" s="831" t="s">
        <v>565</v>
      </c>
      <c r="B267" s="832" t="s">
        <v>566</v>
      </c>
      <c r="C267" s="835" t="s">
        <v>590</v>
      </c>
      <c r="D267" s="863" t="s">
        <v>591</v>
      </c>
      <c r="E267" s="835" t="s">
        <v>1351</v>
      </c>
      <c r="F267" s="863" t="s">
        <v>1352</v>
      </c>
      <c r="G267" s="835" t="s">
        <v>1436</v>
      </c>
      <c r="H267" s="835" t="s">
        <v>1437</v>
      </c>
      <c r="I267" s="849">
        <v>5.0033334096272783</v>
      </c>
      <c r="J267" s="849">
        <v>300</v>
      </c>
      <c r="K267" s="850">
        <v>1501</v>
      </c>
    </row>
    <row r="268" spans="1:11" ht="14.4" customHeight="1" x14ac:dyDescent="0.3">
      <c r="A268" s="831" t="s">
        <v>565</v>
      </c>
      <c r="B268" s="832" t="s">
        <v>566</v>
      </c>
      <c r="C268" s="835" t="s">
        <v>590</v>
      </c>
      <c r="D268" s="863" t="s">
        <v>591</v>
      </c>
      <c r="E268" s="835" t="s">
        <v>1351</v>
      </c>
      <c r="F268" s="863" t="s">
        <v>1352</v>
      </c>
      <c r="G268" s="835" t="s">
        <v>1705</v>
      </c>
      <c r="H268" s="835" t="s">
        <v>1706</v>
      </c>
      <c r="I268" s="849">
        <v>4.619999885559082</v>
      </c>
      <c r="J268" s="849">
        <v>2</v>
      </c>
      <c r="K268" s="850">
        <v>9.2399997711181641</v>
      </c>
    </row>
    <row r="269" spans="1:11" ht="14.4" customHeight="1" x14ac:dyDescent="0.3">
      <c r="A269" s="831" t="s">
        <v>565</v>
      </c>
      <c r="B269" s="832" t="s">
        <v>566</v>
      </c>
      <c r="C269" s="835" t="s">
        <v>590</v>
      </c>
      <c r="D269" s="863" t="s">
        <v>591</v>
      </c>
      <c r="E269" s="835" t="s">
        <v>1351</v>
      </c>
      <c r="F269" s="863" t="s">
        <v>1352</v>
      </c>
      <c r="G269" s="835" t="s">
        <v>1438</v>
      </c>
      <c r="H269" s="835" t="s">
        <v>1439</v>
      </c>
      <c r="I269" s="849">
        <v>2.5299999713897705</v>
      </c>
      <c r="J269" s="849">
        <v>400</v>
      </c>
      <c r="K269" s="850">
        <v>1012</v>
      </c>
    </row>
    <row r="270" spans="1:11" ht="14.4" customHeight="1" x14ac:dyDescent="0.3">
      <c r="A270" s="831" t="s">
        <v>565</v>
      </c>
      <c r="B270" s="832" t="s">
        <v>566</v>
      </c>
      <c r="C270" s="835" t="s">
        <v>590</v>
      </c>
      <c r="D270" s="863" t="s">
        <v>591</v>
      </c>
      <c r="E270" s="835" t="s">
        <v>1351</v>
      </c>
      <c r="F270" s="863" t="s">
        <v>1352</v>
      </c>
      <c r="G270" s="835" t="s">
        <v>1707</v>
      </c>
      <c r="H270" s="835" t="s">
        <v>1708</v>
      </c>
      <c r="I270" s="849">
        <v>2.6700000762939453</v>
      </c>
      <c r="J270" s="849">
        <v>100</v>
      </c>
      <c r="K270" s="850">
        <v>267.21000671386719</v>
      </c>
    </row>
    <row r="271" spans="1:11" ht="14.4" customHeight="1" x14ac:dyDescent="0.3">
      <c r="A271" s="831" t="s">
        <v>565</v>
      </c>
      <c r="B271" s="832" t="s">
        <v>566</v>
      </c>
      <c r="C271" s="835" t="s">
        <v>590</v>
      </c>
      <c r="D271" s="863" t="s">
        <v>591</v>
      </c>
      <c r="E271" s="835" t="s">
        <v>1351</v>
      </c>
      <c r="F271" s="863" t="s">
        <v>1352</v>
      </c>
      <c r="G271" s="835" t="s">
        <v>1440</v>
      </c>
      <c r="H271" s="835" t="s">
        <v>1441</v>
      </c>
      <c r="I271" s="849">
        <v>3.7400000095367432</v>
      </c>
      <c r="J271" s="849">
        <v>350</v>
      </c>
      <c r="K271" s="850">
        <v>1309</v>
      </c>
    </row>
    <row r="272" spans="1:11" ht="14.4" customHeight="1" x14ac:dyDescent="0.3">
      <c r="A272" s="831" t="s">
        <v>565</v>
      </c>
      <c r="B272" s="832" t="s">
        <v>566</v>
      </c>
      <c r="C272" s="835" t="s">
        <v>590</v>
      </c>
      <c r="D272" s="863" t="s">
        <v>591</v>
      </c>
      <c r="E272" s="835" t="s">
        <v>1351</v>
      </c>
      <c r="F272" s="863" t="s">
        <v>1352</v>
      </c>
      <c r="G272" s="835" t="s">
        <v>1442</v>
      </c>
      <c r="H272" s="835" t="s">
        <v>1443</v>
      </c>
      <c r="I272" s="849">
        <v>21.234999656677246</v>
      </c>
      <c r="J272" s="849">
        <v>550</v>
      </c>
      <c r="K272" s="850">
        <v>11680.5</v>
      </c>
    </row>
    <row r="273" spans="1:11" ht="14.4" customHeight="1" x14ac:dyDescent="0.3">
      <c r="A273" s="831" t="s">
        <v>565</v>
      </c>
      <c r="B273" s="832" t="s">
        <v>566</v>
      </c>
      <c r="C273" s="835" t="s">
        <v>590</v>
      </c>
      <c r="D273" s="863" t="s">
        <v>591</v>
      </c>
      <c r="E273" s="835" t="s">
        <v>1351</v>
      </c>
      <c r="F273" s="863" t="s">
        <v>1352</v>
      </c>
      <c r="G273" s="835" t="s">
        <v>1709</v>
      </c>
      <c r="H273" s="835" t="s">
        <v>1710</v>
      </c>
      <c r="I273" s="849">
        <v>1.9900000095367432</v>
      </c>
      <c r="J273" s="849">
        <v>10</v>
      </c>
      <c r="K273" s="850">
        <v>19.899999618530273</v>
      </c>
    </row>
    <row r="274" spans="1:11" ht="14.4" customHeight="1" x14ac:dyDescent="0.3">
      <c r="A274" s="831" t="s">
        <v>565</v>
      </c>
      <c r="B274" s="832" t="s">
        <v>566</v>
      </c>
      <c r="C274" s="835" t="s">
        <v>590</v>
      </c>
      <c r="D274" s="863" t="s">
        <v>591</v>
      </c>
      <c r="E274" s="835" t="s">
        <v>1351</v>
      </c>
      <c r="F274" s="863" t="s">
        <v>1352</v>
      </c>
      <c r="G274" s="835" t="s">
        <v>1711</v>
      </c>
      <c r="H274" s="835" t="s">
        <v>1712</v>
      </c>
      <c r="I274" s="849">
        <v>3.1500000953674316</v>
      </c>
      <c r="J274" s="849">
        <v>10</v>
      </c>
      <c r="K274" s="850">
        <v>31.5</v>
      </c>
    </row>
    <row r="275" spans="1:11" ht="14.4" customHeight="1" x14ac:dyDescent="0.3">
      <c r="A275" s="831" t="s">
        <v>565</v>
      </c>
      <c r="B275" s="832" t="s">
        <v>566</v>
      </c>
      <c r="C275" s="835" t="s">
        <v>590</v>
      </c>
      <c r="D275" s="863" t="s">
        <v>591</v>
      </c>
      <c r="E275" s="835" t="s">
        <v>1713</v>
      </c>
      <c r="F275" s="863" t="s">
        <v>1714</v>
      </c>
      <c r="G275" s="835" t="s">
        <v>1715</v>
      </c>
      <c r="H275" s="835" t="s">
        <v>1716</v>
      </c>
      <c r="I275" s="849">
        <v>24.180000305175781</v>
      </c>
      <c r="J275" s="849">
        <v>500</v>
      </c>
      <c r="K275" s="850">
        <v>12087.900390625</v>
      </c>
    </row>
    <row r="276" spans="1:11" ht="14.4" customHeight="1" x14ac:dyDescent="0.3">
      <c r="A276" s="831" t="s">
        <v>565</v>
      </c>
      <c r="B276" s="832" t="s">
        <v>566</v>
      </c>
      <c r="C276" s="835" t="s">
        <v>590</v>
      </c>
      <c r="D276" s="863" t="s">
        <v>591</v>
      </c>
      <c r="E276" s="835" t="s">
        <v>1713</v>
      </c>
      <c r="F276" s="863" t="s">
        <v>1714</v>
      </c>
      <c r="G276" s="835" t="s">
        <v>1717</v>
      </c>
      <c r="H276" s="835" t="s">
        <v>1718</v>
      </c>
      <c r="I276" s="849">
        <v>7</v>
      </c>
      <c r="J276" s="849">
        <v>50</v>
      </c>
      <c r="K276" s="850">
        <v>350</v>
      </c>
    </row>
    <row r="277" spans="1:11" ht="14.4" customHeight="1" x14ac:dyDescent="0.3">
      <c r="A277" s="831" t="s">
        <v>565</v>
      </c>
      <c r="B277" s="832" t="s">
        <v>566</v>
      </c>
      <c r="C277" s="835" t="s">
        <v>590</v>
      </c>
      <c r="D277" s="863" t="s">
        <v>591</v>
      </c>
      <c r="E277" s="835" t="s">
        <v>1719</v>
      </c>
      <c r="F277" s="863" t="s">
        <v>1720</v>
      </c>
      <c r="G277" s="835" t="s">
        <v>1721</v>
      </c>
      <c r="H277" s="835" t="s">
        <v>1722</v>
      </c>
      <c r="I277" s="849">
        <v>49.849998474121094</v>
      </c>
      <c r="J277" s="849">
        <v>48</v>
      </c>
      <c r="K277" s="850">
        <v>2392.919921875</v>
      </c>
    </row>
    <row r="278" spans="1:11" ht="14.4" customHeight="1" x14ac:dyDescent="0.3">
      <c r="A278" s="831" t="s">
        <v>565</v>
      </c>
      <c r="B278" s="832" t="s">
        <v>566</v>
      </c>
      <c r="C278" s="835" t="s">
        <v>590</v>
      </c>
      <c r="D278" s="863" t="s">
        <v>591</v>
      </c>
      <c r="E278" s="835" t="s">
        <v>1444</v>
      </c>
      <c r="F278" s="863" t="s">
        <v>1445</v>
      </c>
      <c r="G278" s="835" t="s">
        <v>1723</v>
      </c>
      <c r="H278" s="835" t="s">
        <v>1724</v>
      </c>
      <c r="I278" s="849">
        <v>0.4699999988079071</v>
      </c>
      <c r="J278" s="849">
        <v>400</v>
      </c>
      <c r="K278" s="850">
        <v>188</v>
      </c>
    </row>
    <row r="279" spans="1:11" ht="14.4" customHeight="1" x14ac:dyDescent="0.3">
      <c r="A279" s="831" t="s">
        <v>565</v>
      </c>
      <c r="B279" s="832" t="s">
        <v>566</v>
      </c>
      <c r="C279" s="835" t="s">
        <v>590</v>
      </c>
      <c r="D279" s="863" t="s">
        <v>591</v>
      </c>
      <c r="E279" s="835" t="s">
        <v>1444</v>
      </c>
      <c r="F279" s="863" t="s">
        <v>1445</v>
      </c>
      <c r="G279" s="835" t="s">
        <v>1725</v>
      </c>
      <c r="H279" s="835" t="s">
        <v>1726</v>
      </c>
      <c r="I279" s="849">
        <v>0.30500000715255737</v>
      </c>
      <c r="J279" s="849">
        <v>400</v>
      </c>
      <c r="K279" s="850">
        <v>123</v>
      </c>
    </row>
    <row r="280" spans="1:11" ht="14.4" customHeight="1" x14ac:dyDescent="0.3">
      <c r="A280" s="831" t="s">
        <v>565</v>
      </c>
      <c r="B280" s="832" t="s">
        <v>566</v>
      </c>
      <c r="C280" s="835" t="s">
        <v>590</v>
      </c>
      <c r="D280" s="863" t="s">
        <v>591</v>
      </c>
      <c r="E280" s="835" t="s">
        <v>1444</v>
      </c>
      <c r="F280" s="863" t="s">
        <v>1445</v>
      </c>
      <c r="G280" s="835" t="s">
        <v>1448</v>
      </c>
      <c r="H280" s="835" t="s">
        <v>1449</v>
      </c>
      <c r="I280" s="849">
        <v>0.30000001192092896</v>
      </c>
      <c r="J280" s="849">
        <v>1700</v>
      </c>
      <c r="K280" s="850">
        <v>510</v>
      </c>
    </row>
    <row r="281" spans="1:11" ht="14.4" customHeight="1" x14ac:dyDescent="0.3">
      <c r="A281" s="831" t="s">
        <v>565</v>
      </c>
      <c r="B281" s="832" t="s">
        <v>566</v>
      </c>
      <c r="C281" s="835" t="s">
        <v>590</v>
      </c>
      <c r="D281" s="863" t="s">
        <v>591</v>
      </c>
      <c r="E281" s="835" t="s">
        <v>1444</v>
      </c>
      <c r="F281" s="863" t="s">
        <v>1445</v>
      </c>
      <c r="G281" s="835" t="s">
        <v>1450</v>
      </c>
      <c r="H281" s="835" t="s">
        <v>1451</v>
      </c>
      <c r="I281" s="849">
        <v>0.5440000176429749</v>
      </c>
      <c r="J281" s="849">
        <v>2800</v>
      </c>
      <c r="K281" s="850">
        <v>1529</v>
      </c>
    </row>
    <row r="282" spans="1:11" ht="14.4" customHeight="1" x14ac:dyDescent="0.3">
      <c r="A282" s="831" t="s">
        <v>565</v>
      </c>
      <c r="B282" s="832" t="s">
        <v>566</v>
      </c>
      <c r="C282" s="835" t="s">
        <v>590</v>
      </c>
      <c r="D282" s="863" t="s">
        <v>591</v>
      </c>
      <c r="E282" s="835" t="s">
        <v>1452</v>
      </c>
      <c r="F282" s="863" t="s">
        <v>1453</v>
      </c>
      <c r="G282" s="835" t="s">
        <v>1727</v>
      </c>
      <c r="H282" s="835" t="s">
        <v>1728</v>
      </c>
      <c r="I282" s="849">
        <v>0.62999999523162842</v>
      </c>
      <c r="J282" s="849">
        <v>600</v>
      </c>
      <c r="K282" s="850">
        <v>378</v>
      </c>
    </row>
    <row r="283" spans="1:11" ht="14.4" customHeight="1" x14ac:dyDescent="0.3">
      <c r="A283" s="831" t="s">
        <v>565</v>
      </c>
      <c r="B283" s="832" t="s">
        <v>566</v>
      </c>
      <c r="C283" s="835" t="s">
        <v>590</v>
      </c>
      <c r="D283" s="863" t="s">
        <v>591</v>
      </c>
      <c r="E283" s="835" t="s">
        <v>1452</v>
      </c>
      <c r="F283" s="863" t="s">
        <v>1453</v>
      </c>
      <c r="G283" s="835" t="s">
        <v>1454</v>
      </c>
      <c r="H283" s="835" t="s">
        <v>1455</v>
      </c>
      <c r="I283" s="849">
        <v>0.62999999523162842</v>
      </c>
      <c r="J283" s="849">
        <v>27000</v>
      </c>
      <c r="K283" s="850">
        <v>17010</v>
      </c>
    </row>
    <row r="284" spans="1:11" ht="14.4" customHeight="1" x14ac:dyDescent="0.3">
      <c r="A284" s="831" t="s">
        <v>565</v>
      </c>
      <c r="B284" s="832" t="s">
        <v>566</v>
      </c>
      <c r="C284" s="835" t="s">
        <v>590</v>
      </c>
      <c r="D284" s="863" t="s">
        <v>591</v>
      </c>
      <c r="E284" s="835" t="s">
        <v>1452</v>
      </c>
      <c r="F284" s="863" t="s">
        <v>1453</v>
      </c>
      <c r="G284" s="835" t="s">
        <v>1458</v>
      </c>
      <c r="H284" s="835" t="s">
        <v>1459</v>
      </c>
      <c r="I284" s="849">
        <v>12.585000038146973</v>
      </c>
      <c r="J284" s="849">
        <v>100</v>
      </c>
      <c r="K284" s="850">
        <v>1258.5</v>
      </c>
    </row>
    <row r="285" spans="1:11" ht="14.4" customHeight="1" x14ac:dyDescent="0.3">
      <c r="A285" s="831" t="s">
        <v>565</v>
      </c>
      <c r="B285" s="832" t="s">
        <v>566</v>
      </c>
      <c r="C285" s="835" t="s">
        <v>590</v>
      </c>
      <c r="D285" s="863" t="s">
        <v>591</v>
      </c>
      <c r="E285" s="835" t="s">
        <v>1452</v>
      </c>
      <c r="F285" s="863" t="s">
        <v>1453</v>
      </c>
      <c r="G285" s="835" t="s">
        <v>1460</v>
      </c>
      <c r="H285" s="835" t="s">
        <v>1461</v>
      </c>
      <c r="I285" s="849">
        <v>12.585000038146973</v>
      </c>
      <c r="J285" s="849">
        <v>550</v>
      </c>
      <c r="K285" s="850">
        <v>6922.5</v>
      </c>
    </row>
    <row r="286" spans="1:11" ht="14.4" customHeight="1" x14ac:dyDescent="0.3">
      <c r="A286" s="831" t="s">
        <v>565</v>
      </c>
      <c r="B286" s="832" t="s">
        <v>566</v>
      </c>
      <c r="C286" s="835" t="s">
        <v>590</v>
      </c>
      <c r="D286" s="863" t="s">
        <v>591</v>
      </c>
      <c r="E286" s="835" t="s">
        <v>1452</v>
      </c>
      <c r="F286" s="863" t="s">
        <v>1453</v>
      </c>
      <c r="G286" s="835" t="s">
        <v>1729</v>
      </c>
      <c r="H286" s="835" t="s">
        <v>1730</v>
      </c>
      <c r="I286" s="849">
        <v>12.579999923706055</v>
      </c>
      <c r="J286" s="849">
        <v>150</v>
      </c>
      <c r="K286" s="850">
        <v>1887</v>
      </c>
    </row>
    <row r="287" spans="1:11" ht="14.4" customHeight="1" x14ac:dyDescent="0.3">
      <c r="A287" s="831" t="s">
        <v>565</v>
      </c>
      <c r="B287" s="832" t="s">
        <v>566</v>
      </c>
      <c r="C287" s="835" t="s">
        <v>590</v>
      </c>
      <c r="D287" s="863" t="s">
        <v>591</v>
      </c>
      <c r="E287" s="835" t="s">
        <v>1452</v>
      </c>
      <c r="F287" s="863" t="s">
        <v>1453</v>
      </c>
      <c r="G287" s="835" t="s">
        <v>1731</v>
      </c>
      <c r="H287" s="835" t="s">
        <v>1732</v>
      </c>
      <c r="I287" s="849">
        <v>12.579999923706055</v>
      </c>
      <c r="J287" s="849">
        <v>100</v>
      </c>
      <c r="K287" s="850">
        <v>1258</v>
      </c>
    </row>
    <row r="288" spans="1:11" ht="14.4" customHeight="1" x14ac:dyDescent="0.3">
      <c r="A288" s="831" t="s">
        <v>565</v>
      </c>
      <c r="B288" s="832" t="s">
        <v>566</v>
      </c>
      <c r="C288" s="835" t="s">
        <v>590</v>
      </c>
      <c r="D288" s="863" t="s">
        <v>591</v>
      </c>
      <c r="E288" s="835" t="s">
        <v>1452</v>
      </c>
      <c r="F288" s="863" t="s">
        <v>1453</v>
      </c>
      <c r="G288" s="835" t="s">
        <v>1458</v>
      </c>
      <c r="H288" s="835" t="s">
        <v>1462</v>
      </c>
      <c r="I288" s="849">
        <v>12.579999923706055</v>
      </c>
      <c r="J288" s="849">
        <v>150</v>
      </c>
      <c r="K288" s="850">
        <v>1887</v>
      </c>
    </row>
    <row r="289" spans="1:11" ht="14.4" customHeight="1" x14ac:dyDescent="0.3">
      <c r="A289" s="831" t="s">
        <v>565</v>
      </c>
      <c r="B289" s="832" t="s">
        <v>566</v>
      </c>
      <c r="C289" s="835" t="s">
        <v>590</v>
      </c>
      <c r="D289" s="863" t="s">
        <v>591</v>
      </c>
      <c r="E289" s="835" t="s">
        <v>1452</v>
      </c>
      <c r="F289" s="863" t="s">
        <v>1453</v>
      </c>
      <c r="G289" s="835" t="s">
        <v>1460</v>
      </c>
      <c r="H289" s="835" t="s">
        <v>1463</v>
      </c>
      <c r="I289" s="849">
        <v>12.586666742960611</v>
      </c>
      <c r="J289" s="849">
        <v>250</v>
      </c>
      <c r="K289" s="850">
        <v>3147</v>
      </c>
    </row>
    <row r="290" spans="1:11" ht="14.4" customHeight="1" x14ac:dyDescent="0.3">
      <c r="A290" s="831" t="s">
        <v>565</v>
      </c>
      <c r="B290" s="832" t="s">
        <v>566</v>
      </c>
      <c r="C290" s="835" t="s">
        <v>590</v>
      </c>
      <c r="D290" s="863" t="s">
        <v>591</v>
      </c>
      <c r="E290" s="835" t="s">
        <v>1452</v>
      </c>
      <c r="F290" s="863" t="s">
        <v>1453</v>
      </c>
      <c r="G290" s="835" t="s">
        <v>1731</v>
      </c>
      <c r="H290" s="835" t="s">
        <v>1733</v>
      </c>
      <c r="I290" s="849">
        <v>12.579999923706055</v>
      </c>
      <c r="J290" s="849">
        <v>50</v>
      </c>
      <c r="K290" s="850">
        <v>629</v>
      </c>
    </row>
    <row r="291" spans="1:11" ht="14.4" customHeight="1" x14ac:dyDescent="0.3">
      <c r="A291" s="831" t="s">
        <v>565</v>
      </c>
      <c r="B291" s="832" t="s">
        <v>566</v>
      </c>
      <c r="C291" s="835" t="s">
        <v>590</v>
      </c>
      <c r="D291" s="863" t="s">
        <v>591</v>
      </c>
      <c r="E291" s="835" t="s">
        <v>1452</v>
      </c>
      <c r="F291" s="863" t="s">
        <v>1453</v>
      </c>
      <c r="G291" s="835" t="s">
        <v>1729</v>
      </c>
      <c r="H291" s="835" t="s">
        <v>1734</v>
      </c>
      <c r="I291" s="849">
        <v>12.579999923706055</v>
      </c>
      <c r="J291" s="849">
        <v>100</v>
      </c>
      <c r="K291" s="850">
        <v>1258</v>
      </c>
    </row>
    <row r="292" spans="1:11" ht="14.4" customHeight="1" x14ac:dyDescent="0.3">
      <c r="A292" s="831" t="s">
        <v>565</v>
      </c>
      <c r="B292" s="832" t="s">
        <v>566</v>
      </c>
      <c r="C292" s="835" t="s">
        <v>590</v>
      </c>
      <c r="D292" s="863" t="s">
        <v>591</v>
      </c>
      <c r="E292" s="835" t="s">
        <v>1452</v>
      </c>
      <c r="F292" s="863" t="s">
        <v>1453</v>
      </c>
      <c r="G292" s="835" t="s">
        <v>1727</v>
      </c>
      <c r="H292" s="835" t="s">
        <v>1735</v>
      </c>
      <c r="I292" s="849">
        <v>0.62999999523162842</v>
      </c>
      <c r="J292" s="849">
        <v>400</v>
      </c>
      <c r="K292" s="850">
        <v>252</v>
      </c>
    </row>
    <row r="293" spans="1:11" ht="14.4" customHeight="1" x14ac:dyDescent="0.3">
      <c r="A293" s="831" t="s">
        <v>565</v>
      </c>
      <c r="B293" s="832" t="s">
        <v>566</v>
      </c>
      <c r="C293" s="835" t="s">
        <v>590</v>
      </c>
      <c r="D293" s="863" t="s">
        <v>591</v>
      </c>
      <c r="E293" s="835" t="s">
        <v>1452</v>
      </c>
      <c r="F293" s="863" t="s">
        <v>1453</v>
      </c>
      <c r="G293" s="835" t="s">
        <v>1454</v>
      </c>
      <c r="H293" s="835" t="s">
        <v>1464</v>
      </c>
      <c r="I293" s="849">
        <v>0.62999999523162842</v>
      </c>
      <c r="J293" s="849">
        <v>6000</v>
      </c>
      <c r="K293" s="850">
        <v>3780</v>
      </c>
    </row>
    <row r="294" spans="1:11" ht="14.4" customHeight="1" x14ac:dyDescent="0.3">
      <c r="A294" s="831" t="s">
        <v>565</v>
      </c>
      <c r="B294" s="832" t="s">
        <v>566</v>
      </c>
      <c r="C294" s="835" t="s">
        <v>590</v>
      </c>
      <c r="D294" s="863" t="s">
        <v>591</v>
      </c>
      <c r="E294" s="835" t="s">
        <v>1452</v>
      </c>
      <c r="F294" s="863" t="s">
        <v>1453</v>
      </c>
      <c r="G294" s="835" t="s">
        <v>1736</v>
      </c>
      <c r="H294" s="835" t="s">
        <v>1737</v>
      </c>
      <c r="I294" s="849">
        <v>0.62999999523162842</v>
      </c>
      <c r="J294" s="849">
        <v>170</v>
      </c>
      <c r="K294" s="850">
        <v>107.09999847412109</v>
      </c>
    </row>
    <row r="295" spans="1:11" ht="14.4" customHeight="1" x14ac:dyDescent="0.3">
      <c r="A295" s="831" t="s">
        <v>565</v>
      </c>
      <c r="B295" s="832" t="s">
        <v>566</v>
      </c>
      <c r="C295" s="835" t="s">
        <v>590</v>
      </c>
      <c r="D295" s="863" t="s">
        <v>591</v>
      </c>
      <c r="E295" s="835" t="s">
        <v>1452</v>
      </c>
      <c r="F295" s="863" t="s">
        <v>1453</v>
      </c>
      <c r="G295" s="835" t="s">
        <v>1454</v>
      </c>
      <c r="H295" s="835" t="s">
        <v>1465</v>
      </c>
      <c r="I295" s="849">
        <v>0.62999999523162842</v>
      </c>
      <c r="J295" s="849">
        <v>6000</v>
      </c>
      <c r="K295" s="850">
        <v>3780</v>
      </c>
    </row>
    <row r="296" spans="1:11" ht="14.4" customHeight="1" x14ac:dyDescent="0.3">
      <c r="A296" s="831" t="s">
        <v>565</v>
      </c>
      <c r="B296" s="832" t="s">
        <v>566</v>
      </c>
      <c r="C296" s="835" t="s">
        <v>590</v>
      </c>
      <c r="D296" s="863" t="s">
        <v>591</v>
      </c>
      <c r="E296" s="835" t="s">
        <v>1452</v>
      </c>
      <c r="F296" s="863" t="s">
        <v>1453</v>
      </c>
      <c r="G296" s="835" t="s">
        <v>1456</v>
      </c>
      <c r="H296" s="835" t="s">
        <v>1738</v>
      </c>
      <c r="I296" s="849">
        <v>0.89999997615814209</v>
      </c>
      <c r="J296" s="849">
        <v>200</v>
      </c>
      <c r="K296" s="850">
        <v>179.08000183105469</v>
      </c>
    </row>
    <row r="297" spans="1:11" ht="14.4" customHeight="1" x14ac:dyDescent="0.3">
      <c r="A297" s="831" t="s">
        <v>565</v>
      </c>
      <c r="B297" s="832" t="s">
        <v>566</v>
      </c>
      <c r="C297" s="835" t="s">
        <v>590</v>
      </c>
      <c r="D297" s="863" t="s">
        <v>591</v>
      </c>
      <c r="E297" s="835" t="s">
        <v>1739</v>
      </c>
      <c r="F297" s="863" t="s">
        <v>1740</v>
      </c>
      <c r="G297" s="835" t="s">
        <v>1741</v>
      </c>
      <c r="H297" s="835" t="s">
        <v>1742</v>
      </c>
      <c r="I297" s="849">
        <v>4620.169921875</v>
      </c>
      <c r="J297" s="849">
        <v>1</v>
      </c>
      <c r="K297" s="850">
        <v>4620.169921875</v>
      </c>
    </row>
    <row r="298" spans="1:11" ht="14.4" customHeight="1" x14ac:dyDescent="0.3">
      <c r="A298" s="831" t="s">
        <v>565</v>
      </c>
      <c r="B298" s="832" t="s">
        <v>566</v>
      </c>
      <c r="C298" s="835" t="s">
        <v>590</v>
      </c>
      <c r="D298" s="863" t="s">
        <v>591</v>
      </c>
      <c r="E298" s="835" t="s">
        <v>1739</v>
      </c>
      <c r="F298" s="863" t="s">
        <v>1740</v>
      </c>
      <c r="G298" s="835" t="s">
        <v>1743</v>
      </c>
      <c r="H298" s="835" t="s">
        <v>1744</v>
      </c>
      <c r="I298" s="849">
        <v>1102.1700439453125</v>
      </c>
      <c r="J298" s="849">
        <v>20</v>
      </c>
      <c r="K298" s="850">
        <v>22043.30078125</v>
      </c>
    </row>
    <row r="299" spans="1:11" ht="14.4" customHeight="1" x14ac:dyDescent="0.3">
      <c r="A299" s="831" t="s">
        <v>565</v>
      </c>
      <c r="B299" s="832" t="s">
        <v>566</v>
      </c>
      <c r="C299" s="835" t="s">
        <v>590</v>
      </c>
      <c r="D299" s="863" t="s">
        <v>591</v>
      </c>
      <c r="E299" s="835" t="s">
        <v>1739</v>
      </c>
      <c r="F299" s="863" t="s">
        <v>1740</v>
      </c>
      <c r="G299" s="835" t="s">
        <v>1745</v>
      </c>
      <c r="H299" s="835" t="s">
        <v>1746</v>
      </c>
      <c r="I299" s="849">
        <v>629.20001220703125</v>
      </c>
      <c r="J299" s="849">
        <v>30</v>
      </c>
      <c r="K299" s="850">
        <v>18876</v>
      </c>
    </row>
    <row r="300" spans="1:11" ht="14.4" customHeight="1" x14ac:dyDescent="0.3">
      <c r="A300" s="831" t="s">
        <v>565</v>
      </c>
      <c r="B300" s="832" t="s">
        <v>566</v>
      </c>
      <c r="C300" s="835" t="s">
        <v>590</v>
      </c>
      <c r="D300" s="863" t="s">
        <v>591</v>
      </c>
      <c r="E300" s="835" t="s">
        <v>1739</v>
      </c>
      <c r="F300" s="863" t="s">
        <v>1740</v>
      </c>
      <c r="G300" s="835" t="s">
        <v>1747</v>
      </c>
      <c r="H300" s="835" t="s">
        <v>1748</v>
      </c>
      <c r="I300" s="849">
        <v>592.9000244140625</v>
      </c>
      <c r="J300" s="849">
        <v>20</v>
      </c>
      <c r="K300" s="850">
        <v>11858</v>
      </c>
    </row>
    <row r="301" spans="1:11" ht="14.4" customHeight="1" x14ac:dyDescent="0.3">
      <c r="A301" s="831" t="s">
        <v>565</v>
      </c>
      <c r="B301" s="832" t="s">
        <v>566</v>
      </c>
      <c r="C301" s="835" t="s">
        <v>590</v>
      </c>
      <c r="D301" s="863" t="s">
        <v>591</v>
      </c>
      <c r="E301" s="835" t="s">
        <v>1739</v>
      </c>
      <c r="F301" s="863" t="s">
        <v>1740</v>
      </c>
      <c r="G301" s="835" t="s">
        <v>1749</v>
      </c>
      <c r="H301" s="835" t="s">
        <v>1750</v>
      </c>
      <c r="I301" s="849">
        <v>592.9000244140625</v>
      </c>
      <c r="J301" s="849">
        <v>10</v>
      </c>
      <c r="K301" s="850">
        <v>5929</v>
      </c>
    </row>
    <row r="302" spans="1:11" ht="14.4" customHeight="1" x14ac:dyDescent="0.3">
      <c r="A302" s="831" t="s">
        <v>565</v>
      </c>
      <c r="B302" s="832" t="s">
        <v>566</v>
      </c>
      <c r="C302" s="835" t="s">
        <v>590</v>
      </c>
      <c r="D302" s="863" t="s">
        <v>591</v>
      </c>
      <c r="E302" s="835" t="s">
        <v>1739</v>
      </c>
      <c r="F302" s="863" t="s">
        <v>1740</v>
      </c>
      <c r="G302" s="835" t="s">
        <v>1751</v>
      </c>
      <c r="H302" s="835" t="s">
        <v>1752</v>
      </c>
      <c r="I302" s="849">
        <v>1694</v>
      </c>
      <c r="J302" s="849">
        <v>10</v>
      </c>
      <c r="K302" s="850">
        <v>16940</v>
      </c>
    </row>
    <row r="303" spans="1:11" ht="14.4" customHeight="1" x14ac:dyDescent="0.3">
      <c r="A303" s="831" t="s">
        <v>565</v>
      </c>
      <c r="B303" s="832" t="s">
        <v>566</v>
      </c>
      <c r="C303" s="835" t="s">
        <v>590</v>
      </c>
      <c r="D303" s="863" t="s">
        <v>591</v>
      </c>
      <c r="E303" s="835" t="s">
        <v>1753</v>
      </c>
      <c r="F303" s="863" t="s">
        <v>1754</v>
      </c>
      <c r="G303" s="835" t="s">
        <v>1755</v>
      </c>
      <c r="H303" s="835" t="s">
        <v>1756</v>
      </c>
      <c r="I303" s="849">
        <v>5441.3701171875</v>
      </c>
      <c r="J303" s="849">
        <v>2</v>
      </c>
      <c r="K303" s="850">
        <v>10882.740234375</v>
      </c>
    </row>
    <row r="304" spans="1:11" ht="14.4" customHeight="1" x14ac:dyDescent="0.3">
      <c r="A304" s="831" t="s">
        <v>565</v>
      </c>
      <c r="B304" s="832" t="s">
        <v>566</v>
      </c>
      <c r="C304" s="835" t="s">
        <v>590</v>
      </c>
      <c r="D304" s="863" t="s">
        <v>591</v>
      </c>
      <c r="E304" s="835" t="s">
        <v>1753</v>
      </c>
      <c r="F304" s="863" t="s">
        <v>1754</v>
      </c>
      <c r="G304" s="835" t="s">
        <v>1757</v>
      </c>
      <c r="H304" s="835" t="s">
        <v>1758</v>
      </c>
      <c r="I304" s="849">
        <v>26.020000457763672</v>
      </c>
      <c r="J304" s="849">
        <v>25</v>
      </c>
      <c r="K304" s="850">
        <v>650.4000244140625</v>
      </c>
    </row>
    <row r="305" spans="1:11" ht="14.4" customHeight="1" x14ac:dyDescent="0.3">
      <c r="A305" s="831" t="s">
        <v>565</v>
      </c>
      <c r="B305" s="832" t="s">
        <v>566</v>
      </c>
      <c r="C305" s="835" t="s">
        <v>590</v>
      </c>
      <c r="D305" s="863" t="s">
        <v>591</v>
      </c>
      <c r="E305" s="835" t="s">
        <v>1753</v>
      </c>
      <c r="F305" s="863" t="s">
        <v>1754</v>
      </c>
      <c r="G305" s="835" t="s">
        <v>1759</v>
      </c>
      <c r="H305" s="835" t="s">
        <v>1760</v>
      </c>
      <c r="I305" s="849">
        <v>97.889999389648437</v>
      </c>
      <c r="J305" s="849">
        <v>10</v>
      </c>
      <c r="K305" s="850">
        <v>978.8800048828125</v>
      </c>
    </row>
    <row r="306" spans="1:11" ht="14.4" customHeight="1" x14ac:dyDescent="0.3">
      <c r="A306" s="831" t="s">
        <v>565</v>
      </c>
      <c r="B306" s="832" t="s">
        <v>566</v>
      </c>
      <c r="C306" s="835" t="s">
        <v>590</v>
      </c>
      <c r="D306" s="863" t="s">
        <v>591</v>
      </c>
      <c r="E306" s="835" t="s">
        <v>1753</v>
      </c>
      <c r="F306" s="863" t="s">
        <v>1754</v>
      </c>
      <c r="G306" s="835" t="s">
        <v>1761</v>
      </c>
      <c r="H306" s="835" t="s">
        <v>1762</v>
      </c>
      <c r="I306" s="849">
        <v>354.41000366210937</v>
      </c>
      <c r="J306" s="849">
        <v>20</v>
      </c>
      <c r="K306" s="850">
        <v>7088.179931640625</v>
      </c>
    </row>
    <row r="307" spans="1:11" ht="14.4" customHeight="1" x14ac:dyDescent="0.3">
      <c r="A307" s="831" t="s">
        <v>565</v>
      </c>
      <c r="B307" s="832" t="s">
        <v>566</v>
      </c>
      <c r="C307" s="835" t="s">
        <v>590</v>
      </c>
      <c r="D307" s="863" t="s">
        <v>591</v>
      </c>
      <c r="E307" s="835" t="s">
        <v>1753</v>
      </c>
      <c r="F307" s="863" t="s">
        <v>1754</v>
      </c>
      <c r="G307" s="835" t="s">
        <v>1763</v>
      </c>
      <c r="H307" s="835" t="s">
        <v>1764</v>
      </c>
      <c r="I307" s="849">
        <v>441.64999389648438</v>
      </c>
      <c r="J307" s="849">
        <v>10</v>
      </c>
      <c r="K307" s="850">
        <v>4416.5</v>
      </c>
    </row>
    <row r="308" spans="1:11" ht="14.4" customHeight="1" x14ac:dyDescent="0.3">
      <c r="A308" s="831" t="s">
        <v>565</v>
      </c>
      <c r="B308" s="832" t="s">
        <v>566</v>
      </c>
      <c r="C308" s="835" t="s">
        <v>590</v>
      </c>
      <c r="D308" s="863" t="s">
        <v>591</v>
      </c>
      <c r="E308" s="835" t="s">
        <v>1753</v>
      </c>
      <c r="F308" s="863" t="s">
        <v>1754</v>
      </c>
      <c r="G308" s="835" t="s">
        <v>1765</v>
      </c>
      <c r="H308" s="835" t="s">
        <v>1766</v>
      </c>
      <c r="I308" s="849">
        <v>441.64999389648438</v>
      </c>
      <c r="J308" s="849">
        <v>10</v>
      </c>
      <c r="K308" s="850">
        <v>4416.5</v>
      </c>
    </row>
    <row r="309" spans="1:11" ht="14.4" customHeight="1" x14ac:dyDescent="0.3">
      <c r="A309" s="831" t="s">
        <v>565</v>
      </c>
      <c r="B309" s="832" t="s">
        <v>566</v>
      </c>
      <c r="C309" s="835" t="s">
        <v>590</v>
      </c>
      <c r="D309" s="863" t="s">
        <v>591</v>
      </c>
      <c r="E309" s="835" t="s">
        <v>1753</v>
      </c>
      <c r="F309" s="863" t="s">
        <v>1754</v>
      </c>
      <c r="G309" s="835" t="s">
        <v>1767</v>
      </c>
      <c r="H309" s="835" t="s">
        <v>1768</v>
      </c>
      <c r="I309" s="849">
        <v>441.64999389648438</v>
      </c>
      <c r="J309" s="849">
        <v>20</v>
      </c>
      <c r="K309" s="850">
        <v>8833</v>
      </c>
    </row>
    <row r="310" spans="1:11" ht="14.4" customHeight="1" x14ac:dyDescent="0.3">
      <c r="A310" s="831" t="s">
        <v>565</v>
      </c>
      <c r="B310" s="832" t="s">
        <v>566</v>
      </c>
      <c r="C310" s="835" t="s">
        <v>590</v>
      </c>
      <c r="D310" s="863" t="s">
        <v>591</v>
      </c>
      <c r="E310" s="835" t="s">
        <v>1753</v>
      </c>
      <c r="F310" s="863" t="s">
        <v>1754</v>
      </c>
      <c r="G310" s="835" t="s">
        <v>1769</v>
      </c>
      <c r="H310" s="835" t="s">
        <v>1770</v>
      </c>
      <c r="I310" s="849">
        <v>441.64999389648438</v>
      </c>
      <c r="J310" s="849">
        <v>10</v>
      </c>
      <c r="K310" s="850">
        <v>4416.5</v>
      </c>
    </row>
    <row r="311" spans="1:11" ht="14.4" customHeight="1" x14ac:dyDescent="0.3">
      <c r="A311" s="831" t="s">
        <v>565</v>
      </c>
      <c r="B311" s="832" t="s">
        <v>566</v>
      </c>
      <c r="C311" s="835" t="s">
        <v>590</v>
      </c>
      <c r="D311" s="863" t="s">
        <v>591</v>
      </c>
      <c r="E311" s="835" t="s">
        <v>1753</v>
      </c>
      <c r="F311" s="863" t="s">
        <v>1754</v>
      </c>
      <c r="G311" s="835" t="s">
        <v>1771</v>
      </c>
      <c r="H311" s="835" t="s">
        <v>1772</v>
      </c>
      <c r="I311" s="849">
        <v>238.00999450683594</v>
      </c>
      <c r="J311" s="849">
        <v>20</v>
      </c>
      <c r="K311" s="850">
        <v>4760.14013671875</v>
      </c>
    </row>
    <row r="312" spans="1:11" ht="14.4" customHeight="1" x14ac:dyDescent="0.3">
      <c r="A312" s="831" t="s">
        <v>565</v>
      </c>
      <c r="B312" s="832" t="s">
        <v>566</v>
      </c>
      <c r="C312" s="835" t="s">
        <v>590</v>
      </c>
      <c r="D312" s="863" t="s">
        <v>591</v>
      </c>
      <c r="E312" s="835" t="s">
        <v>1753</v>
      </c>
      <c r="F312" s="863" t="s">
        <v>1754</v>
      </c>
      <c r="G312" s="835" t="s">
        <v>1773</v>
      </c>
      <c r="H312" s="835" t="s">
        <v>1774</v>
      </c>
      <c r="I312" s="849">
        <v>1081.739990234375</v>
      </c>
      <c r="J312" s="849">
        <v>10</v>
      </c>
      <c r="K312" s="850">
        <v>10817.400390625</v>
      </c>
    </row>
    <row r="313" spans="1:11" ht="14.4" customHeight="1" x14ac:dyDescent="0.3">
      <c r="A313" s="831" t="s">
        <v>565</v>
      </c>
      <c r="B313" s="832" t="s">
        <v>566</v>
      </c>
      <c r="C313" s="835" t="s">
        <v>590</v>
      </c>
      <c r="D313" s="863" t="s">
        <v>591</v>
      </c>
      <c r="E313" s="835" t="s">
        <v>1753</v>
      </c>
      <c r="F313" s="863" t="s">
        <v>1754</v>
      </c>
      <c r="G313" s="835" t="s">
        <v>1775</v>
      </c>
      <c r="H313" s="835" t="s">
        <v>1776</v>
      </c>
      <c r="I313" s="849">
        <v>1045.43994140625</v>
      </c>
      <c r="J313" s="849">
        <v>10</v>
      </c>
      <c r="K313" s="850">
        <v>10454.400390625</v>
      </c>
    </row>
    <row r="314" spans="1:11" ht="14.4" customHeight="1" x14ac:dyDescent="0.3">
      <c r="A314" s="831" t="s">
        <v>565</v>
      </c>
      <c r="B314" s="832" t="s">
        <v>566</v>
      </c>
      <c r="C314" s="835" t="s">
        <v>590</v>
      </c>
      <c r="D314" s="863" t="s">
        <v>591</v>
      </c>
      <c r="E314" s="835" t="s">
        <v>1753</v>
      </c>
      <c r="F314" s="863" t="s">
        <v>1754</v>
      </c>
      <c r="G314" s="835" t="s">
        <v>1777</v>
      </c>
      <c r="H314" s="835" t="s">
        <v>1778</v>
      </c>
      <c r="I314" s="849">
        <v>254.10000610351563</v>
      </c>
      <c r="J314" s="849">
        <v>10</v>
      </c>
      <c r="K314" s="850">
        <v>2541</v>
      </c>
    </row>
    <row r="315" spans="1:11" ht="14.4" customHeight="1" x14ac:dyDescent="0.3">
      <c r="A315" s="831" t="s">
        <v>565</v>
      </c>
      <c r="B315" s="832" t="s">
        <v>566</v>
      </c>
      <c r="C315" s="835" t="s">
        <v>590</v>
      </c>
      <c r="D315" s="863" t="s">
        <v>591</v>
      </c>
      <c r="E315" s="835" t="s">
        <v>1753</v>
      </c>
      <c r="F315" s="863" t="s">
        <v>1754</v>
      </c>
      <c r="G315" s="835" t="s">
        <v>1779</v>
      </c>
      <c r="H315" s="835" t="s">
        <v>1780</v>
      </c>
      <c r="I315" s="849">
        <v>630</v>
      </c>
      <c r="J315" s="849">
        <v>11</v>
      </c>
      <c r="K315" s="850">
        <v>6929.9599609375</v>
      </c>
    </row>
    <row r="316" spans="1:11" ht="14.4" customHeight="1" x14ac:dyDescent="0.3">
      <c r="A316" s="831" t="s">
        <v>565</v>
      </c>
      <c r="B316" s="832" t="s">
        <v>566</v>
      </c>
      <c r="C316" s="835" t="s">
        <v>590</v>
      </c>
      <c r="D316" s="863" t="s">
        <v>591</v>
      </c>
      <c r="E316" s="835" t="s">
        <v>1753</v>
      </c>
      <c r="F316" s="863" t="s">
        <v>1754</v>
      </c>
      <c r="G316" s="835" t="s">
        <v>1781</v>
      </c>
      <c r="H316" s="835" t="s">
        <v>1782</v>
      </c>
      <c r="I316" s="849">
        <v>3102.919921875</v>
      </c>
      <c r="J316" s="849">
        <v>10</v>
      </c>
      <c r="K316" s="850">
        <v>31029.240234375</v>
      </c>
    </row>
    <row r="317" spans="1:11" ht="14.4" customHeight="1" x14ac:dyDescent="0.3">
      <c r="A317" s="831" t="s">
        <v>565</v>
      </c>
      <c r="B317" s="832" t="s">
        <v>566</v>
      </c>
      <c r="C317" s="835" t="s">
        <v>590</v>
      </c>
      <c r="D317" s="863" t="s">
        <v>591</v>
      </c>
      <c r="E317" s="835" t="s">
        <v>1753</v>
      </c>
      <c r="F317" s="863" t="s">
        <v>1754</v>
      </c>
      <c r="G317" s="835" t="s">
        <v>1783</v>
      </c>
      <c r="H317" s="835" t="s">
        <v>1784</v>
      </c>
      <c r="I317" s="849">
        <v>663.02667236328125</v>
      </c>
      <c r="J317" s="849">
        <v>15</v>
      </c>
      <c r="K317" s="850">
        <v>9945.39990234375</v>
      </c>
    </row>
    <row r="318" spans="1:11" ht="14.4" customHeight="1" x14ac:dyDescent="0.3">
      <c r="A318" s="831" t="s">
        <v>565</v>
      </c>
      <c r="B318" s="832" t="s">
        <v>566</v>
      </c>
      <c r="C318" s="835" t="s">
        <v>590</v>
      </c>
      <c r="D318" s="863" t="s">
        <v>591</v>
      </c>
      <c r="E318" s="835" t="s">
        <v>1753</v>
      </c>
      <c r="F318" s="863" t="s">
        <v>1754</v>
      </c>
      <c r="G318" s="835" t="s">
        <v>1785</v>
      </c>
      <c r="H318" s="835" t="s">
        <v>1786</v>
      </c>
      <c r="I318" s="849">
        <v>335.17001342773437</v>
      </c>
      <c r="J318" s="849">
        <v>20</v>
      </c>
      <c r="K318" s="850">
        <v>6703.39990234375</v>
      </c>
    </row>
    <row r="319" spans="1:11" ht="14.4" customHeight="1" thickBot="1" x14ac:dyDescent="0.35">
      <c r="A319" s="839" t="s">
        <v>565</v>
      </c>
      <c r="B319" s="840" t="s">
        <v>566</v>
      </c>
      <c r="C319" s="843" t="s">
        <v>590</v>
      </c>
      <c r="D319" s="864" t="s">
        <v>591</v>
      </c>
      <c r="E319" s="843" t="s">
        <v>1753</v>
      </c>
      <c r="F319" s="864" t="s">
        <v>1754</v>
      </c>
      <c r="G319" s="843" t="s">
        <v>1787</v>
      </c>
      <c r="H319" s="843" t="s">
        <v>1788</v>
      </c>
      <c r="I319" s="851">
        <v>251.67999267578125</v>
      </c>
      <c r="J319" s="851">
        <v>6</v>
      </c>
      <c r="K319" s="852">
        <v>1510.0799560546875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3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596" t="s">
        <v>235</v>
      </c>
      <c r="B3" s="597"/>
      <c r="C3" s="598" t="s">
        <v>224</v>
      </c>
      <c r="D3" s="599"/>
      <c r="E3" s="599"/>
      <c r="F3" s="600"/>
      <c r="G3" s="601" t="s">
        <v>225</v>
      </c>
      <c r="H3" s="602"/>
      <c r="I3" s="602"/>
      <c r="J3" s="603"/>
      <c r="K3" s="604" t="s">
        <v>234</v>
      </c>
      <c r="L3" s="605"/>
      <c r="M3" s="605"/>
      <c r="N3" s="605"/>
      <c r="O3" s="606"/>
      <c r="P3" s="602" t="s">
        <v>299</v>
      </c>
      <c r="Q3" s="602"/>
      <c r="R3" s="602"/>
      <c r="S3" s="603"/>
    </row>
    <row r="4" spans="1:19" ht="15" thickBot="1" x14ac:dyDescent="0.35">
      <c r="A4" s="615">
        <v>2018</v>
      </c>
      <c r="B4" s="616"/>
      <c r="C4" s="617" t="s">
        <v>298</v>
      </c>
      <c r="D4" s="619" t="s">
        <v>130</v>
      </c>
      <c r="E4" s="619" t="s">
        <v>95</v>
      </c>
      <c r="F4" s="594" t="s">
        <v>68</v>
      </c>
      <c r="G4" s="609" t="s">
        <v>226</v>
      </c>
      <c r="H4" s="611" t="s">
        <v>230</v>
      </c>
      <c r="I4" s="611" t="s">
        <v>297</v>
      </c>
      <c r="J4" s="613" t="s">
        <v>227</v>
      </c>
      <c r="K4" s="591" t="s">
        <v>296</v>
      </c>
      <c r="L4" s="592"/>
      <c r="M4" s="592"/>
      <c r="N4" s="593"/>
      <c r="O4" s="594" t="s">
        <v>295</v>
      </c>
      <c r="P4" s="583" t="s">
        <v>294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293</v>
      </c>
      <c r="B5" s="590"/>
      <c r="C5" s="618"/>
      <c r="D5" s="620"/>
      <c r="E5" s="620"/>
      <c r="F5" s="595"/>
      <c r="G5" s="610"/>
      <c r="H5" s="612"/>
      <c r="I5" s="612"/>
      <c r="J5" s="614"/>
      <c r="K5" s="497" t="s">
        <v>228</v>
      </c>
      <c r="L5" s="496" t="s">
        <v>229</v>
      </c>
      <c r="M5" s="496" t="s">
        <v>292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607" t="s">
        <v>223</v>
      </c>
      <c r="B6" s="608"/>
      <c r="C6" s="493">
        <f ca="1">SUM(Tabulka[01 uv_sk])/2</f>
        <v>70.696449999999999</v>
      </c>
      <c r="D6" s="491"/>
      <c r="E6" s="491"/>
      <c r="F6" s="490"/>
      <c r="G6" s="492">
        <f ca="1">SUM(Tabulka[05 h_vram])/2</f>
        <v>63509.75</v>
      </c>
      <c r="H6" s="491">
        <f ca="1">SUM(Tabulka[06 h_naduv])/2</f>
        <v>2993.9</v>
      </c>
      <c r="I6" s="491">
        <f ca="1">SUM(Tabulka[07 h_nadzk])/2</f>
        <v>2971.65</v>
      </c>
      <c r="J6" s="490">
        <f ca="1">SUM(Tabulka[08 h_oon])/2</f>
        <v>492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99123</v>
      </c>
      <c r="N6" s="491">
        <f ca="1">SUM(Tabulka[12 m_oc])/2</f>
        <v>99123</v>
      </c>
      <c r="O6" s="490">
        <f ca="1">SUM(Tabulka[13 m_sk])/2</f>
        <v>20951282</v>
      </c>
      <c r="P6" s="489">
        <f ca="1">SUM(Tabulka[14_vzsk])/2</f>
        <v>37966</v>
      </c>
      <c r="Q6" s="489">
        <f ca="1">SUM(Tabulka[15_vzpl])/2</f>
        <v>47315.037298767282</v>
      </c>
      <c r="R6" s="488">
        <f ca="1">IF(Q6=0,0,P6/Q6)</f>
        <v>0.80240875137150414</v>
      </c>
      <c r="S6" s="487">
        <f ca="1">Q6-P6</f>
        <v>9349.0372987672818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10.113116666666668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9924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1433.4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284.89999999999998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30466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30466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5429800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15950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14815.037298767276</v>
      </c>
      <c r="R8" s="471">
        <f ca="1">IF(Tabulka[[#This Row],[15_vzpl]]=0,"",Tabulka[[#This Row],[14_vzsk]]/Tabulka[[#This Row],[15_vzpl]])</f>
        <v>1.0766088318472988</v>
      </c>
      <c r="S8" s="470">
        <f ca="1">IF(Tabulka[[#This Row],[15_vzpl]]-Tabulka[[#This Row],[14_vzsk]]=0,"",Tabulka[[#This Row],[15_vzpl]]-Tabulka[[#This Row],[14_vzsk]])</f>
        <v>-1134.9627012327237</v>
      </c>
    </row>
    <row r="9" spans="1:19" x14ac:dyDescent="0.3">
      <c r="A9" s="469">
        <v>99</v>
      </c>
      <c r="B9" s="468" t="s">
        <v>1801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1.8065500000000003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1756.7999999999997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201.4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238.39999999999998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7266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7266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625747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15950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14815.037298767276</v>
      </c>
      <c r="R9" s="471">
        <f ca="1">IF(Tabulka[[#This Row],[15_vzpl]]=0,"",Tabulka[[#This Row],[14_vzsk]]/Tabulka[[#This Row],[15_vzpl]])</f>
        <v>1.0766088318472988</v>
      </c>
      <c r="S9" s="470">
        <f ca="1">IF(Tabulka[[#This Row],[15_vzpl]]-Tabulka[[#This Row],[14_vzsk]]=0,"",Tabulka[[#This Row],[15_vzpl]]-Tabulka[[#This Row],[14_vzsk]])</f>
        <v>-1134.9627012327237</v>
      </c>
    </row>
    <row r="10" spans="1:19" x14ac:dyDescent="0.3">
      <c r="A10" s="469">
        <v>101</v>
      </c>
      <c r="B10" s="468" t="s">
        <v>1802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8.3065666666666669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8167.1999999999989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1232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46.5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23200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23200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4804053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 t="s">
        <v>1790</v>
      </c>
      <c r="B11" s="468"/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13.625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12222.25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530.75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274.75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20105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20105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2688355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22016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32500.000000000004</v>
      </c>
      <c r="R11" s="471">
        <f ca="1">IF(Tabulka[[#This Row],[15_vzpl]]=0,"",Tabulka[[#This Row],[14_vzsk]]/Tabulka[[#This Row],[15_vzpl]])</f>
        <v>0.67741538461538453</v>
      </c>
      <c r="S11" s="470">
        <f ca="1">IF(Tabulka[[#This Row],[15_vzpl]]-Tabulka[[#This Row],[14_vzsk]]=0,"",Tabulka[[#This Row],[15_vzpl]]-Tabulka[[#This Row],[14_vzsk]])</f>
        <v>10484.000000000004</v>
      </c>
    </row>
    <row r="12" spans="1:19" x14ac:dyDescent="0.3">
      <c r="A12" s="469">
        <v>303</v>
      </c>
      <c r="B12" s="468" t="s">
        <v>1803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22016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32500.000000000004</v>
      </c>
      <c r="R12" s="471">
        <f ca="1">IF(Tabulka[[#This Row],[15_vzpl]]=0,"",Tabulka[[#This Row],[14_vzsk]]/Tabulka[[#This Row],[15_vzpl]])</f>
        <v>0.67741538461538453</v>
      </c>
      <c r="S12" s="470">
        <f ca="1">IF(Tabulka[[#This Row],[15_vzpl]]-Tabulka[[#This Row],[14_vzsk]]=0,"",Tabulka[[#This Row],[15_vzpl]]-Tabulka[[#This Row],[14_vzsk]])</f>
        <v>10484.000000000004</v>
      </c>
    </row>
    <row r="13" spans="1:19" x14ac:dyDescent="0.3">
      <c r="A13" s="469">
        <v>304</v>
      </c>
      <c r="B13" s="468" t="s">
        <v>1804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0.33333333333333331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79810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 t="str">
        <f ca="1">IF(Tabulka[[#This Row],[15_vzpl]]-Tabulka[[#This Row],[14_vzsk]]=0,"",Tabulka[[#This Row],[15_vzpl]]-Tabulka[[#This Row],[14_vzsk]])</f>
        <v/>
      </c>
    </row>
    <row r="14" spans="1:19" x14ac:dyDescent="0.3">
      <c r="A14" s="469">
        <v>305</v>
      </c>
      <c r="B14" s="468" t="s">
        <v>1805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0.66666666666666663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218284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71" t="str">
        <f ca="1">IF(Tabulka[[#This Row],[15_vzpl]]=0,"",Tabulka[[#This Row],[14_vzsk]]/Tabulka[[#This Row],[15_vzpl]])</f>
        <v/>
      </c>
      <c r="S14" s="470" t="str">
        <f ca="1">IF(Tabulka[[#This Row],[15_vzpl]]-Tabulka[[#This Row],[14_vzsk]]=0,"",Tabulka[[#This Row],[15_vzpl]]-Tabulka[[#This Row],[14_vzsk]])</f>
        <v/>
      </c>
    </row>
    <row r="15" spans="1:19" x14ac:dyDescent="0.3">
      <c r="A15" s="469">
        <v>306</v>
      </c>
      <c r="B15" s="468" t="s">
        <v>1806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8.625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7512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289.5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274.75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7605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7605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1807322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642</v>
      </c>
      <c r="B16" s="468" t="s">
        <v>1807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3774.25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241.25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582939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 t="s">
        <v>1791</v>
      </c>
      <c r="B17" s="468"/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167549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30</v>
      </c>
      <c r="B18" s="468" t="s">
        <v>1808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167549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 t="s">
        <v>1796</v>
      </c>
      <c r="B19" s="468"/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5980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>
        <v>0</v>
      </c>
      <c r="B20" s="468" t="s">
        <v>1809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5980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 t="s">
        <v>1792</v>
      </c>
      <c r="B21" s="468"/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45.958333333333336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40379.5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1029.75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2412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48552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48552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12659598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s="469">
        <v>307</v>
      </c>
      <c r="B22" s="468" t="s">
        <v>1792</v>
      </c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8.0833333333333339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7098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187.75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5939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5939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2368947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3">
      <c r="A23" s="469">
        <v>309</v>
      </c>
      <c r="B23" s="468" t="s">
        <v>1792</v>
      </c>
      <c r="C2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2.2083333333333335</v>
      </c>
      <c r="D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1988</v>
      </c>
      <c r="H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110.5</v>
      </c>
      <c r="I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</v>
      </c>
      <c r="N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</v>
      </c>
      <c r="O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571888</v>
      </c>
      <c r="P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71" t="str">
        <f ca="1">IF(Tabulka[[#This Row],[15_vzpl]]=0,"",Tabulka[[#This Row],[14_vzsk]]/Tabulka[[#This Row],[15_vzpl]])</f>
        <v/>
      </c>
      <c r="S23" s="470" t="str">
        <f ca="1">IF(Tabulka[[#This Row],[15_vzpl]]-Tabulka[[#This Row],[14_vzsk]]=0,"",Tabulka[[#This Row],[15_vzpl]]-Tabulka[[#This Row],[14_vzsk]])</f>
        <v/>
      </c>
    </row>
    <row r="24" spans="1:19" x14ac:dyDescent="0.3">
      <c r="A24" s="469">
        <v>310</v>
      </c>
      <c r="B24" s="468" t="s">
        <v>1792</v>
      </c>
      <c r="C2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35.666666666666664</v>
      </c>
      <c r="D2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31293.5</v>
      </c>
      <c r="H2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731.5</v>
      </c>
      <c r="I2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1947</v>
      </c>
      <c r="J2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42093</v>
      </c>
      <c r="N2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42093</v>
      </c>
      <c r="O2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9718763</v>
      </c>
      <c r="P2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471" t="str">
        <f ca="1">IF(Tabulka[[#This Row],[15_vzpl]]=0,"",Tabulka[[#This Row],[14_vzsk]]/Tabulka[[#This Row],[15_vzpl]])</f>
        <v/>
      </c>
      <c r="S24" s="470" t="str">
        <f ca="1">IF(Tabulka[[#This Row],[15_vzpl]]-Tabulka[[#This Row],[14_vzsk]]=0,"",Tabulka[[#This Row],[15_vzpl]]-Tabulka[[#This Row],[14_vzsk]])</f>
        <v/>
      </c>
    </row>
    <row r="25" spans="1:19" x14ac:dyDescent="0.3">
      <c r="A25" t="s">
        <v>301</v>
      </c>
    </row>
    <row r="26" spans="1:19" x14ac:dyDescent="0.3">
      <c r="A26" s="222" t="s">
        <v>201</v>
      </c>
    </row>
    <row r="27" spans="1:19" x14ac:dyDescent="0.3">
      <c r="A27" s="223" t="s">
        <v>271</v>
      </c>
    </row>
    <row r="28" spans="1:19" x14ac:dyDescent="0.3">
      <c r="A28" s="461" t="s">
        <v>270</v>
      </c>
    </row>
    <row r="29" spans="1:19" x14ac:dyDescent="0.3">
      <c r="A29" s="374" t="s">
        <v>233</v>
      </c>
    </row>
    <row r="30" spans="1:19" x14ac:dyDescent="0.3">
      <c r="A30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4">
    <cfRule type="cellIs" dxfId="25" priority="3" operator="lessThan">
      <formula>0</formula>
    </cfRule>
  </conditionalFormatting>
  <conditionalFormatting sqref="R6:R24">
    <cfRule type="cellIs" dxfId="24" priority="4" operator="greaterThan">
      <formula>1</formula>
    </cfRule>
  </conditionalFormatting>
  <conditionalFormatting sqref="A8:S24">
    <cfRule type="expression" dxfId="23" priority="2">
      <formula>$B8=""</formula>
    </cfRule>
  </conditionalFormatting>
  <conditionalFormatting sqref="P8:S24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41434.192879955284</v>
      </c>
      <c r="D4" s="280">
        <f ca="1">IF(ISERROR(VLOOKUP("Náklady celkem",INDIRECT("HI!$A:$G"),5,0)),0,VLOOKUP("Náklady celkem",INDIRECT("HI!$A:$G"),5,0))</f>
        <v>38629.173129999988</v>
      </c>
      <c r="E4" s="281">
        <f ca="1">IF(C4=0,0,D4/C4)</f>
        <v>0.9323018127061844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3839.8469548339845</v>
      </c>
      <c r="D7" s="288">
        <f>IF(ISERROR(HI!E5),"",HI!E5)</f>
        <v>3382.6842900000001</v>
      </c>
      <c r="E7" s="285">
        <f t="shared" ref="E7:E15" si="0">IF(C7=0,0,D7/C7)</f>
        <v>0.88094247760097255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0.81352159701652205</v>
      </c>
      <c r="E8" s="285">
        <f t="shared" si="0"/>
        <v>0.90391288557391336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0.23280802292263611</v>
      </c>
      <c r="E9" s="285">
        <f>IF(C9=0,0,D9/C9)</f>
        <v>0.77602674307545372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0.63393982637305857</v>
      </c>
      <c r="E11" s="285">
        <f t="shared" si="0"/>
        <v>1.0565663772884311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0.98405023810333836</v>
      </c>
      <c r="E12" s="285">
        <f t="shared" si="0"/>
        <v>1.2300627976291729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2335.1977483825685</v>
      </c>
      <c r="D15" s="288">
        <f>IF(ISERROR(HI!E6),"",HI!E6)</f>
        <v>1930.6182900000003</v>
      </c>
      <c r="E15" s="285">
        <f t="shared" si="0"/>
        <v>0.82674723857420951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28716.535249999997</v>
      </c>
      <c r="D16" s="284">
        <f ca="1">IF(ISERROR(VLOOKUP("Osobní náklady (Kč) *",INDIRECT("HI!$A:$G"),5,0)),0,VLOOKUP("Osobní náklady (Kč) *",INDIRECT("HI!$A:$G"),5,0))</f>
        <v>28504.222149999998</v>
      </c>
      <c r="E16" s="285">
        <f ca="1">IF(C16=0,0,D16/C16)</f>
        <v>0.99260659065755508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43509.200000000004</v>
      </c>
      <c r="D18" s="303">
        <f ca="1">IF(ISERROR(VLOOKUP("Výnosy celkem",INDIRECT("HI!$A:$G"),5,0)),0,VLOOKUP("Výnosy celkem",INDIRECT("HI!$A:$G"),5,0))</f>
        <v>39456.474999999999</v>
      </c>
      <c r="E18" s="304">
        <f t="shared" ref="E18:E31" ca="1" si="1">IF(C18=0,0,D18/C18)</f>
        <v>0.90685360797256664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210.89</v>
      </c>
      <c r="D19" s="284">
        <f ca="1">IF(ISERROR(VLOOKUP("Ambulance *",INDIRECT("HI!$A:$G"),5,0)),0,VLOOKUP("Ambulance *",INDIRECT("HI!$A:$G"),5,0))</f>
        <v>245.72499999999999</v>
      </c>
      <c r="E19" s="285">
        <f t="shared" ca="1" si="1"/>
        <v>1.1651808999952582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1.1651808999952582</v>
      </c>
      <c r="E20" s="285">
        <f t="shared" si="1"/>
        <v>1.1651808999952582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1.1651808999952582</v>
      </c>
      <c r="E21" s="285">
        <f t="shared" si="1"/>
        <v>1.1651808999952582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0.91371808641839281</v>
      </c>
      <c r="E23" s="285">
        <f t="shared" si="1"/>
        <v>1.0749624546098739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43298.310000000005</v>
      </c>
      <c r="D24" s="284">
        <f ca="1">IF(ISERROR(VLOOKUP("Hospitalizace *",INDIRECT("HI!$A:$G"),5,0)),0,VLOOKUP("Hospitalizace *",INDIRECT("HI!$A:$G"),5,0))</f>
        <v>39210.75</v>
      </c>
      <c r="E24" s="285">
        <f ca="1">IF(C24=0,0,D24/C24)</f>
        <v>0.90559539159842484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0.90559539159842484</v>
      </c>
      <c r="E25" s="285">
        <f t="shared" si="1"/>
        <v>0.90559539159842484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0.70547380812242499</v>
      </c>
      <c r="E26" s="285">
        <f t="shared" si="1"/>
        <v>0.70547380812242499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0.90678026348253604</v>
      </c>
      <c r="E28" s="285">
        <f t="shared" ref="E28" si="2">IF(C28=0,0,D28/C28)</f>
        <v>0.90678026348253604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0.9761171032357473</v>
      </c>
      <c r="E29" s="285">
        <f t="shared" si="1"/>
        <v>1.0274916876165761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0.91640018273184098</v>
      </c>
      <c r="E30" s="285">
        <f t="shared" si="1"/>
        <v>0.91640018273184098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0.76119078319684963</v>
      </c>
      <c r="D31" s="289">
        <f>IF(ISERROR(VLOOKUP("Celkem:",'ZV Vyžád.'!$A:$M,7,0)),"",VLOOKUP("Celkem:",'ZV Vyžád.'!$A:$M,7,0))</f>
        <v>0.98312236579149337</v>
      </c>
      <c r="E31" s="285">
        <f t="shared" si="1"/>
        <v>1.2915584206926092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95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1800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2018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10.100000000000001</v>
      </c>
      <c r="F4" s="498"/>
      <c r="G4" s="498"/>
      <c r="H4" s="498"/>
      <c r="I4" s="498">
        <v>1805.6</v>
      </c>
      <c r="J4" s="498">
        <v>217</v>
      </c>
      <c r="K4" s="498">
        <v>59</v>
      </c>
      <c r="L4" s="498">
        <v>93.5</v>
      </c>
      <c r="M4" s="498"/>
      <c r="N4" s="498"/>
      <c r="O4" s="498"/>
      <c r="P4" s="498"/>
      <c r="Q4" s="498">
        <v>892383</v>
      </c>
      <c r="R4" s="498">
        <v>6650</v>
      </c>
      <c r="S4" s="498">
        <v>2469.1728831278792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1.8</v>
      </c>
      <c r="I5">
        <v>318.39999999999998</v>
      </c>
      <c r="J5">
        <v>34</v>
      </c>
      <c r="K5">
        <v>47</v>
      </c>
      <c r="L5">
        <v>11.5</v>
      </c>
      <c r="Q5">
        <v>101989</v>
      </c>
      <c r="R5">
        <v>6650</v>
      </c>
      <c r="S5">
        <v>2469.1728831278792</v>
      </c>
    </row>
    <row r="6" spans="1:19" x14ac:dyDescent="0.3">
      <c r="A6" s="505" t="s">
        <v>213</v>
      </c>
      <c r="B6" s="504">
        <v>3</v>
      </c>
      <c r="C6">
        <v>1</v>
      </c>
      <c r="D6">
        <v>101</v>
      </c>
      <c r="E6">
        <v>8.3000000000000007</v>
      </c>
      <c r="I6">
        <v>1487.2</v>
      </c>
      <c r="J6">
        <v>183</v>
      </c>
      <c r="K6">
        <v>12</v>
      </c>
      <c r="L6">
        <v>82</v>
      </c>
      <c r="Q6">
        <v>790394</v>
      </c>
    </row>
    <row r="7" spans="1:19" x14ac:dyDescent="0.3">
      <c r="A7" s="503" t="s">
        <v>214</v>
      </c>
      <c r="B7" s="502">
        <v>4</v>
      </c>
      <c r="C7">
        <v>1</v>
      </c>
      <c r="D7" t="s">
        <v>1790</v>
      </c>
      <c r="E7">
        <v>15.25</v>
      </c>
      <c r="I7">
        <v>2543.5</v>
      </c>
      <c r="J7">
        <v>58</v>
      </c>
      <c r="K7">
        <v>28</v>
      </c>
      <c r="O7">
        <v>15615</v>
      </c>
      <c r="P7">
        <v>15615</v>
      </c>
      <c r="Q7">
        <v>522658</v>
      </c>
      <c r="S7">
        <v>5416.666666666667</v>
      </c>
    </row>
    <row r="8" spans="1:19" x14ac:dyDescent="0.3">
      <c r="A8" s="505" t="s">
        <v>215</v>
      </c>
      <c r="B8" s="504">
        <v>5</v>
      </c>
      <c r="C8">
        <v>1</v>
      </c>
      <c r="D8">
        <v>303</v>
      </c>
      <c r="S8">
        <v>5416.666666666667</v>
      </c>
    </row>
    <row r="9" spans="1:19" x14ac:dyDescent="0.3">
      <c r="A9" s="503" t="s">
        <v>216</v>
      </c>
      <c r="B9" s="502">
        <v>6</v>
      </c>
      <c r="C9">
        <v>1</v>
      </c>
      <c r="D9">
        <v>304</v>
      </c>
      <c r="E9">
        <v>1</v>
      </c>
      <c r="I9">
        <v>184</v>
      </c>
      <c r="Q9">
        <v>39860</v>
      </c>
    </row>
    <row r="10" spans="1:19" x14ac:dyDescent="0.3">
      <c r="A10" s="505" t="s">
        <v>217</v>
      </c>
      <c r="B10" s="504">
        <v>7</v>
      </c>
      <c r="C10">
        <v>1</v>
      </c>
      <c r="D10">
        <v>305</v>
      </c>
      <c r="E10">
        <v>2</v>
      </c>
      <c r="I10">
        <v>312</v>
      </c>
      <c r="Q10">
        <v>108635</v>
      </c>
    </row>
    <row r="11" spans="1:19" x14ac:dyDescent="0.3">
      <c r="A11" s="503" t="s">
        <v>218</v>
      </c>
      <c r="B11" s="502">
        <v>8</v>
      </c>
      <c r="C11">
        <v>1</v>
      </c>
      <c r="D11">
        <v>306</v>
      </c>
      <c r="E11">
        <v>8.25</v>
      </c>
      <c r="I11">
        <v>1350</v>
      </c>
      <c r="J11">
        <v>10</v>
      </c>
      <c r="K11">
        <v>28</v>
      </c>
      <c r="O11">
        <v>3115</v>
      </c>
      <c r="P11">
        <v>3115</v>
      </c>
      <c r="Q11">
        <v>271929</v>
      </c>
    </row>
    <row r="12" spans="1:19" x14ac:dyDescent="0.3">
      <c r="A12" s="505" t="s">
        <v>219</v>
      </c>
      <c r="B12" s="504">
        <v>9</v>
      </c>
      <c r="C12">
        <v>1</v>
      </c>
      <c r="D12">
        <v>642</v>
      </c>
      <c r="E12">
        <v>4</v>
      </c>
      <c r="I12">
        <v>697.5</v>
      </c>
      <c r="J12">
        <v>48</v>
      </c>
      <c r="O12">
        <v>12500</v>
      </c>
      <c r="P12">
        <v>12500</v>
      </c>
      <c r="Q12">
        <v>102234</v>
      </c>
    </row>
    <row r="13" spans="1:19" x14ac:dyDescent="0.3">
      <c r="A13" s="503" t="s">
        <v>220</v>
      </c>
      <c r="B13" s="502">
        <v>10</v>
      </c>
      <c r="C13">
        <v>1</v>
      </c>
      <c r="D13" t="s">
        <v>1791</v>
      </c>
      <c r="E13">
        <v>1</v>
      </c>
      <c r="I13">
        <v>168</v>
      </c>
      <c r="Q13">
        <v>28077</v>
      </c>
    </row>
    <row r="14" spans="1:19" x14ac:dyDescent="0.3">
      <c r="A14" s="505" t="s">
        <v>221</v>
      </c>
      <c r="B14" s="504">
        <v>11</v>
      </c>
      <c r="C14">
        <v>1</v>
      </c>
      <c r="D14">
        <v>30</v>
      </c>
      <c r="E14">
        <v>1</v>
      </c>
      <c r="I14">
        <v>168</v>
      </c>
      <c r="Q14">
        <v>28077</v>
      </c>
    </row>
    <row r="15" spans="1:19" x14ac:dyDescent="0.3">
      <c r="A15" s="503" t="s">
        <v>222</v>
      </c>
      <c r="B15" s="502">
        <v>12</v>
      </c>
      <c r="C15">
        <v>1</v>
      </c>
      <c r="D15" t="s">
        <v>1792</v>
      </c>
      <c r="E15">
        <v>43.75</v>
      </c>
      <c r="I15">
        <v>6898</v>
      </c>
      <c r="J15">
        <v>12.5</v>
      </c>
      <c r="K15">
        <v>17.5</v>
      </c>
      <c r="O15">
        <v>11980</v>
      </c>
      <c r="P15">
        <v>11980</v>
      </c>
      <c r="Q15">
        <v>1848951</v>
      </c>
    </row>
    <row r="16" spans="1:19" x14ac:dyDescent="0.3">
      <c r="A16" s="501" t="s">
        <v>210</v>
      </c>
      <c r="B16" s="500">
        <v>2018</v>
      </c>
      <c r="C16">
        <v>1</v>
      </c>
      <c r="D16">
        <v>307</v>
      </c>
      <c r="E16">
        <v>6.75</v>
      </c>
      <c r="I16">
        <v>1116</v>
      </c>
      <c r="O16">
        <v>1869</v>
      </c>
      <c r="P16">
        <v>1869</v>
      </c>
      <c r="Q16">
        <v>294467</v>
      </c>
    </row>
    <row r="17" spans="3:19" x14ac:dyDescent="0.3">
      <c r="C17">
        <v>1</v>
      </c>
      <c r="D17">
        <v>309</v>
      </c>
      <c r="E17">
        <v>2</v>
      </c>
      <c r="I17">
        <v>340</v>
      </c>
      <c r="J17">
        <v>12.5</v>
      </c>
      <c r="Q17">
        <v>81883</v>
      </c>
    </row>
    <row r="18" spans="3:19" x14ac:dyDescent="0.3">
      <c r="C18">
        <v>1</v>
      </c>
      <c r="D18">
        <v>310</v>
      </c>
      <c r="E18">
        <v>35</v>
      </c>
      <c r="I18">
        <v>5442</v>
      </c>
      <c r="K18">
        <v>17.5</v>
      </c>
      <c r="O18">
        <v>10111</v>
      </c>
      <c r="P18">
        <v>10111</v>
      </c>
      <c r="Q18">
        <v>1472601</v>
      </c>
    </row>
    <row r="19" spans="3:19" x14ac:dyDescent="0.3">
      <c r="C19" t="s">
        <v>1793</v>
      </c>
      <c r="E19">
        <v>70.099999999999994</v>
      </c>
      <c r="I19">
        <v>11415.1</v>
      </c>
      <c r="J19">
        <v>287.5</v>
      </c>
      <c r="K19">
        <v>104.5</v>
      </c>
      <c r="L19">
        <v>93.5</v>
      </c>
      <c r="O19">
        <v>27595</v>
      </c>
      <c r="P19">
        <v>27595</v>
      </c>
      <c r="Q19">
        <v>3292069</v>
      </c>
      <c r="R19">
        <v>6650</v>
      </c>
      <c r="S19">
        <v>7885.8395497945457</v>
      </c>
    </row>
    <row r="20" spans="3:19" x14ac:dyDescent="0.3">
      <c r="C20">
        <v>2</v>
      </c>
      <c r="D20" t="s">
        <v>272</v>
      </c>
      <c r="E20">
        <v>10.100000000000001</v>
      </c>
      <c r="I20">
        <v>1516</v>
      </c>
      <c r="J20">
        <v>227</v>
      </c>
      <c r="K20">
        <v>47</v>
      </c>
      <c r="L20">
        <v>55</v>
      </c>
      <c r="Q20">
        <v>897511</v>
      </c>
      <c r="R20">
        <v>5000</v>
      </c>
      <c r="S20">
        <v>2469.1728831278792</v>
      </c>
    </row>
    <row r="21" spans="3:19" x14ac:dyDescent="0.3">
      <c r="C21">
        <v>2</v>
      </c>
      <c r="D21">
        <v>99</v>
      </c>
      <c r="E21">
        <v>1.8</v>
      </c>
      <c r="I21">
        <v>288</v>
      </c>
      <c r="J21">
        <v>33</v>
      </c>
      <c r="K21">
        <v>35.5</v>
      </c>
      <c r="L21">
        <v>23</v>
      </c>
      <c r="Q21">
        <v>100298</v>
      </c>
      <c r="R21">
        <v>5000</v>
      </c>
      <c r="S21">
        <v>2469.1728831278792</v>
      </c>
    </row>
    <row r="22" spans="3:19" x14ac:dyDescent="0.3">
      <c r="C22">
        <v>2</v>
      </c>
      <c r="D22">
        <v>101</v>
      </c>
      <c r="E22">
        <v>8.3000000000000007</v>
      </c>
      <c r="I22">
        <v>1228</v>
      </c>
      <c r="J22">
        <v>194</v>
      </c>
      <c r="K22">
        <v>11.5</v>
      </c>
      <c r="L22">
        <v>32</v>
      </c>
      <c r="Q22">
        <v>797213</v>
      </c>
    </row>
    <row r="23" spans="3:19" x14ac:dyDescent="0.3">
      <c r="C23">
        <v>2</v>
      </c>
      <c r="D23" t="s">
        <v>1790</v>
      </c>
      <c r="E23">
        <v>12.25</v>
      </c>
      <c r="I23">
        <v>1886</v>
      </c>
      <c r="J23">
        <v>73.5</v>
      </c>
      <c r="K23">
        <v>65</v>
      </c>
      <c r="Q23">
        <v>373576</v>
      </c>
      <c r="R23">
        <v>2765</v>
      </c>
      <c r="S23">
        <v>5416.666666666667</v>
      </c>
    </row>
    <row r="24" spans="3:19" x14ac:dyDescent="0.3">
      <c r="C24">
        <v>2</v>
      </c>
      <c r="D24">
        <v>303</v>
      </c>
      <c r="R24">
        <v>2765</v>
      </c>
      <c r="S24">
        <v>5416.666666666667</v>
      </c>
    </row>
    <row r="25" spans="3:19" x14ac:dyDescent="0.3">
      <c r="C25">
        <v>2</v>
      </c>
      <c r="D25">
        <v>306</v>
      </c>
      <c r="E25">
        <v>8.25</v>
      </c>
      <c r="I25">
        <v>1266</v>
      </c>
      <c r="J25">
        <v>30</v>
      </c>
      <c r="K25">
        <v>65</v>
      </c>
      <c r="Q25">
        <v>276000</v>
      </c>
    </row>
    <row r="26" spans="3:19" x14ac:dyDescent="0.3">
      <c r="C26">
        <v>2</v>
      </c>
      <c r="D26">
        <v>642</v>
      </c>
      <c r="E26">
        <v>4</v>
      </c>
      <c r="I26">
        <v>620</v>
      </c>
      <c r="J26">
        <v>43.5</v>
      </c>
      <c r="Q26">
        <v>97576</v>
      </c>
    </row>
    <row r="27" spans="3:19" x14ac:dyDescent="0.3">
      <c r="C27">
        <v>2</v>
      </c>
      <c r="D27" t="s">
        <v>1791</v>
      </c>
      <c r="E27">
        <v>1</v>
      </c>
      <c r="I27">
        <v>152</v>
      </c>
      <c r="Q27">
        <v>27802</v>
      </c>
    </row>
    <row r="28" spans="3:19" x14ac:dyDescent="0.3">
      <c r="C28">
        <v>2</v>
      </c>
      <c r="D28">
        <v>30</v>
      </c>
      <c r="E28">
        <v>1</v>
      </c>
      <c r="I28">
        <v>152</v>
      </c>
      <c r="Q28">
        <v>27802</v>
      </c>
    </row>
    <row r="29" spans="3:19" x14ac:dyDescent="0.3">
      <c r="C29">
        <v>2</v>
      </c>
      <c r="D29" t="s">
        <v>1792</v>
      </c>
      <c r="E29">
        <v>47.5</v>
      </c>
      <c r="I29">
        <v>6978.5</v>
      </c>
      <c r="J29">
        <v>61.5</v>
      </c>
      <c r="K29">
        <v>316.5</v>
      </c>
      <c r="Q29">
        <v>1988300</v>
      </c>
    </row>
    <row r="30" spans="3:19" x14ac:dyDescent="0.3">
      <c r="C30">
        <v>2</v>
      </c>
      <c r="D30">
        <v>307</v>
      </c>
      <c r="E30">
        <v>8.75</v>
      </c>
      <c r="I30">
        <v>1232</v>
      </c>
      <c r="J30">
        <v>22.5</v>
      </c>
      <c r="K30">
        <v>55</v>
      </c>
      <c r="Q30">
        <v>407089</v>
      </c>
    </row>
    <row r="31" spans="3:19" x14ac:dyDescent="0.3">
      <c r="C31">
        <v>2</v>
      </c>
      <c r="D31">
        <v>309</v>
      </c>
      <c r="E31">
        <v>2</v>
      </c>
      <c r="I31">
        <v>328</v>
      </c>
      <c r="J31">
        <v>14</v>
      </c>
      <c r="Q31">
        <v>83767</v>
      </c>
    </row>
    <row r="32" spans="3:19" x14ac:dyDescent="0.3">
      <c r="C32">
        <v>2</v>
      </c>
      <c r="D32">
        <v>310</v>
      </c>
      <c r="E32">
        <v>36.75</v>
      </c>
      <c r="I32">
        <v>5418.5</v>
      </c>
      <c r="J32">
        <v>25</v>
      </c>
      <c r="K32">
        <v>261.5</v>
      </c>
      <c r="Q32">
        <v>1497444</v>
      </c>
    </row>
    <row r="33" spans="3:19" x14ac:dyDescent="0.3">
      <c r="C33" t="s">
        <v>1794</v>
      </c>
      <c r="E33">
        <v>70.849999999999994</v>
      </c>
      <c r="I33">
        <v>10532.5</v>
      </c>
      <c r="J33">
        <v>362</v>
      </c>
      <c r="K33">
        <v>428.5</v>
      </c>
      <c r="L33">
        <v>55</v>
      </c>
      <c r="Q33">
        <v>3287189</v>
      </c>
      <c r="R33">
        <v>7765</v>
      </c>
      <c r="S33">
        <v>7885.8395497945457</v>
      </c>
    </row>
    <row r="34" spans="3:19" x14ac:dyDescent="0.3">
      <c r="C34">
        <v>3</v>
      </c>
      <c r="D34" t="s">
        <v>272</v>
      </c>
      <c r="E34">
        <v>10.100000000000001</v>
      </c>
      <c r="I34">
        <v>1731.1999999999998</v>
      </c>
      <c r="J34">
        <v>248</v>
      </c>
      <c r="K34">
        <v>57.7</v>
      </c>
      <c r="L34">
        <v>104</v>
      </c>
      <c r="O34">
        <v>30466</v>
      </c>
      <c r="P34">
        <v>30466</v>
      </c>
      <c r="Q34">
        <v>941534</v>
      </c>
      <c r="S34">
        <v>2469.1728831278792</v>
      </c>
    </row>
    <row r="35" spans="3:19" x14ac:dyDescent="0.3">
      <c r="C35">
        <v>3</v>
      </c>
      <c r="D35">
        <v>99</v>
      </c>
      <c r="E35">
        <v>1.8</v>
      </c>
      <c r="I35">
        <v>310.39999999999998</v>
      </c>
      <c r="J35">
        <v>32</v>
      </c>
      <c r="K35">
        <v>46.2</v>
      </c>
      <c r="L35">
        <v>34.5</v>
      </c>
      <c r="O35">
        <v>7266</v>
      </c>
      <c r="P35">
        <v>7266</v>
      </c>
      <c r="Q35">
        <v>112431</v>
      </c>
      <c r="S35">
        <v>2469.1728831278792</v>
      </c>
    </row>
    <row r="36" spans="3:19" x14ac:dyDescent="0.3">
      <c r="C36">
        <v>3</v>
      </c>
      <c r="D36">
        <v>101</v>
      </c>
      <c r="E36">
        <v>8.3000000000000007</v>
      </c>
      <c r="I36">
        <v>1420.8</v>
      </c>
      <c r="J36">
        <v>216</v>
      </c>
      <c r="K36">
        <v>11.5</v>
      </c>
      <c r="L36">
        <v>69.5</v>
      </c>
      <c r="O36">
        <v>23200</v>
      </c>
      <c r="P36">
        <v>23200</v>
      </c>
      <c r="Q36">
        <v>829103</v>
      </c>
    </row>
    <row r="37" spans="3:19" x14ac:dyDescent="0.3">
      <c r="C37">
        <v>3</v>
      </c>
      <c r="D37" t="s">
        <v>1790</v>
      </c>
      <c r="E37">
        <v>12.25</v>
      </c>
      <c r="I37">
        <v>1646.75</v>
      </c>
      <c r="J37">
        <v>171.5</v>
      </c>
      <c r="K37">
        <v>65</v>
      </c>
      <c r="O37">
        <v>4080</v>
      </c>
      <c r="P37">
        <v>4080</v>
      </c>
      <c r="Q37">
        <v>410426</v>
      </c>
      <c r="R37">
        <v>5559</v>
      </c>
      <c r="S37">
        <v>5416.666666666667</v>
      </c>
    </row>
    <row r="38" spans="3:19" x14ac:dyDescent="0.3">
      <c r="C38">
        <v>3</v>
      </c>
      <c r="D38">
        <v>303</v>
      </c>
      <c r="R38">
        <v>5559</v>
      </c>
      <c r="S38">
        <v>5416.666666666667</v>
      </c>
    </row>
    <row r="39" spans="3:19" x14ac:dyDescent="0.3">
      <c r="C39">
        <v>3</v>
      </c>
      <c r="D39">
        <v>306</v>
      </c>
      <c r="E39">
        <v>8.25</v>
      </c>
      <c r="I39">
        <v>1050</v>
      </c>
      <c r="J39">
        <v>129.5</v>
      </c>
      <c r="K39">
        <v>65</v>
      </c>
      <c r="O39">
        <v>4080</v>
      </c>
      <c r="P39">
        <v>4080</v>
      </c>
      <c r="Q39">
        <v>320058</v>
      </c>
    </row>
    <row r="40" spans="3:19" x14ac:dyDescent="0.3">
      <c r="C40">
        <v>3</v>
      </c>
      <c r="D40">
        <v>642</v>
      </c>
      <c r="E40">
        <v>4</v>
      </c>
      <c r="I40">
        <v>596.75</v>
      </c>
      <c r="J40">
        <v>42</v>
      </c>
      <c r="Q40">
        <v>90368</v>
      </c>
    </row>
    <row r="41" spans="3:19" x14ac:dyDescent="0.3">
      <c r="C41">
        <v>3</v>
      </c>
      <c r="D41" t="s">
        <v>1791</v>
      </c>
      <c r="E41">
        <v>1</v>
      </c>
      <c r="I41">
        <v>160</v>
      </c>
      <c r="Q41">
        <v>27966</v>
      </c>
    </row>
    <row r="42" spans="3:19" x14ac:dyDescent="0.3">
      <c r="C42">
        <v>3</v>
      </c>
      <c r="D42">
        <v>30</v>
      </c>
      <c r="E42">
        <v>1</v>
      </c>
      <c r="I42">
        <v>160</v>
      </c>
      <c r="Q42">
        <v>27966</v>
      </c>
    </row>
    <row r="43" spans="3:19" x14ac:dyDescent="0.3">
      <c r="C43">
        <v>3</v>
      </c>
      <c r="D43" t="s">
        <v>1792</v>
      </c>
      <c r="E43">
        <v>47.25</v>
      </c>
      <c r="I43">
        <v>6629</v>
      </c>
      <c r="J43">
        <v>276.75</v>
      </c>
      <c r="K43">
        <v>677.5</v>
      </c>
      <c r="O43">
        <v>15360</v>
      </c>
      <c r="P43">
        <v>15360</v>
      </c>
      <c r="Q43">
        <v>2272414</v>
      </c>
    </row>
    <row r="44" spans="3:19" x14ac:dyDescent="0.3">
      <c r="C44">
        <v>3</v>
      </c>
      <c r="D44">
        <v>307</v>
      </c>
      <c r="E44">
        <v>8.75</v>
      </c>
      <c r="I44">
        <v>1234</v>
      </c>
      <c r="J44">
        <v>48.25</v>
      </c>
      <c r="K44">
        <v>145</v>
      </c>
      <c r="O44">
        <v>2600</v>
      </c>
      <c r="P44">
        <v>2600</v>
      </c>
      <c r="Q44">
        <v>458824</v>
      </c>
    </row>
    <row r="45" spans="3:19" x14ac:dyDescent="0.3">
      <c r="C45">
        <v>3</v>
      </c>
      <c r="D45">
        <v>309</v>
      </c>
      <c r="E45">
        <v>2.25</v>
      </c>
      <c r="I45">
        <v>326</v>
      </c>
      <c r="J45">
        <v>15</v>
      </c>
      <c r="O45">
        <v>520</v>
      </c>
      <c r="P45">
        <v>520</v>
      </c>
      <c r="Q45">
        <v>93050</v>
      </c>
    </row>
    <row r="46" spans="3:19" x14ac:dyDescent="0.3">
      <c r="C46">
        <v>3</v>
      </c>
      <c r="D46">
        <v>310</v>
      </c>
      <c r="E46">
        <v>36.25</v>
      </c>
      <c r="I46">
        <v>5069</v>
      </c>
      <c r="J46">
        <v>213.5</v>
      </c>
      <c r="K46">
        <v>532.5</v>
      </c>
      <c r="O46">
        <v>12240</v>
      </c>
      <c r="P46">
        <v>12240</v>
      </c>
      <c r="Q46">
        <v>1720540</v>
      </c>
    </row>
    <row r="47" spans="3:19" x14ac:dyDescent="0.3">
      <c r="C47" t="s">
        <v>1795</v>
      </c>
      <c r="E47">
        <v>70.599999999999994</v>
      </c>
      <c r="I47">
        <v>10166.950000000001</v>
      </c>
      <c r="J47">
        <v>696.25</v>
      </c>
      <c r="K47">
        <v>800.2</v>
      </c>
      <c r="L47">
        <v>104</v>
      </c>
      <c r="O47">
        <v>49906</v>
      </c>
      <c r="P47">
        <v>49906</v>
      </c>
      <c r="Q47">
        <v>3652340</v>
      </c>
      <c r="R47">
        <v>5559</v>
      </c>
      <c r="S47">
        <v>7885.8395497945457</v>
      </c>
    </row>
    <row r="48" spans="3:19" x14ac:dyDescent="0.3">
      <c r="C48">
        <v>4</v>
      </c>
      <c r="D48" t="s">
        <v>272</v>
      </c>
      <c r="E48">
        <v>10.100000000000001</v>
      </c>
      <c r="I48">
        <v>1628.8000000000002</v>
      </c>
      <c r="J48">
        <v>245.5</v>
      </c>
      <c r="K48">
        <v>12</v>
      </c>
      <c r="L48">
        <v>62.5</v>
      </c>
      <c r="Q48">
        <v>882692</v>
      </c>
      <c r="R48">
        <v>3300</v>
      </c>
      <c r="S48">
        <v>2469.1728831278792</v>
      </c>
    </row>
    <row r="49" spans="3:19" x14ac:dyDescent="0.3">
      <c r="C49">
        <v>4</v>
      </c>
      <c r="D49">
        <v>99</v>
      </c>
      <c r="E49">
        <v>1.8</v>
      </c>
      <c r="I49">
        <v>270.39999999999998</v>
      </c>
      <c r="J49">
        <v>32</v>
      </c>
      <c r="K49">
        <v>12</v>
      </c>
      <c r="L49">
        <v>23</v>
      </c>
      <c r="Q49">
        <v>95636</v>
      </c>
      <c r="R49">
        <v>3300</v>
      </c>
      <c r="S49">
        <v>2469.1728831278792</v>
      </c>
    </row>
    <row r="50" spans="3:19" x14ac:dyDescent="0.3">
      <c r="C50">
        <v>4</v>
      </c>
      <c r="D50">
        <v>101</v>
      </c>
      <c r="E50">
        <v>8.3000000000000007</v>
      </c>
      <c r="I50">
        <v>1358.4</v>
      </c>
      <c r="J50">
        <v>213.5</v>
      </c>
      <c r="L50">
        <v>39.5</v>
      </c>
      <c r="Q50">
        <v>787056</v>
      </c>
    </row>
    <row r="51" spans="3:19" x14ac:dyDescent="0.3">
      <c r="C51">
        <v>4</v>
      </c>
      <c r="D51" t="s">
        <v>1790</v>
      </c>
      <c r="E51">
        <v>15.25</v>
      </c>
      <c r="I51">
        <v>2131.25</v>
      </c>
      <c r="J51">
        <v>82.25</v>
      </c>
      <c r="K51">
        <v>35</v>
      </c>
      <c r="Q51">
        <v>542753</v>
      </c>
      <c r="R51">
        <v>6932</v>
      </c>
      <c r="S51">
        <v>5416.666666666667</v>
      </c>
    </row>
    <row r="52" spans="3:19" x14ac:dyDescent="0.3">
      <c r="C52">
        <v>4</v>
      </c>
      <c r="D52">
        <v>303</v>
      </c>
      <c r="R52">
        <v>6932</v>
      </c>
      <c r="S52">
        <v>5416.666666666667</v>
      </c>
    </row>
    <row r="53" spans="3:19" x14ac:dyDescent="0.3">
      <c r="C53">
        <v>4</v>
      </c>
      <c r="D53">
        <v>304</v>
      </c>
      <c r="E53">
        <v>1</v>
      </c>
      <c r="I53">
        <v>160</v>
      </c>
      <c r="Q53">
        <v>39950</v>
      </c>
    </row>
    <row r="54" spans="3:19" x14ac:dyDescent="0.3">
      <c r="C54">
        <v>4</v>
      </c>
      <c r="D54">
        <v>305</v>
      </c>
      <c r="E54">
        <v>2</v>
      </c>
      <c r="I54">
        <v>280</v>
      </c>
      <c r="Q54">
        <v>109649</v>
      </c>
    </row>
    <row r="55" spans="3:19" x14ac:dyDescent="0.3">
      <c r="C55">
        <v>4</v>
      </c>
      <c r="D55">
        <v>306</v>
      </c>
      <c r="E55">
        <v>8.25</v>
      </c>
      <c r="I55">
        <v>1110</v>
      </c>
      <c r="J55">
        <v>55</v>
      </c>
      <c r="K55">
        <v>35</v>
      </c>
      <c r="Q55">
        <v>297234</v>
      </c>
    </row>
    <row r="56" spans="3:19" x14ac:dyDescent="0.3">
      <c r="C56">
        <v>4</v>
      </c>
      <c r="D56">
        <v>642</v>
      </c>
      <c r="E56">
        <v>4</v>
      </c>
      <c r="I56">
        <v>581.25</v>
      </c>
      <c r="J56">
        <v>27.25</v>
      </c>
      <c r="Q56">
        <v>95920</v>
      </c>
    </row>
    <row r="57" spans="3:19" x14ac:dyDescent="0.3">
      <c r="C57">
        <v>4</v>
      </c>
      <c r="D57" t="s">
        <v>1791</v>
      </c>
      <c r="E57">
        <v>1</v>
      </c>
      <c r="I57">
        <v>160</v>
      </c>
      <c r="Q57">
        <v>27907</v>
      </c>
    </row>
    <row r="58" spans="3:19" x14ac:dyDescent="0.3">
      <c r="C58">
        <v>4</v>
      </c>
      <c r="D58">
        <v>30</v>
      </c>
      <c r="E58">
        <v>1</v>
      </c>
      <c r="I58">
        <v>160</v>
      </c>
      <c r="Q58">
        <v>27907</v>
      </c>
    </row>
    <row r="59" spans="3:19" x14ac:dyDescent="0.3">
      <c r="C59">
        <v>4</v>
      </c>
      <c r="D59" t="s">
        <v>1796</v>
      </c>
      <c r="L59">
        <v>11.5</v>
      </c>
      <c r="Q59">
        <v>2990</v>
      </c>
    </row>
    <row r="60" spans="3:19" x14ac:dyDescent="0.3">
      <c r="C60">
        <v>4</v>
      </c>
      <c r="D60">
        <v>0</v>
      </c>
      <c r="L60">
        <v>11.5</v>
      </c>
      <c r="Q60">
        <v>2990</v>
      </c>
    </row>
    <row r="61" spans="3:19" x14ac:dyDescent="0.3">
      <c r="C61">
        <v>4</v>
      </c>
      <c r="D61" t="s">
        <v>1792</v>
      </c>
      <c r="E61">
        <v>44</v>
      </c>
      <c r="I61">
        <v>6666</v>
      </c>
      <c r="J61">
        <v>169.25</v>
      </c>
      <c r="K61">
        <v>391.5</v>
      </c>
      <c r="O61">
        <v>10750</v>
      </c>
      <c r="P61">
        <v>10750</v>
      </c>
      <c r="Q61">
        <v>2028946</v>
      </c>
    </row>
    <row r="62" spans="3:19" x14ac:dyDescent="0.3">
      <c r="C62">
        <v>4</v>
      </c>
      <c r="D62">
        <v>307</v>
      </c>
      <c r="E62">
        <v>6.75</v>
      </c>
      <c r="I62">
        <v>1068</v>
      </c>
      <c r="J62">
        <v>35</v>
      </c>
      <c r="K62">
        <v>85</v>
      </c>
      <c r="Q62">
        <v>332557</v>
      </c>
    </row>
    <row r="63" spans="3:19" x14ac:dyDescent="0.3">
      <c r="C63">
        <v>4</v>
      </c>
      <c r="D63">
        <v>309</v>
      </c>
      <c r="E63">
        <v>2</v>
      </c>
      <c r="I63">
        <v>306</v>
      </c>
      <c r="J63">
        <v>30</v>
      </c>
      <c r="Q63">
        <v>97357</v>
      </c>
    </row>
    <row r="64" spans="3:19" x14ac:dyDescent="0.3">
      <c r="C64">
        <v>4</v>
      </c>
      <c r="D64">
        <v>310</v>
      </c>
      <c r="E64">
        <v>35.25</v>
      </c>
      <c r="I64">
        <v>5292</v>
      </c>
      <c r="J64">
        <v>104.25</v>
      </c>
      <c r="K64">
        <v>306.5</v>
      </c>
      <c r="O64">
        <v>10750</v>
      </c>
      <c r="P64">
        <v>10750</v>
      </c>
      <c r="Q64">
        <v>1599032</v>
      </c>
    </row>
    <row r="65" spans="3:19" x14ac:dyDescent="0.3">
      <c r="C65" t="s">
        <v>1797</v>
      </c>
      <c r="E65">
        <v>70.349999999999994</v>
      </c>
      <c r="I65">
        <v>10586.05</v>
      </c>
      <c r="J65">
        <v>497</v>
      </c>
      <c r="K65">
        <v>438.5</v>
      </c>
      <c r="L65">
        <v>74</v>
      </c>
      <c r="O65">
        <v>10750</v>
      </c>
      <c r="P65">
        <v>10750</v>
      </c>
      <c r="Q65">
        <v>3485288</v>
      </c>
      <c r="R65">
        <v>10232</v>
      </c>
      <c r="S65">
        <v>7885.8395497945457</v>
      </c>
    </row>
    <row r="66" spans="3:19" x14ac:dyDescent="0.3">
      <c r="C66">
        <v>5</v>
      </c>
      <c r="D66" t="s">
        <v>272</v>
      </c>
      <c r="E66">
        <v>10.151200000000001</v>
      </c>
      <c r="I66">
        <v>1661.6000000000001</v>
      </c>
      <c r="J66">
        <v>243</v>
      </c>
      <c r="K66">
        <v>52.6</v>
      </c>
      <c r="L66">
        <v>74.5</v>
      </c>
      <c r="Q66">
        <v>915519</v>
      </c>
      <c r="R66">
        <v>1000</v>
      </c>
      <c r="S66">
        <v>2469.1728831278792</v>
      </c>
    </row>
    <row r="67" spans="3:19" x14ac:dyDescent="0.3">
      <c r="C67">
        <v>5</v>
      </c>
      <c r="D67">
        <v>99</v>
      </c>
      <c r="E67">
        <v>1.8118000000000001</v>
      </c>
      <c r="I67">
        <v>267.2</v>
      </c>
      <c r="J67">
        <v>34</v>
      </c>
      <c r="K67">
        <v>41.1</v>
      </c>
      <c r="L67">
        <v>11.5</v>
      </c>
      <c r="Q67">
        <v>109354</v>
      </c>
      <c r="R67">
        <v>1000</v>
      </c>
      <c r="S67">
        <v>2469.1728831278792</v>
      </c>
    </row>
    <row r="68" spans="3:19" x14ac:dyDescent="0.3">
      <c r="C68">
        <v>5</v>
      </c>
      <c r="D68">
        <v>101</v>
      </c>
      <c r="E68">
        <v>8.3394000000000013</v>
      </c>
      <c r="I68">
        <v>1394.4</v>
      </c>
      <c r="J68">
        <v>209</v>
      </c>
      <c r="K68">
        <v>11.5</v>
      </c>
      <c r="L68">
        <v>63</v>
      </c>
      <c r="Q68">
        <v>806165</v>
      </c>
    </row>
    <row r="69" spans="3:19" x14ac:dyDescent="0.3">
      <c r="C69">
        <v>5</v>
      </c>
      <c r="D69" t="s">
        <v>1790</v>
      </c>
      <c r="E69">
        <v>13.25</v>
      </c>
      <c r="I69">
        <v>2145.25</v>
      </c>
      <c r="J69">
        <v>51.75</v>
      </c>
      <c r="K69">
        <v>41.75</v>
      </c>
      <c r="O69">
        <v>410</v>
      </c>
      <c r="P69">
        <v>410</v>
      </c>
      <c r="Q69">
        <v>432675</v>
      </c>
      <c r="R69">
        <v>6260</v>
      </c>
      <c r="S69">
        <v>5416.666666666667</v>
      </c>
    </row>
    <row r="70" spans="3:19" x14ac:dyDescent="0.3">
      <c r="C70">
        <v>5</v>
      </c>
      <c r="D70">
        <v>303</v>
      </c>
      <c r="R70">
        <v>6260</v>
      </c>
      <c r="S70">
        <v>5416.666666666667</v>
      </c>
    </row>
    <row r="71" spans="3:19" x14ac:dyDescent="0.3">
      <c r="C71">
        <v>5</v>
      </c>
      <c r="D71">
        <v>306</v>
      </c>
      <c r="E71">
        <v>9.25</v>
      </c>
      <c r="I71">
        <v>1440</v>
      </c>
      <c r="J71">
        <v>17.5</v>
      </c>
      <c r="K71">
        <v>41.75</v>
      </c>
      <c r="O71">
        <v>410</v>
      </c>
      <c r="P71">
        <v>410</v>
      </c>
      <c r="Q71">
        <v>334719</v>
      </c>
    </row>
    <row r="72" spans="3:19" x14ac:dyDescent="0.3">
      <c r="C72">
        <v>5</v>
      </c>
      <c r="D72">
        <v>642</v>
      </c>
      <c r="E72">
        <v>4</v>
      </c>
      <c r="I72">
        <v>705.25</v>
      </c>
      <c r="J72">
        <v>34.25</v>
      </c>
      <c r="Q72">
        <v>97956</v>
      </c>
    </row>
    <row r="73" spans="3:19" x14ac:dyDescent="0.3">
      <c r="C73">
        <v>5</v>
      </c>
      <c r="D73" t="s">
        <v>1791</v>
      </c>
      <c r="E73">
        <v>1</v>
      </c>
      <c r="I73">
        <v>184</v>
      </c>
      <c r="Q73">
        <v>27890</v>
      </c>
    </row>
    <row r="74" spans="3:19" x14ac:dyDescent="0.3">
      <c r="C74">
        <v>5</v>
      </c>
      <c r="D74">
        <v>30</v>
      </c>
      <c r="E74">
        <v>1</v>
      </c>
      <c r="I74">
        <v>184</v>
      </c>
      <c r="Q74">
        <v>27890</v>
      </c>
    </row>
    <row r="75" spans="3:19" x14ac:dyDescent="0.3">
      <c r="C75">
        <v>5</v>
      </c>
      <c r="D75" t="s">
        <v>1796</v>
      </c>
      <c r="L75">
        <v>11.5</v>
      </c>
      <c r="Q75">
        <v>2990</v>
      </c>
    </row>
    <row r="76" spans="3:19" x14ac:dyDescent="0.3">
      <c r="C76">
        <v>5</v>
      </c>
      <c r="D76">
        <v>0</v>
      </c>
      <c r="L76">
        <v>11.5</v>
      </c>
      <c r="Q76">
        <v>2990</v>
      </c>
    </row>
    <row r="77" spans="3:19" x14ac:dyDescent="0.3">
      <c r="C77">
        <v>5</v>
      </c>
      <c r="D77" t="s">
        <v>1792</v>
      </c>
      <c r="E77">
        <v>45.75</v>
      </c>
      <c r="I77">
        <v>6964</v>
      </c>
      <c r="J77">
        <v>100.5</v>
      </c>
      <c r="K77">
        <v>410</v>
      </c>
      <c r="O77">
        <v>9712</v>
      </c>
      <c r="P77">
        <v>9712</v>
      </c>
      <c r="Q77">
        <v>2180759</v>
      </c>
    </row>
    <row r="78" spans="3:19" x14ac:dyDescent="0.3">
      <c r="C78">
        <v>5</v>
      </c>
      <c r="D78">
        <v>307</v>
      </c>
      <c r="E78">
        <v>8.75</v>
      </c>
      <c r="I78">
        <v>1340</v>
      </c>
      <c r="J78">
        <v>22</v>
      </c>
      <c r="K78">
        <v>100</v>
      </c>
      <c r="O78">
        <v>1470</v>
      </c>
      <c r="P78">
        <v>1470</v>
      </c>
      <c r="Q78">
        <v>443880</v>
      </c>
    </row>
    <row r="79" spans="3:19" x14ac:dyDescent="0.3">
      <c r="C79">
        <v>5</v>
      </c>
      <c r="D79">
        <v>309</v>
      </c>
      <c r="E79">
        <v>2</v>
      </c>
      <c r="I79">
        <v>316</v>
      </c>
      <c r="J79">
        <v>17</v>
      </c>
      <c r="Q79">
        <v>87577</v>
      </c>
    </row>
    <row r="80" spans="3:19" x14ac:dyDescent="0.3">
      <c r="C80">
        <v>5</v>
      </c>
      <c r="D80">
        <v>310</v>
      </c>
      <c r="E80">
        <v>35</v>
      </c>
      <c r="I80">
        <v>5308</v>
      </c>
      <c r="J80">
        <v>61.5</v>
      </c>
      <c r="K80">
        <v>310</v>
      </c>
      <c r="O80">
        <v>8242</v>
      </c>
      <c r="P80">
        <v>8242</v>
      </c>
      <c r="Q80">
        <v>1649302</v>
      </c>
    </row>
    <row r="81" spans="3:19" x14ac:dyDescent="0.3">
      <c r="C81" t="s">
        <v>1798</v>
      </c>
      <c r="E81">
        <v>70.151200000000003</v>
      </c>
      <c r="I81">
        <v>10954.85</v>
      </c>
      <c r="J81">
        <v>395.25</v>
      </c>
      <c r="K81">
        <v>504.35</v>
      </c>
      <c r="L81">
        <v>86</v>
      </c>
      <c r="O81">
        <v>10122</v>
      </c>
      <c r="P81">
        <v>10122</v>
      </c>
      <c r="Q81">
        <v>3559833</v>
      </c>
      <c r="R81">
        <v>7260</v>
      </c>
      <c r="S81">
        <v>7885.8395497945457</v>
      </c>
    </row>
    <row r="82" spans="3:19" x14ac:dyDescent="0.3">
      <c r="C82">
        <v>6</v>
      </c>
      <c r="D82" t="s">
        <v>272</v>
      </c>
      <c r="E82">
        <v>10.127500000000001</v>
      </c>
      <c r="I82">
        <v>1580.8000000000002</v>
      </c>
      <c r="J82">
        <v>252.9</v>
      </c>
      <c r="K82">
        <v>56.6</v>
      </c>
      <c r="L82">
        <v>79.5</v>
      </c>
      <c r="Q82">
        <v>900161</v>
      </c>
      <c r="S82">
        <v>2469.1728831278792</v>
      </c>
    </row>
    <row r="83" spans="3:19" x14ac:dyDescent="0.3">
      <c r="C83">
        <v>6</v>
      </c>
      <c r="D83">
        <v>99</v>
      </c>
      <c r="E83">
        <v>1.8274999999999999</v>
      </c>
      <c r="I83">
        <v>302.39999999999998</v>
      </c>
      <c r="J83">
        <v>36.4</v>
      </c>
      <c r="K83">
        <v>56.6</v>
      </c>
      <c r="L83">
        <v>11.5</v>
      </c>
      <c r="Q83">
        <v>106039</v>
      </c>
      <c r="S83">
        <v>2469.1728831278792</v>
      </c>
    </row>
    <row r="84" spans="3:19" x14ac:dyDescent="0.3">
      <c r="C84">
        <v>6</v>
      </c>
      <c r="D84">
        <v>101</v>
      </c>
      <c r="E84">
        <v>8.3000000000000007</v>
      </c>
      <c r="I84">
        <v>1278.4000000000001</v>
      </c>
      <c r="J84">
        <v>216.5</v>
      </c>
      <c r="L84">
        <v>68</v>
      </c>
      <c r="Q84">
        <v>794122</v>
      </c>
    </row>
    <row r="85" spans="3:19" x14ac:dyDescent="0.3">
      <c r="C85">
        <v>6</v>
      </c>
      <c r="D85" t="s">
        <v>1790</v>
      </c>
      <c r="E85">
        <v>13.5</v>
      </c>
      <c r="I85">
        <v>1869.5</v>
      </c>
      <c r="J85">
        <v>93.75</v>
      </c>
      <c r="K85">
        <v>40</v>
      </c>
      <c r="Q85">
        <v>406267</v>
      </c>
      <c r="R85">
        <v>500</v>
      </c>
      <c r="S85">
        <v>5416.666666666667</v>
      </c>
    </row>
    <row r="86" spans="3:19" x14ac:dyDescent="0.3">
      <c r="C86">
        <v>6</v>
      </c>
      <c r="D86">
        <v>303</v>
      </c>
      <c r="R86">
        <v>500</v>
      </c>
      <c r="S86">
        <v>5416.666666666667</v>
      </c>
    </row>
    <row r="87" spans="3:19" x14ac:dyDescent="0.3">
      <c r="C87">
        <v>6</v>
      </c>
      <c r="D87">
        <v>306</v>
      </c>
      <c r="E87">
        <v>9.5</v>
      </c>
      <c r="I87">
        <v>1296</v>
      </c>
      <c r="J87">
        <v>47.5</v>
      </c>
      <c r="K87">
        <v>40</v>
      </c>
      <c r="Q87">
        <v>307382</v>
      </c>
    </row>
    <row r="88" spans="3:19" x14ac:dyDescent="0.3">
      <c r="C88">
        <v>6</v>
      </c>
      <c r="D88">
        <v>642</v>
      </c>
      <c r="E88">
        <v>4</v>
      </c>
      <c r="I88">
        <v>573.5</v>
      </c>
      <c r="J88">
        <v>46.25</v>
      </c>
      <c r="Q88">
        <v>98885</v>
      </c>
    </row>
    <row r="89" spans="3:19" x14ac:dyDescent="0.3">
      <c r="C89">
        <v>6</v>
      </c>
      <c r="D89" t="s">
        <v>1791</v>
      </c>
      <c r="E89">
        <v>1</v>
      </c>
      <c r="I89">
        <v>160</v>
      </c>
      <c r="Q89">
        <v>27907</v>
      </c>
    </row>
    <row r="90" spans="3:19" x14ac:dyDescent="0.3">
      <c r="C90">
        <v>6</v>
      </c>
      <c r="D90">
        <v>30</v>
      </c>
      <c r="E90">
        <v>1</v>
      </c>
      <c r="I90">
        <v>160</v>
      </c>
      <c r="Q90">
        <v>27907</v>
      </c>
    </row>
    <row r="91" spans="3:19" x14ac:dyDescent="0.3">
      <c r="C91">
        <v>6</v>
      </c>
      <c r="D91" t="s">
        <v>1792</v>
      </c>
      <c r="E91">
        <v>47.5</v>
      </c>
      <c r="I91">
        <v>6244</v>
      </c>
      <c r="J91">
        <v>409.25</v>
      </c>
      <c r="K91">
        <v>599</v>
      </c>
      <c r="O91">
        <v>750</v>
      </c>
      <c r="P91">
        <v>750</v>
      </c>
      <c r="Q91">
        <v>2340228</v>
      </c>
    </row>
    <row r="92" spans="3:19" x14ac:dyDescent="0.3">
      <c r="C92">
        <v>6</v>
      </c>
      <c r="D92">
        <v>307</v>
      </c>
      <c r="E92">
        <v>8.75</v>
      </c>
      <c r="I92">
        <v>1108</v>
      </c>
      <c r="J92">
        <v>60</v>
      </c>
      <c r="K92">
        <v>80</v>
      </c>
      <c r="Q92">
        <v>432130</v>
      </c>
    </row>
    <row r="93" spans="3:19" x14ac:dyDescent="0.3">
      <c r="C93">
        <v>6</v>
      </c>
      <c r="D93">
        <v>309</v>
      </c>
      <c r="E93">
        <v>3</v>
      </c>
      <c r="I93">
        <v>372</v>
      </c>
      <c r="J93">
        <v>22</v>
      </c>
      <c r="Q93">
        <v>128254</v>
      </c>
    </row>
    <row r="94" spans="3:19" x14ac:dyDescent="0.3">
      <c r="C94">
        <v>6</v>
      </c>
      <c r="D94">
        <v>310</v>
      </c>
      <c r="E94">
        <v>35.75</v>
      </c>
      <c r="I94">
        <v>4764</v>
      </c>
      <c r="J94">
        <v>327.25</v>
      </c>
      <c r="K94">
        <v>519</v>
      </c>
      <c r="O94">
        <v>750</v>
      </c>
      <c r="P94">
        <v>750</v>
      </c>
      <c r="Q94">
        <v>1779844</v>
      </c>
    </row>
    <row r="95" spans="3:19" x14ac:dyDescent="0.3">
      <c r="C95" t="s">
        <v>1799</v>
      </c>
      <c r="E95">
        <v>72.127499999999998</v>
      </c>
      <c r="I95">
        <v>9854.2999999999993</v>
      </c>
      <c r="J95">
        <v>755.9</v>
      </c>
      <c r="K95">
        <v>695.6</v>
      </c>
      <c r="L95">
        <v>79.5</v>
      </c>
      <c r="O95">
        <v>750</v>
      </c>
      <c r="P95">
        <v>750</v>
      </c>
      <c r="Q95">
        <v>3674563</v>
      </c>
      <c r="R95">
        <v>500</v>
      </c>
      <c r="S95">
        <v>7885.8395497945457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1813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217362</v>
      </c>
      <c r="C3" s="344">
        <f t="shared" ref="C3:Z3" si="0">SUBTOTAL(9,C6:C1048576)</f>
        <v>6</v>
      </c>
      <c r="D3" s="344"/>
      <c r="E3" s="344">
        <f>SUBTOTAL(9,E6:E1048576)/4</f>
        <v>210890</v>
      </c>
      <c r="F3" s="344"/>
      <c r="G3" s="344">
        <f t="shared" si="0"/>
        <v>5</v>
      </c>
      <c r="H3" s="344">
        <f>SUBTOTAL(9,H6:H1048576)/4</f>
        <v>245725</v>
      </c>
      <c r="I3" s="347">
        <f>IF(B3&lt;&gt;0,H3/B3,"")</f>
        <v>1.1304873897001315</v>
      </c>
      <c r="J3" s="345">
        <f>IF(E3&lt;&gt;0,H3/E3,"")</f>
        <v>1.1651808999952582</v>
      </c>
      <c r="K3" s="346">
        <f t="shared" si="0"/>
        <v>4.8021320253610611E-10</v>
      </c>
      <c r="L3" s="346"/>
      <c r="M3" s="344">
        <f t="shared" si="0"/>
        <v>-1.03125</v>
      </c>
      <c r="N3" s="344">
        <f t="shared" si="0"/>
        <v>-9.3132257461547852E-10</v>
      </c>
      <c r="O3" s="344"/>
      <c r="P3" s="344">
        <f t="shared" si="0"/>
        <v>2</v>
      </c>
      <c r="Q3" s="344">
        <f t="shared" si="0"/>
        <v>236059.43999999971</v>
      </c>
      <c r="R3" s="347">
        <f>IF(K3&lt;&gt;0,Q3/K3,"")</f>
        <v>491572157436156.62</v>
      </c>
      <c r="S3" s="347">
        <f>IF(N3&lt;&gt;0,Q3/N3,"")</f>
        <v>-253466893678018.25</v>
      </c>
      <c r="T3" s="343">
        <f t="shared" si="0"/>
        <v>5699731.8800000008</v>
      </c>
      <c r="U3" s="346"/>
      <c r="V3" s="344">
        <f t="shared" si="0"/>
        <v>1.9778815867444333</v>
      </c>
      <c r="W3" s="344">
        <f t="shared" si="0"/>
        <v>5763471.2999999998</v>
      </c>
      <c r="X3" s="344"/>
      <c r="Y3" s="344">
        <f t="shared" si="0"/>
        <v>2</v>
      </c>
      <c r="Z3" s="344">
        <f t="shared" si="0"/>
        <v>5054649.3400000008</v>
      </c>
      <c r="AA3" s="347">
        <f>IF(T3&lt;&gt;0,Z3/T3,"")</f>
        <v>0.886822300841281</v>
      </c>
      <c r="AB3" s="345">
        <f>IF(W3&lt;&gt;0,Z3/W3,"")</f>
        <v>0.87701474977415106</v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2017</v>
      </c>
      <c r="F5" s="867"/>
      <c r="G5" s="867"/>
      <c r="H5" s="867">
        <v>2018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2017</v>
      </c>
      <c r="O5" s="867"/>
      <c r="P5" s="867"/>
      <c r="Q5" s="867">
        <v>2018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2017</v>
      </c>
      <c r="X5" s="867"/>
      <c r="Y5" s="867"/>
      <c r="Z5" s="867">
        <v>2018</v>
      </c>
      <c r="AA5" s="868" t="s">
        <v>257</v>
      </c>
      <c r="AB5" s="869" t="s">
        <v>2</v>
      </c>
    </row>
    <row r="6" spans="1:28" ht="14.4" customHeight="1" x14ac:dyDescent="0.3">
      <c r="A6" s="870" t="s">
        <v>1810</v>
      </c>
      <c r="B6" s="871">
        <v>217362</v>
      </c>
      <c r="C6" s="872">
        <v>1</v>
      </c>
      <c r="D6" s="872">
        <v>1.0306889847787946</v>
      </c>
      <c r="E6" s="871">
        <v>210890</v>
      </c>
      <c r="F6" s="872">
        <v>0.97022478630119335</v>
      </c>
      <c r="G6" s="872">
        <v>1</v>
      </c>
      <c r="H6" s="871">
        <v>245725</v>
      </c>
      <c r="I6" s="872">
        <v>1.1304873897001315</v>
      </c>
      <c r="J6" s="872">
        <v>1.1651808999952582</v>
      </c>
      <c r="K6" s="871">
        <v>2.4010660126805305E-10</v>
      </c>
      <c r="L6" s="872">
        <v>1</v>
      </c>
      <c r="M6" s="872">
        <v>-0.515625</v>
      </c>
      <c r="N6" s="871">
        <v>-4.6566128730773926E-10</v>
      </c>
      <c r="O6" s="872">
        <v>-1.9393939393939394</v>
      </c>
      <c r="P6" s="872">
        <v>1</v>
      </c>
      <c r="Q6" s="871">
        <v>118029.71999999986</v>
      </c>
      <c r="R6" s="872">
        <v>491572157436156.62</v>
      </c>
      <c r="S6" s="872">
        <v>-253466893678018.25</v>
      </c>
      <c r="T6" s="871">
        <v>2849865.9400000004</v>
      </c>
      <c r="U6" s="872">
        <v>1</v>
      </c>
      <c r="V6" s="872">
        <v>0.98894079337221663</v>
      </c>
      <c r="W6" s="871">
        <v>2881735.65</v>
      </c>
      <c r="X6" s="872">
        <v>1.0111828804129641</v>
      </c>
      <c r="Y6" s="872">
        <v>1</v>
      </c>
      <c r="Z6" s="871">
        <v>2527324.6700000004</v>
      </c>
      <c r="AA6" s="872">
        <v>0.886822300841281</v>
      </c>
      <c r="AB6" s="873">
        <v>0.87701474977415106</v>
      </c>
    </row>
    <row r="7" spans="1:28" ht="14.4" customHeight="1" x14ac:dyDescent="0.3">
      <c r="A7" s="880" t="s">
        <v>1811</v>
      </c>
      <c r="B7" s="874">
        <v>354</v>
      </c>
      <c r="C7" s="875">
        <v>1</v>
      </c>
      <c r="D7" s="875"/>
      <c r="E7" s="874"/>
      <c r="F7" s="875"/>
      <c r="G7" s="875"/>
      <c r="H7" s="874"/>
      <c r="I7" s="875"/>
      <c r="J7" s="875"/>
      <c r="K7" s="874"/>
      <c r="L7" s="875"/>
      <c r="M7" s="875"/>
      <c r="N7" s="874"/>
      <c r="O7" s="875"/>
      <c r="P7" s="875"/>
      <c r="Q7" s="874"/>
      <c r="R7" s="875"/>
      <c r="S7" s="875"/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thickBot="1" x14ac:dyDescent="0.35">
      <c r="A8" s="881" t="s">
        <v>1812</v>
      </c>
      <c r="B8" s="877">
        <v>217008</v>
      </c>
      <c r="C8" s="878">
        <v>1</v>
      </c>
      <c r="D8" s="878">
        <v>1.0290103845606715</v>
      </c>
      <c r="E8" s="877">
        <v>210890</v>
      </c>
      <c r="F8" s="878">
        <v>0.97180749096807495</v>
      </c>
      <c r="G8" s="878">
        <v>1</v>
      </c>
      <c r="H8" s="877">
        <v>245725</v>
      </c>
      <c r="I8" s="878">
        <v>1.1323315269483152</v>
      </c>
      <c r="J8" s="878">
        <v>1.1651808999952582</v>
      </c>
      <c r="K8" s="877">
        <v>2.4010660126805305E-10</v>
      </c>
      <c r="L8" s="878">
        <v>1</v>
      </c>
      <c r="M8" s="878">
        <v>-0.515625</v>
      </c>
      <c r="N8" s="877">
        <v>-4.6566128730773926E-10</v>
      </c>
      <c r="O8" s="878">
        <v>-1.9393939393939394</v>
      </c>
      <c r="P8" s="878">
        <v>1</v>
      </c>
      <c r="Q8" s="877">
        <v>118029.71999999986</v>
      </c>
      <c r="R8" s="878">
        <v>491572157436156.62</v>
      </c>
      <c r="S8" s="878">
        <v>-253466893678018.25</v>
      </c>
      <c r="T8" s="877">
        <v>2849865.9400000004</v>
      </c>
      <c r="U8" s="878">
        <v>1</v>
      </c>
      <c r="V8" s="878">
        <v>0.98894079337221663</v>
      </c>
      <c r="W8" s="877">
        <v>2881735.65</v>
      </c>
      <c r="X8" s="878">
        <v>1.0111828804129641</v>
      </c>
      <c r="Y8" s="878">
        <v>1</v>
      </c>
      <c r="Z8" s="877">
        <v>2527324.6700000004</v>
      </c>
      <c r="AA8" s="878">
        <v>0.886822300841281</v>
      </c>
      <c r="AB8" s="879">
        <v>0.87701474977415106</v>
      </c>
    </row>
    <row r="9" spans="1:28" ht="14.4" customHeight="1" thickBot="1" x14ac:dyDescent="0.35"/>
    <row r="10" spans="1:28" ht="14.4" customHeight="1" x14ac:dyDescent="0.3">
      <c r="A10" s="870" t="s">
        <v>587</v>
      </c>
      <c r="B10" s="871">
        <v>217362</v>
      </c>
      <c r="C10" s="872">
        <v>1</v>
      </c>
      <c r="D10" s="872">
        <v>1.0306889847787946</v>
      </c>
      <c r="E10" s="871">
        <v>210890</v>
      </c>
      <c r="F10" s="872">
        <v>0.97022478630119335</v>
      </c>
      <c r="G10" s="872">
        <v>1</v>
      </c>
      <c r="H10" s="871">
        <v>245725</v>
      </c>
      <c r="I10" s="872">
        <v>1.1304873897001315</v>
      </c>
      <c r="J10" s="873">
        <v>1.1651808999952582</v>
      </c>
    </row>
    <row r="11" spans="1:28" ht="14.4" customHeight="1" x14ac:dyDescent="0.3">
      <c r="A11" s="880" t="s">
        <v>1814</v>
      </c>
      <c r="B11" s="874">
        <v>7809</v>
      </c>
      <c r="C11" s="875">
        <v>1</v>
      </c>
      <c r="D11" s="875">
        <v>3.0220588235294117</v>
      </c>
      <c r="E11" s="874">
        <v>2584</v>
      </c>
      <c r="F11" s="875">
        <v>0.33090024330900242</v>
      </c>
      <c r="G11" s="875">
        <v>1</v>
      </c>
      <c r="H11" s="874">
        <v>6185</v>
      </c>
      <c r="I11" s="875">
        <v>0.7920348316045589</v>
      </c>
      <c r="J11" s="876">
        <v>2.3935758513931891</v>
      </c>
    </row>
    <row r="12" spans="1:28" ht="14.4" customHeight="1" x14ac:dyDescent="0.3">
      <c r="A12" s="880" t="s">
        <v>1815</v>
      </c>
      <c r="B12" s="874">
        <v>209553</v>
      </c>
      <c r="C12" s="875">
        <v>1</v>
      </c>
      <c r="D12" s="875">
        <v>1.0059863854137663</v>
      </c>
      <c r="E12" s="874">
        <v>208306</v>
      </c>
      <c r="F12" s="875">
        <v>0.99404923814023183</v>
      </c>
      <c r="G12" s="875">
        <v>1</v>
      </c>
      <c r="H12" s="874">
        <v>239540</v>
      </c>
      <c r="I12" s="875">
        <v>1.1430998363182583</v>
      </c>
      <c r="J12" s="876">
        <v>1.1499428725048726</v>
      </c>
    </row>
    <row r="13" spans="1:28" ht="14.4" customHeight="1" x14ac:dyDescent="0.3">
      <c r="A13" s="882" t="s">
        <v>593</v>
      </c>
      <c r="B13" s="883">
        <v>0</v>
      </c>
      <c r="C13" s="884"/>
      <c r="D13" s="884"/>
      <c r="E13" s="883"/>
      <c r="F13" s="884"/>
      <c r="G13" s="884"/>
      <c r="H13" s="883"/>
      <c r="I13" s="884"/>
      <c r="J13" s="885"/>
    </row>
    <row r="14" spans="1:28" ht="14.4" customHeight="1" thickBot="1" x14ac:dyDescent="0.35">
      <c r="A14" s="881" t="s">
        <v>1814</v>
      </c>
      <c r="B14" s="877">
        <v>0</v>
      </c>
      <c r="C14" s="878"/>
      <c r="D14" s="878"/>
      <c r="E14" s="877"/>
      <c r="F14" s="878"/>
      <c r="G14" s="878"/>
      <c r="H14" s="877"/>
      <c r="I14" s="878"/>
      <c r="J14" s="879"/>
    </row>
    <row r="15" spans="1:28" ht="14.4" customHeight="1" x14ac:dyDescent="0.3">
      <c r="A15" s="804" t="s">
        <v>301</v>
      </c>
    </row>
    <row r="16" spans="1:28" ht="14.4" customHeight="1" x14ac:dyDescent="0.3">
      <c r="A16" s="805" t="s">
        <v>1030</v>
      </c>
    </row>
    <row r="17" spans="1:1" ht="14.4" customHeight="1" x14ac:dyDescent="0.3">
      <c r="A17" s="804" t="s">
        <v>1816</v>
      </c>
    </row>
    <row r="18" spans="1:1" ht="14.4" customHeight="1" x14ac:dyDescent="0.3">
      <c r="A18" s="804" t="s">
        <v>1817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1824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1464</v>
      </c>
      <c r="C3" s="404">
        <f t="shared" si="0"/>
        <v>1657</v>
      </c>
      <c r="D3" s="438">
        <f t="shared" si="0"/>
        <v>1778</v>
      </c>
      <c r="E3" s="346">
        <f t="shared" si="0"/>
        <v>217362</v>
      </c>
      <c r="F3" s="344">
        <f t="shared" si="0"/>
        <v>210890</v>
      </c>
      <c r="G3" s="405">
        <f t="shared" si="0"/>
        <v>245725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2017</v>
      </c>
      <c r="D5" s="886">
        <v>2018</v>
      </c>
      <c r="E5" s="866">
        <v>2015</v>
      </c>
      <c r="F5" s="867">
        <v>2017</v>
      </c>
      <c r="G5" s="886">
        <v>2018</v>
      </c>
    </row>
    <row r="6" spans="1:7" ht="14.4" customHeight="1" x14ac:dyDescent="0.3">
      <c r="A6" s="856" t="s">
        <v>1814</v>
      </c>
      <c r="B6" s="225">
        <v>68</v>
      </c>
      <c r="C6" s="225">
        <v>24</v>
      </c>
      <c r="D6" s="225">
        <v>55</v>
      </c>
      <c r="E6" s="887">
        <v>7809</v>
      </c>
      <c r="F6" s="887">
        <v>2584</v>
      </c>
      <c r="G6" s="888">
        <v>6185</v>
      </c>
    </row>
    <row r="7" spans="1:7" ht="14.4" customHeight="1" x14ac:dyDescent="0.3">
      <c r="A7" s="857" t="s">
        <v>1032</v>
      </c>
      <c r="B7" s="849">
        <v>56</v>
      </c>
      <c r="C7" s="849">
        <v>226</v>
      </c>
      <c r="D7" s="849">
        <v>4</v>
      </c>
      <c r="E7" s="889">
        <v>5753</v>
      </c>
      <c r="F7" s="889">
        <v>18343</v>
      </c>
      <c r="G7" s="890">
        <v>765</v>
      </c>
    </row>
    <row r="8" spans="1:7" ht="14.4" customHeight="1" x14ac:dyDescent="0.3">
      <c r="A8" s="857" t="s">
        <v>1818</v>
      </c>
      <c r="B8" s="849">
        <v>1</v>
      </c>
      <c r="C8" s="849"/>
      <c r="D8" s="849"/>
      <c r="E8" s="889">
        <v>37</v>
      </c>
      <c r="F8" s="889"/>
      <c r="G8" s="890"/>
    </row>
    <row r="9" spans="1:7" ht="14.4" customHeight="1" x14ac:dyDescent="0.3">
      <c r="A9" s="857" t="s">
        <v>1033</v>
      </c>
      <c r="B9" s="849"/>
      <c r="C9" s="849"/>
      <c r="D9" s="849">
        <v>2</v>
      </c>
      <c r="E9" s="889"/>
      <c r="F9" s="889"/>
      <c r="G9" s="890">
        <v>294</v>
      </c>
    </row>
    <row r="10" spans="1:7" ht="14.4" customHeight="1" x14ac:dyDescent="0.3">
      <c r="A10" s="857" t="s">
        <v>1819</v>
      </c>
      <c r="B10" s="849">
        <v>161</v>
      </c>
      <c r="C10" s="849"/>
      <c r="D10" s="849"/>
      <c r="E10" s="889">
        <v>13317</v>
      </c>
      <c r="F10" s="889"/>
      <c r="G10" s="890"/>
    </row>
    <row r="11" spans="1:7" ht="14.4" customHeight="1" x14ac:dyDescent="0.3">
      <c r="A11" s="857" t="s">
        <v>1820</v>
      </c>
      <c r="B11" s="849"/>
      <c r="C11" s="849"/>
      <c r="D11" s="849">
        <v>2</v>
      </c>
      <c r="E11" s="889"/>
      <c r="F11" s="889"/>
      <c r="G11" s="890">
        <v>471</v>
      </c>
    </row>
    <row r="12" spans="1:7" ht="14.4" customHeight="1" x14ac:dyDescent="0.3">
      <c r="A12" s="857" t="s">
        <v>1034</v>
      </c>
      <c r="B12" s="849">
        <v>247</v>
      </c>
      <c r="C12" s="849">
        <v>310</v>
      </c>
      <c r="D12" s="849">
        <v>373</v>
      </c>
      <c r="E12" s="889">
        <v>54748</v>
      </c>
      <c r="F12" s="889">
        <v>69172</v>
      </c>
      <c r="G12" s="890">
        <v>76195</v>
      </c>
    </row>
    <row r="13" spans="1:7" ht="14.4" customHeight="1" x14ac:dyDescent="0.3">
      <c r="A13" s="857" t="s">
        <v>1035</v>
      </c>
      <c r="B13" s="849">
        <v>58</v>
      </c>
      <c r="C13" s="849"/>
      <c r="D13" s="849">
        <v>66</v>
      </c>
      <c r="E13" s="889">
        <v>4889</v>
      </c>
      <c r="F13" s="889"/>
      <c r="G13" s="890">
        <v>6696</v>
      </c>
    </row>
    <row r="14" spans="1:7" ht="14.4" customHeight="1" x14ac:dyDescent="0.3">
      <c r="A14" s="857" t="s">
        <v>1036</v>
      </c>
      <c r="B14" s="849"/>
      <c r="C14" s="849"/>
      <c r="D14" s="849">
        <v>5</v>
      </c>
      <c r="E14" s="889"/>
      <c r="F14" s="889"/>
      <c r="G14" s="890">
        <v>1515</v>
      </c>
    </row>
    <row r="15" spans="1:7" ht="14.4" customHeight="1" x14ac:dyDescent="0.3">
      <c r="A15" s="857" t="s">
        <v>1037</v>
      </c>
      <c r="B15" s="849">
        <v>604</v>
      </c>
      <c r="C15" s="849">
        <v>797</v>
      </c>
      <c r="D15" s="849">
        <v>874</v>
      </c>
      <c r="E15" s="889">
        <v>73339</v>
      </c>
      <c r="F15" s="889">
        <v>77914</v>
      </c>
      <c r="G15" s="890">
        <v>87910</v>
      </c>
    </row>
    <row r="16" spans="1:7" ht="14.4" customHeight="1" x14ac:dyDescent="0.3">
      <c r="A16" s="857" t="s">
        <v>1821</v>
      </c>
      <c r="B16" s="849">
        <v>1</v>
      </c>
      <c r="C16" s="849"/>
      <c r="D16" s="849"/>
      <c r="E16" s="889">
        <v>74</v>
      </c>
      <c r="F16" s="889"/>
      <c r="G16" s="890"/>
    </row>
    <row r="17" spans="1:7" ht="14.4" customHeight="1" x14ac:dyDescent="0.3">
      <c r="A17" s="857" t="s">
        <v>1822</v>
      </c>
      <c r="B17" s="849">
        <v>5</v>
      </c>
      <c r="C17" s="849"/>
      <c r="D17" s="849"/>
      <c r="E17" s="889">
        <v>1298</v>
      </c>
      <c r="F17" s="889"/>
      <c r="G17" s="890"/>
    </row>
    <row r="18" spans="1:7" ht="14.4" customHeight="1" x14ac:dyDescent="0.3">
      <c r="A18" s="857" t="s">
        <v>1823</v>
      </c>
      <c r="B18" s="849">
        <v>1</v>
      </c>
      <c r="C18" s="849"/>
      <c r="D18" s="849"/>
      <c r="E18" s="889">
        <v>177</v>
      </c>
      <c r="F18" s="889"/>
      <c r="G18" s="890"/>
    </row>
    <row r="19" spans="1:7" ht="14.4" customHeight="1" x14ac:dyDescent="0.3">
      <c r="A19" s="857" t="s">
        <v>1038</v>
      </c>
      <c r="B19" s="849"/>
      <c r="C19" s="849">
        <v>5</v>
      </c>
      <c r="D19" s="849">
        <v>22</v>
      </c>
      <c r="E19" s="889"/>
      <c r="F19" s="889">
        <v>2149</v>
      </c>
      <c r="G19" s="890">
        <v>6354</v>
      </c>
    </row>
    <row r="20" spans="1:7" ht="14.4" customHeight="1" x14ac:dyDescent="0.3">
      <c r="A20" s="857" t="s">
        <v>1039</v>
      </c>
      <c r="B20" s="849">
        <v>51</v>
      </c>
      <c r="C20" s="849">
        <v>25</v>
      </c>
      <c r="D20" s="849">
        <v>10</v>
      </c>
      <c r="E20" s="889">
        <v>21037</v>
      </c>
      <c r="F20" s="889">
        <v>8330</v>
      </c>
      <c r="G20" s="890">
        <v>6008</v>
      </c>
    </row>
    <row r="21" spans="1:7" ht="14.4" customHeight="1" x14ac:dyDescent="0.3">
      <c r="A21" s="857" t="s">
        <v>1040</v>
      </c>
      <c r="B21" s="849">
        <v>51</v>
      </c>
      <c r="C21" s="849">
        <v>43</v>
      </c>
      <c r="D21" s="849">
        <v>61</v>
      </c>
      <c r="E21" s="889">
        <v>8032</v>
      </c>
      <c r="F21" s="889">
        <v>2270</v>
      </c>
      <c r="G21" s="890">
        <v>16967</v>
      </c>
    </row>
    <row r="22" spans="1:7" ht="14.4" customHeight="1" thickBot="1" x14ac:dyDescent="0.35">
      <c r="A22" s="893" t="s">
        <v>1041</v>
      </c>
      <c r="B22" s="851">
        <v>160</v>
      </c>
      <c r="C22" s="851">
        <v>227</v>
      </c>
      <c r="D22" s="851">
        <v>304</v>
      </c>
      <c r="E22" s="891">
        <v>26852</v>
      </c>
      <c r="F22" s="891">
        <v>30128</v>
      </c>
      <c r="G22" s="892">
        <v>36365</v>
      </c>
    </row>
    <row r="23" spans="1:7" ht="14.4" customHeight="1" x14ac:dyDescent="0.3">
      <c r="A23" s="804" t="s">
        <v>301</v>
      </c>
    </row>
    <row r="24" spans="1:7" ht="14.4" customHeight="1" x14ac:dyDescent="0.3">
      <c r="A24" s="805" t="s">
        <v>1030</v>
      </c>
    </row>
    <row r="25" spans="1:7" ht="14.4" customHeight="1" x14ac:dyDescent="0.3">
      <c r="A25" s="804" t="s">
        <v>1816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1869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1640</v>
      </c>
      <c r="H3" s="208">
        <f t="shared" si="0"/>
        <v>3067227.94</v>
      </c>
      <c r="I3" s="78"/>
      <c r="J3" s="78"/>
      <c r="K3" s="208">
        <f t="shared" si="0"/>
        <v>1826</v>
      </c>
      <c r="L3" s="208">
        <f t="shared" si="0"/>
        <v>3092625.6499999994</v>
      </c>
      <c r="M3" s="78"/>
      <c r="N3" s="78"/>
      <c r="O3" s="208">
        <f t="shared" si="0"/>
        <v>1940</v>
      </c>
      <c r="P3" s="208">
        <f t="shared" si="0"/>
        <v>2891079.3900000006</v>
      </c>
      <c r="Q3" s="79">
        <f>IF(L3=0,0,P3/L3)</f>
        <v>0.93483004966993055</v>
      </c>
      <c r="R3" s="209">
        <f>IF(O3=0,0,P3/O3)</f>
        <v>1490.2471082474231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2017</v>
      </c>
      <c r="L4" s="635"/>
      <c r="M4" s="206"/>
      <c r="N4" s="206"/>
      <c r="O4" s="634">
        <v>2018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 t="s">
        <v>1825</v>
      </c>
      <c r="B6" s="825" t="s">
        <v>1826</v>
      </c>
      <c r="C6" s="825" t="s">
        <v>587</v>
      </c>
      <c r="D6" s="825" t="s">
        <v>1827</v>
      </c>
      <c r="E6" s="825" t="s">
        <v>1828</v>
      </c>
      <c r="F6" s="825" t="s">
        <v>1829</v>
      </c>
      <c r="G6" s="225">
        <v>1</v>
      </c>
      <c r="H6" s="225">
        <v>354</v>
      </c>
      <c r="I6" s="825"/>
      <c r="J6" s="825">
        <v>354</v>
      </c>
      <c r="K6" s="225"/>
      <c r="L6" s="225"/>
      <c r="M6" s="825"/>
      <c r="N6" s="825"/>
      <c r="O6" s="225"/>
      <c r="P6" s="225"/>
      <c r="Q6" s="830"/>
      <c r="R6" s="848"/>
    </row>
    <row r="7" spans="1:18" ht="14.4" customHeight="1" x14ac:dyDescent="0.3">
      <c r="A7" s="831" t="s">
        <v>1825</v>
      </c>
      <c r="B7" s="832" t="s">
        <v>1826</v>
      </c>
      <c r="C7" s="832" t="s">
        <v>587</v>
      </c>
      <c r="D7" s="832" t="s">
        <v>1827</v>
      </c>
      <c r="E7" s="832" t="s">
        <v>1830</v>
      </c>
      <c r="F7" s="832" t="s">
        <v>1831</v>
      </c>
      <c r="G7" s="849">
        <v>0</v>
      </c>
      <c r="H7" s="849">
        <v>0</v>
      </c>
      <c r="I7" s="832"/>
      <c r="J7" s="832"/>
      <c r="K7" s="849"/>
      <c r="L7" s="849"/>
      <c r="M7" s="832"/>
      <c r="N7" s="832"/>
      <c r="O7" s="849"/>
      <c r="P7" s="849"/>
      <c r="Q7" s="837"/>
      <c r="R7" s="850"/>
    </row>
    <row r="8" spans="1:18" ht="14.4" customHeight="1" x14ac:dyDescent="0.3">
      <c r="A8" s="831" t="s">
        <v>1825</v>
      </c>
      <c r="B8" s="832" t="s">
        <v>1832</v>
      </c>
      <c r="C8" s="832" t="s">
        <v>1792</v>
      </c>
      <c r="D8" s="832" t="s">
        <v>1833</v>
      </c>
      <c r="E8" s="832" t="s">
        <v>1834</v>
      </c>
      <c r="F8" s="832" t="s">
        <v>1835</v>
      </c>
      <c r="G8" s="849">
        <v>0</v>
      </c>
      <c r="H8" s="849">
        <v>-2.9103830456733704E-11</v>
      </c>
      <c r="I8" s="832"/>
      <c r="J8" s="832"/>
      <c r="K8" s="849"/>
      <c r="L8" s="849"/>
      <c r="M8" s="832"/>
      <c r="N8" s="832"/>
      <c r="O8" s="849"/>
      <c r="P8" s="849"/>
      <c r="Q8" s="837"/>
      <c r="R8" s="850"/>
    </row>
    <row r="9" spans="1:18" ht="14.4" customHeight="1" x14ac:dyDescent="0.3">
      <c r="A9" s="831" t="s">
        <v>1825</v>
      </c>
      <c r="B9" s="832" t="s">
        <v>1832</v>
      </c>
      <c r="C9" s="832" t="s">
        <v>1792</v>
      </c>
      <c r="D9" s="832" t="s">
        <v>1833</v>
      </c>
      <c r="E9" s="832" t="s">
        <v>1836</v>
      </c>
      <c r="F9" s="832" t="s">
        <v>1835</v>
      </c>
      <c r="G9" s="849">
        <v>0</v>
      </c>
      <c r="H9" s="849">
        <v>0</v>
      </c>
      <c r="I9" s="832"/>
      <c r="J9" s="832"/>
      <c r="K9" s="849"/>
      <c r="L9" s="849"/>
      <c r="M9" s="832"/>
      <c r="N9" s="832"/>
      <c r="O9" s="849"/>
      <c r="P9" s="849"/>
      <c r="Q9" s="837"/>
      <c r="R9" s="850"/>
    </row>
    <row r="10" spans="1:18" ht="14.4" customHeight="1" x14ac:dyDescent="0.3">
      <c r="A10" s="831" t="s">
        <v>1825</v>
      </c>
      <c r="B10" s="832" t="s">
        <v>1832</v>
      </c>
      <c r="C10" s="832" t="s">
        <v>1792</v>
      </c>
      <c r="D10" s="832" t="s">
        <v>1833</v>
      </c>
      <c r="E10" s="832" t="s">
        <v>1837</v>
      </c>
      <c r="F10" s="832" t="s">
        <v>1835</v>
      </c>
      <c r="G10" s="849">
        <v>0</v>
      </c>
      <c r="H10" s="849">
        <v>0</v>
      </c>
      <c r="I10" s="832">
        <v>0</v>
      </c>
      <c r="J10" s="832"/>
      <c r="K10" s="849">
        <v>0</v>
      </c>
      <c r="L10" s="849">
        <v>-2.3283064365386963E-10</v>
      </c>
      <c r="M10" s="832">
        <v>1</v>
      </c>
      <c r="N10" s="832"/>
      <c r="O10" s="849">
        <v>0</v>
      </c>
      <c r="P10" s="849">
        <v>2.0372681319713593E-10</v>
      </c>
      <c r="Q10" s="837">
        <v>-0.875</v>
      </c>
      <c r="R10" s="850"/>
    </row>
    <row r="11" spans="1:18" ht="14.4" customHeight="1" x14ac:dyDescent="0.3">
      <c r="A11" s="831" t="s">
        <v>1825</v>
      </c>
      <c r="B11" s="832" t="s">
        <v>1832</v>
      </c>
      <c r="C11" s="832" t="s">
        <v>1792</v>
      </c>
      <c r="D11" s="832" t="s">
        <v>1833</v>
      </c>
      <c r="E11" s="832" t="s">
        <v>1838</v>
      </c>
      <c r="F11" s="832" t="s">
        <v>1835</v>
      </c>
      <c r="G11" s="849">
        <v>0</v>
      </c>
      <c r="H11" s="849">
        <v>-5.4569682106375694E-12</v>
      </c>
      <c r="I11" s="832"/>
      <c r="J11" s="832"/>
      <c r="K11" s="849">
        <v>0</v>
      </c>
      <c r="L11" s="849">
        <v>0</v>
      </c>
      <c r="M11" s="832"/>
      <c r="N11" s="832"/>
      <c r="O11" s="849">
        <v>0</v>
      </c>
      <c r="P11" s="849">
        <v>4.3655745685100555E-11</v>
      </c>
      <c r="Q11" s="837"/>
      <c r="R11" s="850"/>
    </row>
    <row r="12" spans="1:18" ht="14.4" customHeight="1" x14ac:dyDescent="0.3">
      <c r="A12" s="831" t="s">
        <v>1825</v>
      </c>
      <c r="B12" s="832" t="s">
        <v>1832</v>
      </c>
      <c r="C12" s="832" t="s">
        <v>587</v>
      </c>
      <c r="D12" s="832" t="s">
        <v>1833</v>
      </c>
      <c r="E12" s="832" t="s">
        <v>1834</v>
      </c>
      <c r="F12" s="832"/>
      <c r="G12" s="849">
        <v>16</v>
      </c>
      <c r="H12" s="849">
        <v>157233.91999999998</v>
      </c>
      <c r="I12" s="832"/>
      <c r="J12" s="832">
        <v>9827.119999999999</v>
      </c>
      <c r="K12" s="849"/>
      <c r="L12" s="849"/>
      <c r="M12" s="832"/>
      <c r="N12" s="832"/>
      <c r="O12" s="849"/>
      <c r="P12" s="849"/>
      <c r="Q12" s="837"/>
      <c r="R12" s="850"/>
    </row>
    <row r="13" spans="1:18" ht="14.4" customHeight="1" x14ac:dyDescent="0.3">
      <c r="A13" s="831" t="s">
        <v>1825</v>
      </c>
      <c r="B13" s="832" t="s">
        <v>1832</v>
      </c>
      <c r="C13" s="832" t="s">
        <v>587</v>
      </c>
      <c r="D13" s="832" t="s">
        <v>1833</v>
      </c>
      <c r="E13" s="832" t="s">
        <v>1836</v>
      </c>
      <c r="F13" s="832"/>
      <c r="G13" s="849">
        <v>18</v>
      </c>
      <c r="H13" s="849">
        <v>353776.5</v>
      </c>
      <c r="I13" s="832"/>
      <c r="J13" s="832">
        <v>19654.25</v>
      </c>
      <c r="K13" s="849"/>
      <c r="L13" s="849"/>
      <c r="M13" s="832"/>
      <c r="N13" s="832"/>
      <c r="O13" s="849"/>
      <c r="P13" s="849"/>
      <c r="Q13" s="837"/>
      <c r="R13" s="850"/>
    </row>
    <row r="14" spans="1:18" ht="14.4" customHeight="1" x14ac:dyDescent="0.3">
      <c r="A14" s="831" t="s">
        <v>1825</v>
      </c>
      <c r="B14" s="832" t="s">
        <v>1832</v>
      </c>
      <c r="C14" s="832" t="s">
        <v>587</v>
      </c>
      <c r="D14" s="832" t="s">
        <v>1833</v>
      </c>
      <c r="E14" s="832" t="s">
        <v>1837</v>
      </c>
      <c r="F14" s="832" t="s">
        <v>1839</v>
      </c>
      <c r="G14" s="849">
        <v>97</v>
      </c>
      <c r="H14" s="849">
        <v>1896635.12</v>
      </c>
      <c r="I14" s="832">
        <v>0.78107732520274609</v>
      </c>
      <c r="J14" s="832">
        <v>19552.939381443299</v>
      </c>
      <c r="K14" s="849">
        <v>123</v>
      </c>
      <c r="L14" s="849">
        <v>2428229.65</v>
      </c>
      <c r="M14" s="832">
        <v>1</v>
      </c>
      <c r="N14" s="832">
        <v>19741.704471544715</v>
      </c>
      <c r="O14" s="849">
        <v>107</v>
      </c>
      <c r="P14" s="849">
        <v>2104863.3400000003</v>
      </c>
      <c r="Q14" s="837">
        <v>0.86683042520298703</v>
      </c>
      <c r="R14" s="850">
        <v>19671.620000000003</v>
      </c>
    </row>
    <row r="15" spans="1:18" ht="14.4" customHeight="1" x14ac:dyDescent="0.3">
      <c r="A15" s="831" t="s">
        <v>1825</v>
      </c>
      <c r="B15" s="832" t="s">
        <v>1832</v>
      </c>
      <c r="C15" s="832" t="s">
        <v>587</v>
      </c>
      <c r="D15" s="832" t="s">
        <v>1833</v>
      </c>
      <c r="E15" s="832" t="s">
        <v>1838</v>
      </c>
      <c r="F15" s="832" t="s">
        <v>1839</v>
      </c>
      <c r="G15" s="849">
        <v>45</v>
      </c>
      <c r="H15" s="849">
        <v>442220.4</v>
      </c>
      <c r="I15" s="832">
        <v>0.97511477246166534</v>
      </c>
      <c r="J15" s="832">
        <v>9827.1200000000008</v>
      </c>
      <c r="K15" s="849">
        <v>46</v>
      </c>
      <c r="L15" s="849">
        <v>453506</v>
      </c>
      <c r="M15" s="832">
        <v>1</v>
      </c>
      <c r="N15" s="832">
        <v>9858.826086956522</v>
      </c>
      <c r="O15" s="849">
        <v>55</v>
      </c>
      <c r="P15" s="849">
        <v>540491.05000000005</v>
      </c>
      <c r="Q15" s="837">
        <v>1.1918057313464432</v>
      </c>
      <c r="R15" s="850">
        <v>9827.11</v>
      </c>
    </row>
    <row r="16" spans="1:18" ht="14.4" customHeight="1" x14ac:dyDescent="0.3">
      <c r="A16" s="831" t="s">
        <v>1825</v>
      </c>
      <c r="B16" s="832" t="s">
        <v>1832</v>
      </c>
      <c r="C16" s="832" t="s">
        <v>587</v>
      </c>
      <c r="D16" s="832" t="s">
        <v>1827</v>
      </c>
      <c r="E16" s="832" t="s">
        <v>1840</v>
      </c>
      <c r="F16" s="832" t="s">
        <v>1841</v>
      </c>
      <c r="G16" s="849">
        <v>5</v>
      </c>
      <c r="H16" s="849">
        <v>150</v>
      </c>
      <c r="I16" s="832">
        <v>1.6666666666666667</v>
      </c>
      <c r="J16" s="832">
        <v>30</v>
      </c>
      <c r="K16" s="849">
        <v>3</v>
      </c>
      <c r="L16" s="849">
        <v>90</v>
      </c>
      <c r="M16" s="832">
        <v>1</v>
      </c>
      <c r="N16" s="832">
        <v>30</v>
      </c>
      <c r="O16" s="849">
        <v>2</v>
      </c>
      <c r="P16" s="849">
        <v>60</v>
      </c>
      <c r="Q16" s="837">
        <v>0.66666666666666663</v>
      </c>
      <c r="R16" s="850">
        <v>30</v>
      </c>
    </row>
    <row r="17" spans="1:18" ht="14.4" customHeight="1" x14ac:dyDescent="0.3">
      <c r="A17" s="831" t="s">
        <v>1825</v>
      </c>
      <c r="B17" s="832" t="s">
        <v>1832</v>
      </c>
      <c r="C17" s="832" t="s">
        <v>587</v>
      </c>
      <c r="D17" s="832" t="s">
        <v>1827</v>
      </c>
      <c r="E17" s="832" t="s">
        <v>1840</v>
      </c>
      <c r="F17" s="832" t="s">
        <v>1842</v>
      </c>
      <c r="G17" s="849">
        <v>2</v>
      </c>
      <c r="H17" s="849">
        <v>60</v>
      </c>
      <c r="I17" s="832">
        <v>2</v>
      </c>
      <c r="J17" s="832">
        <v>30</v>
      </c>
      <c r="K17" s="849">
        <v>1</v>
      </c>
      <c r="L17" s="849">
        <v>30</v>
      </c>
      <c r="M17" s="832">
        <v>1</v>
      </c>
      <c r="N17" s="832">
        <v>30</v>
      </c>
      <c r="O17" s="849"/>
      <c r="P17" s="849"/>
      <c r="Q17" s="837"/>
      <c r="R17" s="850"/>
    </row>
    <row r="18" spans="1:18" ht="14.4" customHeight="1" x14ac:dyDescent="0.3">
      <c r="A18" s="831" t="s">
        <v>1825</v>
      </c>
      <c r="B18" s="832" t="s">
        <v>1832</v>
      </c>
      <c r="C18" s="832" t="s">
        <v>587</v>
      </c>
      <c r="D18" s="832" t="s">
        <v>1827</v>
      </c>
      <c r="E18" s="832" t="s">
        <v>1843</v>
      </c>
      <c r="F18" s="832" t="s">
        <v>1844</v>
      </c>
      <c r="G18" s="849">
        <v>17</v>
      </c>
      <c r="H18" s="849">
        <v>1122</v>
      </c>
      <c r="I18" s="832">
        <v>5.666666666666667</v>
      </c>
      <c r="J18" s="832">
        <v>66</v>
      </c>
      <c r="K18" s="849">
        <v>3</v>
      </c>
      <c r="L18" s="849">
        <v>198</v>
      </c>
      <c r="M18" s="832">
        <v>1</v>
      </c>
      <c r="N18" s="832">
        <v>66</v>
      </c>
      <c r="O18" s="849">
        <v>16</v>
      </c>
      <c r="P18" s="849">
        <v>1056</v>
      </c>
      <c r="Q18" s="837">
        <v>5.333333333333333</v>
      </c>
      <c r="R18" s="850">
        <v>66</v>
      </c>
    </row>
    <row r="19" spans="1:18" ht="14.4" customHeight="1" x14ac:dyDescent="0.3">
      <c r="A19" s="831" t="s">
        <v>1825</v>
      </c>
      <c r="B19" s="832" t="s">
        <v>1832</v>
      </c>
      <c r="C19" s="832" t="s">
        <v>587</v>
      </c>
      <c r="D19" s="832" t="s">
        <v>1827</v>
      </c>
      <c r="E19" s="832" t="s">
        <v>1843</v>
      </c>
      <c r="F19" s="832" t="s">
        <v>1845</v>
      </c>
      <c r="G19" s="849">
        <v>11</v>
      </c>
      <c r="H19" s="849">
        <v>726</v>
      </c>
      <c r="I19" s="832">
        <v>11</v>
      </c>
      <c r="J19" s="832">
        <v>66</v>
      </c>
      <c r="K19" s="849">
        <v>1</v>
      </c>
      <c r="L19" s="849">
        <v>66</v>
      </c>
      <c r="M19" s="832">
        <v>1</v>
      </c>
      <c r="N19" s="832">
        <v>66</v>
      </c>
      <c r="O19" s="849">
        <v>4</v>
      </c>
      <c r="P19" s="849">
        <v>264</v>
      </c>
      <c r="Q19" s="837">
        <v>4</v>
      </c>
      <c r="R19" s="850">
        <v>66</v>
      </c>
    </row>
    <row r="20" spans="1:18" ht="14.4" customHeight="1" x14ac:dyDescent="0.3">
      <c r="A20" s="831" t="s">
        <v>1825</v>
      </c>
      <c r="B20" s="832" t="s">
        <v>1832</v>
      </c>
      <c r="C20" s="832" t="s">
        <v>587</v>
      </c>
      <c r="D20" s="832" t="s">
        <v>1827</v>
      </c>
      <c r="E20" s="832" t="s">
        <v>1846</v>
      </c>
      <c r="F20" s="832" t="s">
        <v>1847</v>
      </c>
      <c r="G20" s="849">
        <v>187</v>
      </c>
      <c r="H20" s="849">
        <v>6919</v>
      </c>
      <c r="I20" s="832">
        <v>0.88625592417061616</v>
      </c>
      <c r="J20" s="832">
        <v>37</v>
      </c>
      <c r="K20" s="849">
        <v>211</v>
      </c>
      <c r="L20" s="849">
        <v>7807</v>
      </c>
      <c r="M20" s="832">
        <v>1</v>
      </c>
      <c r="N20" s="832">
        <v>37</v>
      </c>
      <c r="O20" s="849">
        <v>243</v>
      </c>
      <c r="P20" s="849">
        <v>8991</v>
      </c>
      <c r="Q20" s="837">
        <v>1.1516587677725119</v>
      </c>
      <c r="R20" s="850">
        <v>37</v>
      </c>
    </row>
    <row r="21" spans="1:18" ht="14.4" customHeight="1" x14ac:dyDescent="0.3">
      <c r="A21" s="831" t="s">
        <v>1825</v>
      </c>
      <c r="B21" s="832" t="s">
        <v>1832</v>
      </c>
      <c r="C21" s="832" t="s">
        <v>587</v>
      </c>
      <c r="D21" s="832" t="s">
        <v>1827</v>
      </c>
      <c r="E21" s="832" t="s">
        <v>1846</v>
      </c>
      <c r="F21" s="832" t="s">
        <v>1848</v>
      </c>
      <c r="G21" s="849">
        <v>35</v>
      </c>
      <c r="H21" s="849">
        <v>1295</v>
      </c>
      <c r="I21" s="832">
        <v>0.97222222222222221</v>
      </c>
      <c r="J21" s="832">
        <v>37</v>
      </c>
      <c r="K21" s="849">
        <v>36</v>
      </c>
      <c r="L21" s="849">
        <v>1332</v>
      </c>
      <c r="M21" s="832">
        <v>1</v>
      </c>
      <c r="N21" s="832">
        <v>37</v>
      </c>
      <c r="O21" s="849">
        <v>41</v>
      </c>
      <c r="P21" s="849">
        <v>1517</v>
      </c>
      <c r="Q21" s="837">
        <v>1.1388888888888888</v>
      </c>
      <c r="R21" s="850">
        <v>37</v>
      </c>
    </row>
    <row r="22" spans="1:18" ht="14.4" customHeight="1" x14ac:dyDescent="0.3">
      <c r="A22" s="831" t="s">
        <v>1825</v>
      </c>
      <c r="B22" s="832" t="s">
        <v>1832</v>
      </c>
      <c r="C22" s="832" t="s">
        <v>587</v>
      </c>
      <c r="D22" s="832" t="s">
        <v>1827</v>
      </c>
      <c r="E22" s="832" t="s">
        <v>1849</v>
      </c>
      <c r="F22" s="832" t="s">
        <v>1850</v>
      </c>
      <c r="G22" s="849">
        <v>309</v>
      </c>
      <c r="H22" s="849">
        <v>54693</v>
      </c>
      <c r="I22" s="832">
        <v>0.79230769230769227</v>
      </c>
      <c r="J22" s="832">
        <v>177</v>
      </c>
      <c r="K22" s="849">
        <v>390</v>
      </c>
      <c r="L22" s="849">
        <v>69030</v>
      </c>
      <c r="M22" s="832">
        <v>1</v>
      </c>
      <c r="N22" s="832">
        <v>177</v>
      </c>
      <c r="O22" s="849">
        <v>398</v>
      </c>
      <c r="P22" s="849">
        <v>70844</v>
      </c>
      <c r="Q22" s="837">
        <v>1.0262784296682601</v>
      </c>
      <c r="R22" s="850">
        <v>178</v>
      </c>
    </row>
    <row r="23" spans="1:18" ht="14.4" customHeight="1" x14ac:dyDescent="0.3">
      <c r="A23" s="831" t="s">
        <v>1825</v>
      </c>
      <c r="B23" s="832" t="s">
        <v>1832</v>
      </c>
      <c r="C23" s="832" t="s">
        <v>587</v>
      </c>
      <c r="D23" s="832" t="s">
        <v>1827</v>
      </c>
      <c r="E23" s="832" t="s">
        <v>1849</v>
      </c>
      <c r="F23" s="832" t="s">
        <v>1851</v>
      </c>
      <c r="G23" s="849">
        <v>10</v>
      </c>
      <c r="H23" s="849">
        <v>1770</v>
      </c>
      <c r="I23" s="832">
        <v>0.76923076923076927</v>
      </c>
      <c r="J23" s="832">
        <v>177</v>
      </c>
      <c r="K23" s="849">
        <v>13</v>
      </c>
      <c r="L23" s="849">
        <v>2301</v>
      </c>
      <c r="M23" s="832">
        <v>1</v>
      </c>
      <c r="N23" s="832">
        <v>177</v>
      </c>
      <c r="O23" s="849">
        <v>13</v>
      </c>
      <c r="P23" s="849">
        <v>2314</v>
      </c>
      <c r="Q23" s="837">
        <v>1.0056497175141244</v>
      </c>
      <c r="R23" s="850">
        <v>178</v>
      </c>
    </row>
    <row r="24" spans="1:18" ht="14.4" customHeight="1" x14ac:dyDescent="0.3">
      <c r="A24" s="831" t="s">
        <v>1825</v>
      </c>
      <c r="B24" s="832" t="s">
        <v>1832</v>
      </c>
      <c r="C24" s="832" t="s">
        <v>587</v>
      </c>
      <c r="D24" s="832" t="s">
        <v>1827</v>
      </c>
      <c r="E24" s="832" t="s">
        <v>1852</v>
      </c>
      <c r="F24" s="832" t="s">
        <v>1853</v>
      </c>
      <c r="G24" s="849">
        <v>122</v>
      </c>
      <c r="H24" s="849">
        <v>0</v>
      </c>
      <c r="I24" s="832"/>
      <c r="J24" s="832">
        <v>0</v>
      </c>
      <c r="K24" s="849">
        <v>135</v>
      </c>
      <c r="L24" s="849">
        <v>0</v>
      </c>
      <c r="M24" s="832"/>
      <c r="N24" s="832">
        <v>0</v>
      </c>
      <c r="O24" s="849">
        <v>107</v>
      </c>
      <c r="P24" s="849">
        <v>0</v>
      </c>
      <c r="Q24" s="837"/>
      <c r="R24" s="850">
        <v>0</v>
      </c>
    </row>
    <row r="25" spans="1:18" ht="14.4" customHeight="1" x14ac:dyDescent="0.3">
      <c r="A25" s="831" t="s">
        <v>1825</v>
      </c>
      <c r="B25" s="832" t="s">
        <v>1832</v>
      </c>
      <c r="C25" s="832" t="s">
        <v>587</v>
      </c>
      <c r="D25" s="832" t="s">
        <v>1827</v>
      </c>
      <c r="E25" s="832" t="s">
        <v>1854</v>
      </c>
      <c r="F25" s="832" t="s">
        <v>1855</v>
      </c>
      <c r="G25" s="849">
        <v>15</v>
      </c>
      <c r="H25" s="849">
        <v>1740</v>
      </c>
      <c r="I25" s="832">
        <v>5</v>
      </c>
      <c r="J25" s="832">
        <v>116</v>
      </c>
      <c r="K25" s="849">
        <v>3</v>
      </c>
      <c r="L25" s="849">
        <v>348</v>
      </c>
      <c r="M25" s="832">
        <v>1</v>
      </c>
      <c r="N25" s="832">
        <v>116</v>
      </c>
      <c r="O25" s="849">
        <v>11</v>
      </c>
      <c r="P25" s="849">
        <v>1276</v>
      </c>
      <c r="Q25" s="837">
        <v>3.6666666666666665</v>
      </c>
      <c r="R25" s="850">
        <v>116</v>
      </c>
    </row>
    <row r="26" spans="1:18" ht="14.4" customHeight="1" x14ac:dyDescent="0.3">
      <c r="A26" s="831" t="s">
        <v>1825</v>
      </c>
      <c r="B26" s="832" t="s">
        <v>1832</v>
      </c>
      <c r="C26" s="832" t="s">
        <v>587</v>
      </c>
      <c r="D26" s="832" t="s">
        <v>1827</v>
      </c>
      <c r="E26" s="832" t="s">
        <v>1854</v>
      </c>
      <c r="F26" s="832" t="s">
        <v>1856</v>
      </c>
      <c r="G26" s="849">
        <v>518</v>
      </c>
      <c r="H26" s="849">
        <v>60088</v>
      </c>
      <c r="I26" s="832">
        <v>0.93501805054151621</v>
      </c>
      <c r="J26" s="832">
        <v>116</v>
      </c>
      <c r="K26" s="849">
        <v>554</v>
      </c>
      <c r="L26" s="849">
        <v>64264</v>
      </c>
      <c r="M26" s="832">
        <v>1</v>
      </c>
      <c r="N26" s="832">
        <v>116</v>
      </c>
      <c r="O26" s="849">
        <v>599</v>
      </c>
      <c r="P26" s="849">
        <v>69484</v>
      </c>
      <c r="Q26" s="837">
        <v>1.0812274368231047</v>
      </c>
      <c r="R26" s="850">
        <v>116</v>
      </c>
    </row>
    <row r="27" spans="1:18" ht="14.4" customHeight="1" x14ac:dyDescent="0.3">
      <c r="A27" s="831" t="s">
        <v>1825</v>
      </c>
      <c r="B27" s="832" t="s">
        <v>1832</v>
      </c>
      <c r="C27" s="832" t="s">
        <v>587</v>
      </c>
      <c r="D27" s="832" t="s">
        <v>1827</v>
      </c>
      <c r="E27" s="832" t="s">
        <v>1857</v>
      </c>
      <c r="F27" s="832" t="s">
        <v>1858</v>
      </c>
      <c r="G27" s="849"/>
      <c r="H27" s="849"/>
      <c r="I27" s="832"/>
      <c r="J27" s="832"/>
      <c r="K27" s="849">
        <v>134</v>
      </c>
      <c r="L27" s="849">
        <v>4288</v>
      </c>
      <c r="M27" s="832">
        <v>1</v>
      </c>
      <c r="N27" s="832">
        <v>32</v>
      </c>
      <c r="O27" s="849">
        <v>109</v>
      </c>
      <c r="P27" s="849">
        <v>3488</v>
      </c>
      <c r="Q27" s="837">
        <v>0.81343283582089554</v>
      </c>
      <c r="R27" s="850">
        <v>32</v>
      </c>
    </row>
    <row r="28" spans="1:18" ht="14.4" customHeight="1" x14ac:dyDescent="0.3">
      <c r="A28" s="831" t="s">
        <v>1825</v>
      </c>
      <c r="B28" s="832" t="s">
        <v>1832</v>
      </c>
      <c r="C28" s="832" t="s">
        <v>587</v>
      </c>
      <c r="D28" s="832" t="s">
        <v>1827</v>
      </c>
      <c r="E28" s="832" t="s">
        <v>1828</v>
      </c>
      <c r="F28" s="832" t="s">
        <v>1829</v>
      </c>
      <c r="G28" s="849">
        <v>5</v>
      </c>
      <c r="H28" s="849">
        <v>1770</v>
      </c>
      <c r="I28" s="832"/>
      <c r="J28" s="832">
        <v>354</v>
      </c>
      <c r="K28" s="849"/>
      <c r="L28" s="849"/>
      <c r="M28" s="832"/>
      <c r="N28" s="832"/>
      <c r="O28" s="849">
        <v>6</v>
      </c>
      <c r="P28" s="849">
        <v>2130</v>
      </c>
      <c r="Q28" s="837"/>
      <c r="R28" s="850">
        <v>355</v>
      </c>
    </row>
    <row r="29" spans="1:18" ht="14.4" customHeight="1" x14ac:dyDescent="0.3">
      <c r="A29" s="831" t="s">
        <v>1825</v>
      </c>
      <c r="B29" s="832" t="s">
        <v>1832</v>
      </c>
      <c r="C29" s="832" t="s">
        <v>587</v>
      </c>
      <c r="D29" s="832" t="s">
        <v>1827</v>
      </c>
      <c r="E29" s="832" t="s">
        <v>1828</v>
      </c>
      <c r="F29" s="832" t="s">
        <v>1859</v>
      </c>
      <c r="G29" s="849">
        <v>169</v>
      </c>
      <c r="H29" s="849">
        <v>59826</v>
      </c>
      <c r="I29" s="832">
        <v>1.1784891165172855</v>
      </c>
      <c r="J29" s="832">
        <v>354</v>
      </c>
      <c r="K29" s="849">
        <v>143</v>
      </c>
      <c r="L29" s="849">
        <v>50765</v>
      </c>
      <c r="M29" s="832">
        <v>1</v>
      </c>
      <c r="N29" s="832">
        <v>355</v>
      </c>
      <c r="O29" s="849">
        <v>166</v>
      </c>
      <c r="P29" s="849">
        <v>58930</v>
      </c>
      <c r="Q29" s="837">
        <v>1.1608391608391608</v>
      </c>
      <c r="R29" s="850">
        <v>355</v>
      </c>
    </row>
    <row r="30" spans="1:18" ht="14.4" customHeight="1" x14ac:dyDescent="0.3">
      <c r="A30" s="831" t="s">
        <v>1825</v>
      </c>
      <c r="B30" s="832" t="s">
        <v>1832</v>
      </c>
      <c r="C30" s="832" t="s">
        <v>587</v>
      </c>
      <c r="D30" s="832" t="s">
        <v>1827</v>
      </c>
      <c r="E30" s="832" t="s">
        <v>1860</v>
      </c>
      <c r="F30" s="832" t="s">
        <v>1861</v>
      </c>
      <c r="G30" s="849">
        <v>21</v>
      </c>
      <c r="H30" s="849">
        <v>1554</v>
      </c>
      <c r="I30" s="832">
        <v>1.2352941176470589</v>
      </c>
      <c r="J30" s="832">
        <v>74</v>
      </c>
      <c r="K30" s="849">
        <v>17</v>
      </c>
      <c r="L30" s="849">
        <v>1258</v>
      </c>
      <c r="M30" s="832">
        <v>1</v>
      </c>
      <c r="N30" s="832">
        <v>74</v>
      </c>
      <c r="O30" s="849">
        <v>29</v>
      </c>
      <c r="P30" s="849">
        <v>2146</v>
      </c>
      <c r="Q30" s="837">
        <v>1.7058823529411764</v>
      </c>
      <c r="R30" s="850">
        <v>74</v>
      </c>
    </row>
    <row r="31" spans="1:18" ht="14.4" customHeight="1" x14ac:dyDescent="0.3">
      <c r="A31" s="831" t="s">
        <v>1825</v>
      </c>
      <c r="B31" s="832" t="s">
        <v>1832</v>
      </c>
      <c r="C31" s="832" t="s">
        <v>587</v>
      </c>
      <c r="D31" s="832" t="s">
        <v>1827</v>
      </c>
      <c r="E31" s="832" t="s">
        <v>1862</v>
      </c>
      <c r="F31" s="832" t="s">
        <v>1863</v>
      </c>
      <c r="G31" s="849">
        <v>16</v>
      </c>
      <c r="H31" s="849">
        <v>11216</v>
      </c>
      <c r="I31" s="832"/>
      <c r="J31" s="832">
        <v>701</v>
      </c>
      <c r="K31" s="849"/>
      <c r="L31" s="849"/>
      <c r="M31" s="832"/>
      <c r="N31" s="832"/>
      <c r="O31" s="849"/>
      <c r="P31" s="849"/>
      <c r="Q31" s="837"/>
      <c r="R31" s="850"/>
    </row>
    <row r="32" spans="1:18" ht="14.4" customHeight="1" x14ac:dyDescent="0.3">
      <c r="A32" s="831" t="s">
        <v>1825</v>
      </c>
      <c r="B32" s="832" t="s">
        <v>1832</v>
      </c>
      <c r="C32" s="832" t="s">
        <v>587</v>
      </c>
      <c r="D32" s="832" t="s">
        <v>1827</v>
      </c>
      <c r="E32" s="832" t="s">
        <v>1862</v>
      </c>
      <c r="F32" s="832" t="s">
        <v>1864</v>
      </c>
      <c r="G32" s="849">
        <v>20</v>
      </c>
      <c r="H32" s="849">
        <v>14020</v>
      </c>
      <c r="I32" s="832">
        <v>1.5384615384615385</v>
      </c>
      <c r="J32" s="832">
        <v>701</v>
      </c>
      <c r="K32" s="849">
        <v>13</v>
      </c>
      <c r="L32" s="849">
        <v>9113</v>
      </c>
      <c r="M32" s="832">
        <v>1</v>
      </c>
      <c r="N32" s="832">
        <v>701</v>
      </c>
      <c r="O32" s="849">
        <v>33</v>
      </c>
      <c r="P32" s="849">
        <v>23166</v>
      </c>
      <c r="Q32" s="837">
        <v>2.542082738944365</v>
      </c>
      <c r="R32" s="850">
        <v>702</v>
      </c>
    </row>
    <row r="33" spans="1:18" ht="14.4" customHeight="1" x14ac:dyDescent="0.3">
      <c r="A33" s="831" t="s">
        <v>1825</v>
      </c>
      <c r="B33" s="832" t="s">
        <v>1832</v>
      </c>
      <c r="C33" s="832" t="s">
        <v>587</v>
      </c>
      <c r="D33" s="832" t="s">
        <v>1827</v>
      </c>
      <c r="E33" s="832" t="s">
        <v>1865</v>
      </c>
      <c r="F33" s="832" t="s">
        <v>1866</v>
      </c>
      <c r="G33" s="849">
        <v>1</v>
      </c>
      <c r="H33" s="849">
        <v>59</v>
      </c>
      <c r="I33" s="832"/>
      <c r="J33" s="832">
        <v>59</v>
      </c>
      <c r="K33" s="849"/>
      <c r="L33" s="849"/>
      <c r="M33" s="832"/>
      <c r="N33" s="832"/>
      <c r="O33" s="849">
        <v>1</v>
      </c>
      <c r="P33" s="849">
        <v>59</v>
      </c>
      <c r="Q33" s="837"/>
      <c r="R33" s="850">
        <v>59</v>
      </c>
    </row>
    <row r="34" spans="1:18" ht="14.4" customHeight="1" x14ac:dyDescent="0.3">
      <c r="A34" s="831" t="s">
        <v>1825</v>
      </c>
      <c r="B34" s="832" t="s">
        <v>1832</v>
      </c>
      <c r="C34" s="832" t="s">
        <v>593</v>
      </c>
      <c r="D34" s="832" t="s">
        <v>1833</v>
      </c>
      <c r="E34" s="832" t="s">
        <v>1838</v>
      </c>
      <c r="F34" s="832" t="s">
        <v>1839</v>
      </c>
      <c r="G34" s="849">
        <v>0</v>
      </c>
      <c r="H34" s="849">
        <v>0</v>
      </c>
      <c r="I34" s="832"/>
      <c r="J34" s="832"/>
      <c r="K34" s="849"/>
      <c r="L34" s="849"/>
      <c r="M34" s="832"/>
      <c r="N34" s="832"/>
      <c r="O34" s="849"/>
      <c r="P34" s="849"/>
      <c r="Q34" s="837"/>
      <c r="R34" s="850"/>
    </row>
    <row r="35" spans="1:18" ht="14.4" customHeight="1" x14ac:dyDescent="0.3">
      <c r="A35" s="831" t="s">
        <v>1825</v>
      </c>
      <c r="B35" s="832" t="s">
        <v>1832</v>
      </c>
      <c r="C35" s="832" t="s">
        <v>593</v>
      </c>
      <c r="D35" s="832" t="s">
        <v>1827</v>
      </c>
      <c r="E35" s="832" t="s">
        <v>1852</v>
      </c>
      <c r="F35" s="832" t="s">
        <v>1853</v>
      </c>
      <c r="G35" s="849">
        <v>0</v>
      </c>
      <c r="H35" s="849">
        <v>0</v>
      </c>
      <c r="I35" s="832"/>
      <c r="J35" s="832"/>
      <c r="K35" s="849"/>
      <c r="L35" s="849"/>
      <c r="M35" s="832"/>
      <c r="N35" s="832"/>
      <c r="O35" s="849"/>
      <c r="P35" s="849"/>
      <c r="Q35" s="837"/>
      <c r="R35" s="850"/>
    </row>
    <row r="36" spans="1:18" ht="14.4" customHeight="1" thickBot="1" x14ac:dyDescent="0.35">
      <c r="A36" s="839" t="s">
        <v>1825</v>
      </c>
      <c r="B36" s="840" t="s">
        <v>1832</v>
      </c>
      <c r="C36" s="840" t="s">
        <v>593</v>
      </c>
      <c r="D36" s="840" t="s">
        <v>1827</v>
      </c>
      <c r="E36" s="840" t="s">
        <v>1867</v>
      </c>
      <c r="F36" s="840" t="s">
        <v>1868</v>
      </c>
      <c r="G36" s="851">
        <v>0</v>
      </c>
      <c r="H36" s="851">
        <v>0</v>
      </c>
      <c r="I36" s="840"/>
      <c r="J36" s="840"/>
      <c r="K36" s="851"/>
      <c r="L36" s="851"/>
      <c r="M36" s="840"/>
      <c r="N36" s="840"/>
      <c r="O36" s="851"/>
      <c r="P36" s="851"/>
      <c r="Q36" s="845"/>
      <c r="R36" s="85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3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1870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1640</v>
      </c>
      <c r="I3" s="208">
        <f t="shared" si="0"/>
        <v>3067227.94</v>
      </c>
      <c r="J3" s="78"/>
      <c r="K3" s="78"/>
      <c r="L3" s="208">
        <f t="shared" si="0"/>
        <v>1826</v>
      </c>
      <c r="M3" s="208">
        <f t="shared" si="0"/>
        <v>3092625.65</v>
      </c>
      <c r="N3" s="78"/>
      <c r="O3" s="78"/>
      <c r="P3" s="208">
        <f t="shared" si="0"/>
        <v>1940</v>
      </c>
      <c r="Q3" s="208">
        <f t="shared" si="0"/>
        <v>2891079.39</v>
      </c>
      <c r="R3" s="79">
        <f>IF(M3=0,0,Q3/M3)</f>
        <v>0.93483004966993022</v>
      </c>
      <c r="S3" s="209">
        <f>IF(P3=0,0,Q3/P3)</f>
        <v>1490.2471082474228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2017</v>
      </c>
      <c r="M4" s="635"/>
      <c r="N4" s="206"/>
      <c r="O4" s="206"/>
      <c r="P4" s="634">
        <v>2018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 t="s">
        <v>1825</v>
      </c>
      <c r="B6" s="825" t="s">
        <v>1826</v>
      </c>
      <c r="C6" s="825" t="s">
        <v>587</v>
      </c>
      <c r="D6" s="825" t="s">
        <v>1034</v>
      </c>
      <c r="E6" s="825" t="s">
        <v>1827</v>
      </c>
      <c r="F6" s="825" t="s">
        <v>1828</v>
      </c>
      <c r="G6" s="825" t="s">
        <v>1829</v>
      </c>
      <c r="H6" s="225">
        <v>1</v>
      </c>
      <c r="I6" s="225">
        <v>354</v>
      </c>
      <c r="J6" s="825"/>
      <c r="K6" s="825">
        <v>354</v>
      </c>
      <c r="L6" s="225"/>
      <c r="M6" s="225"/>
      <c r="N6" s="825"/>
      <c r="O6" s="825"/>
      <c r="P6" s="225"/>
      <c r="Q6" s="225"/>
      <c r="R6" s="830"/>
      <c r="S6" s="848"/>
    </row>
    <row r="7" spans="1:19" ht="14.4" customHeight="1" x14ac:dyDescent="0.3">
      <c r="A7" s="831" t="s">
        <v>1825</v>
      </c>
      <c r="B7" s="832" t="s">
        <v>1826</v>
      </c>
      <c r="C7" s="832" t="s">
        <v>587</v>
      </c>
      <c r="D7" s="832" t="s">
        <v>1034</v>
      </c>
      <c r="E7" s="832" t="s">
        <v>1827</v>
      </c>
      <c r="F7" s="832" t="s">
        <v>1830</v>
      </c>
      <c r="G7" s="832" t="s">
        <v>1831</v>
      </c>
      <c r="H7" s="849">
        <v>0</v>
      </c>
      <c r="I7" s="849">
        <v>0</v>
      </c>
      <c r="J7" s="832"/>
      <c r="K7" s="832"/>
      <c r="L7" s="849"/>
      <c r="M7" s="849"/>
      <c r="N7" s="832"/>
      <c r="O7" s="832"/>
      <c r="P7" s="849"/>
      <c r="Q7" s="849"/>
      <c r="R7" s="837"/>
      <c r="S7" s="850"/>
    </row>
    <row r="8" spans="1:19" ht="14.4" customHeight="1" x14ac:dyDescent="0.3">
      <c r="A8" s="831" t="s">
        <v>1825</v>
      </c>
      <c r="B8" s="832" t="s">
        <v>1832</v>
      </c>
      <c r="C8" s="832" t="s">
        <v>1792</v>
      </c>
      <c r="D8" s="832" t="s">
        <v>1814</v>
      </c>
      <c r="E8" s="832" t="s">
        <v>1833</v>
      </c>
      <c r="F8" s="832" t="s">
        <v>1834</v>
      </c>
      <c r="G8" s="832" t="s">
        <v>1835</v>
      </c>
      <c r="H8" s="849">
        <v>0</v>
      </c>
      <c r="I8" s="849">
        <v>-2.9103830456733704E-11</v>
      </c>
      <c r="J8" s="832"/>
      <c r="K8" s="832"/>
      <c r="L8" s="849"/>
      <c r="M8" s="849"/>
      <c r="N8" s="832"/>
      <c r="O8" s="832"/>
      <c r="P8" s="849"/>
      <c r="Q8" s="849"/>
      <c r="R8" s="837"/>
      <c r="S8" s="850"/>
    </row>
    <row r="9" spans="1:19" ht="14.4" customHeight="1" x14ac:dyDescent="0.3">
      <c r="A9" s="831" t="s">
        <v>1825</v>
      </c>
      <c r="B9" s="832" t="s">
        <v>1832</v>
      </c>
      <c r="C9" s="832" t="s">
        <v>1792</v>
      </c>
      <c r="D9" s="832" t="s">
        <v>1814</v>
      </c>
      <c r="E9" s="832" t="s">
        <v>1833</v>
      </c>
      <c r="F9" s="832" t="s">
        <v>1836</v>
      </c>
      <c r="G9" s="832" t="s">
        <v>1835</v>
      </c>
      <c r="H9" s="849">
        <v>0</v>
      </c>
      <c r="I9" s="849">
        <v>0</v>
      </c>
      <c r="J9" s="832"/>
      <c r="K9" s="832"/>
      <c r="L9" s="849"/>
      <c r="M9" s="849"/>
      <c r="N9" s="832"/>
      <c r="O9" s="832"/>
      <c r="P9" s="849"/>
      <c r="Q9" s="849"/>
      <c r="R9" s="837"/>
      <c r="S9" s="850"/>
    </row>
    <row r="10" spans="1:19" ht="14.4" customHeight="1" x14ac:dyDescent="0.3">
      <c r="A10" s="831" t="s">
        <v>1825</v>
      </c>
      <c r="B10" s="832" t="s">
        <v>1832</v>
      </c>
      <c r="C10" s="832" t="s">
        <v>1792</v>
      </c>
      <c r="D10" s="832" t="s">
        <v>1814</v>
      </c>
      <c r="E10" s="832" t="s">
        <v>1833</v>
      </c>
      <c r="F10" s="832" t="s">
        <v>1837</v>
      </c>
      <c r="G10" s="832" t="s">
        <v>1835</v>
      </c>
      <c r="H10" s="849">
        <v>0</v>
      </c>
      <c r="I10" s="849">
        <v>0</v>
      </c>
      <c r="J10" s="832">
        <v>0</v>
      </c>
      <c r="K10" s="832"/>
      <c r="L10" s="849">
        <v>0</v>
      </c>
      <c r="M10" s="849">
        <v>-2.3283064365386963E-10</v>
      </c>
      <c r="N10" s="832">
        <v>1</v>
      </c>
      <c r="O10" s="832"/>
      <c r="P10" s="849">
        <v>0</v>
      </c>
      <c r="Q10" s="849">
        <v>2.0372681319713593E-10</v>
      </c>
      <c r="R10" s="837">
        <v>-0.875</v>
      </c>
      <c r="S10" s="850"/>
    </row>
    <row r="11" spans="1:19" ht="14.4" customHeight="1" x14ac:dyDescent="0.3">
      <c r="A11" s="831" t="s">
        <v>1825</v>
      </c>
      <c r="B11" s="832" t="s">
        <v>1832</v>
      </c>
      <c r="C11" s="832" t="s">
        <v>1792</v>
      </c>
      <c r="D11" s="832" t="s">
        <v>1814</v>
      </c>
      <c r="E11" s="832" t="s">
        <v>1833</v>
      </c>
      <c r="F11" s="832" t="s">
        <v>1838</v>
      </c>
      <c r="G11" s="832" t="s">
        <v>1835</v>
      </c>
      <c r="H11" s="849">
        <v>0</v>
      </c>
      <c r="I11" s="849">
        <v>-5.4569682106375694E-12</v>
      </c>
      <c r="J11" s="832"/>
      <c r="K11" s="832"/>
      <c r="L11" s="849">
        <v>0</v>
      </c>
      <c r="M11" s="849">
        <v>0</v>
      </c>
      <c r="N11" s="832"/>
      <c r="O11" s="832"/>
      <c r="P11" s="849">
        <v>0</v>
      </c>
      <c r="Q11" s="849">
        <v>4.3655745685100555E-11</v>
      </c>
      <c r="R11" s="837"/>
      <c r="S11" s="850"/>
    </row>
    <row r="12" spans="1:19" ht="14.4" customHeight="1" x14ac:dyDescent="0.3">
      <c r="A12" s="831" t="s">
        <v>1825</v>
      </c>
      <c r="B12" s="832" t="s">
        <v>1832</v>
      </c>
      <c r="C12" s="832" t="s">
        <v>587</v>
      </c>
      <c r="D12" s="832" t="s">
        <v>1814</v>
      </c>
      <c r="E12" s="832" t="s">
        <v>1827</v>
      </c>
      <c r="F12" s="832" t="s">
        <v>1846</v>
      </c>
      <c r="G12" s="832" t="s">
        <v>1847</v>
      </c>
      <c r="H12" s="849">
        <v>1</v>
      </c>
      <c r="I12" s="849">
        <v>37</v>
      </c>
      <c r="J12" s="832"/>
      <c r="K12" s="832">
        <v>37</v>
      </c>
      <c r="L12" s="849"/>
      <c r="M12" s="849"/>
      <c r="N12" s="832"/>
      <c r="O12" s="832"/>
      <c r="P12" s="849"/>
      <c r="Q12" s="849"/>
      <c r="R12" s="837"/>
      <c r="S12" s="850"/>
    </row>
    <row r="13" spans="1:19" ht="14.4" customHeight="1" x14ac:dyDescent="0.3">
      <c r="A13" s="831" t="s">
        <v>1825</v>
      </c>
      <c r="B13" s="832" t="s">
        <v>1832</v>
      </c>
      <c r="C13" s="832" t="s">
        <v>587</v>
      </c>
      <c r="D13" s="832" t="s">
        <v>1814</v>
      </c>
      <c r="E13" s="832" t="s">
        <v>1827</v>
      </c>
      <c r="F13" s="832" t="s">
        <v>1846</v>
      </c>
      <c r="G13" s="832" t="s">
        <v>1848</v>
      </c>
      <c r="H13" s="849"/>
      <c r="I13" s="849"/>
      <c r="J13" s="832"/>
      <c r="K13" s="832"/>
      <c r="L13" s="849"/>
      <c r="M13" s="849"/>
      <c r="N13" s="832"/>
      <c r="O13" s="832"/>
      <c r="P13" s="849">
        <v>1</v>
      </c>
      <c r="Q13" s="849">
        <v>37</v>
      </c>
      <c r="R13" s="837"/>
      <c r="S13" s="850">
        <v>37</v>
      </c>
    </row>
    <row r="14" spans="1:19" ht="14.4" customHeight="1" x14ac:dyDescent="0.3">
      <c r="A14" s="831" t="s">
        <v>1825</v>
      </c>
      <c r="B14" s="832" t="s">
        <v>1832</v>
      </c>
      <c r="C14" s="832" t="s">
        <v>587</v>
      </c>
      <c r="D14" s="832" t="s">
        <v>1814</v>
      </c>
      <c r="E14" s="832" t="s">
        <v>1827</v>
      </c>
      <c r="F14" s="832" t="s">
        <v>1852</v>
      </c>
      <c r="G14" s="832" t="s">
        <v>1853</v>
      </c>
      <c r="H14" s="849"/>
      <c r="I14" s="849"/>
      <c r="J14" s="832"/>
      <c r="K14" s="832"/>
      <c r="L14" s="849">
        <v>1</v>
      </c>
      <c r="M14" s="849">
        <v>0</v>
      </c>
      <c r="N14" s="832"/>
      <c r="O14" s="832">
        <v>0</v>
      </c>
      <c r="P14" s="849">
        <v>1</v>
      </c>
      <c r="Q14" s="849">
        <v>0</v>
      </c>
      <c r="R14" s="837"/>
      <c r="S14" s="850">
        <v>0</v>
      </c>
    </row>
    <row r="15" spans="1:19" ht="14.4" customHeight="1" x14ac:dyDescent="0.3">
      <c r="A15" s="831" t="s">
        <v>1825</v>
      </c>
      <c r="B15" s="832" t="s">
        <v>1832</v>
      </c>
      <c r="C15" s="832" t="s">
        <v>587</v>
      </c>
      <c r="D15" s="832" t="s">
        <v>1814</v>
      </c>
      <c r="E15" s="832" t="s">
        <v>1827</v>
      </c>
      <c r="F15" s="832" t="s">
        <v>1854</v>
      </c>
      <c r="G15" s="832" t="s">
        <v>1855</v>
      </c>
      <c r="H15" s="849">
        <v>6</v>
      </c>
      <c r="I15" s="849">
        <v>696</v>
      </c>
      <c r="J15" s="832"/>
      <c r="K15" s="832">
        <v>116</v>
      </c>
      <c r="L15" s="849"/>
      <c r="M15" s="849"/>
      <c r="N15" s="832"/>
      <c r="O15" s="832"/>
      <c r="P15" s="849"/>
      <c r="Q15" s="849"/>
      <c r="R15" s="837"/>
      <c r="S15" s="850"/>
    </row>
    <row r="16" spans="1:19" ht="14.4" customHeight="1" x14ac:dyDescent="0.3">
      <c r="A16" s="831" t="s">
        <v>1825</v>
      </c>
      <c r="B16" s="832" t="s">
        <v>1832</v>
      </c>
      <c r="C16" s="832" t="s">
        <v>587</v>
      </c>
      <c r="D16" s="832" t="s">
        <v>1814</v>
      </c>
      <c r="E16" s="832" t="s">
        <v>1827</v>
      </c>
      <c r="F16" s="832" t="s">
        <v>1854</v>
      </c>
      <c r="G16" s="832" t="s">
        <v>1856</v>
      </c>
      <c r="H16" s="849">
        <v>61</v>
      </c>
      <c r="I16" s="849">
        <v>7076</v>
      </c>
      <c r="J16" s="832">
        <v>2.7727272727272729</v>
      </c>
      <c r="K16" s="832">
        <v>116</v>
      </c>
      <c r="L16" s="849">
        <v>22</v>
      </c>
      <c r="M16" s="849">
        <v>2552</v>
      </c>
      <c r="N16" s="832">
        <v>1</v>
      </c>
      <c r="O16" s="832">
        <v>116</v>
      </c>
      <c r="P16" s="849">
        <v>53</v>
      </c>
      <c r="Q16" s="849">
        <v>6148</v>
      </c>
      <c r="R16" s="837">
        <v>2.4090909090909092</v>
      </c>
      <c r="S16" s="850">
        <v>116</v>
      </c>
    </row>
    <row r="17" spans="1:19" ht="14.4" customHeight="1" x14ac:dyDescent="0.3">
      <c r="A17" s="831" t="s">
        <v>1825</v>
      </c>
      <c r="B17" s="832" t="s">
        <v>1832</v>
      </c>
      <c r="C17" s="832" t="s">
        <v>587</v>
      </c>
      <c r="D17" s="832" t="s">
        <v>1814</v>
      </c>
      <c r="E17" s="832" t="s">
        <v>1827</v>
      </c>
      <c r="F17" s="832" t="s">
        <v>1857</v>
      </c>
      <c r="G17" s="832" t="s">
        <v>1858</v>
      </c>
      <c r="H17" s="849"/>
      <c r="I17" s="849"/>
      <c r="J17" s="832"/>
      <c r="K17" s="832"/>
      <c r="L17" s="849">
        <v>1</v>
      </c>
      <c r="M17" s="849">
        <v>32</v>
      </c>
      <c r="N17" s="832">
        <v>1</v>
      </c>
      <c r="O17" s="832">
        <v>32</v>
      </c>
      <c r="P17" s="849"/>
      <c r="Q17" s="849"/>
      <c r="R17" s="837"/>
      <c r="S17" s="850"/>
    </row>
    <row r="18" spans="1:19" ht="14.4" customHeight="1" x14ac:dyDescent="0.3">
      <c r="A18" s="831" t="s">
        <v>1825</v>
      </c>
      <c r="B18" s="832" t="s">
        <v>1832</v>
      </c>
      <c r="C18" s="832" t="s">
        <v>587</v>
      </c>
      <c r="D18" s="832" t="s">
        <v>1032</v>
      </c>
      <c r="E18" s="832" t="s">
        <v>1833</v>
      </c>
      <c r="F18" s="832" t="s">
        <v>1837</v>
      </c>
      <c r="G18" s="832" t="s">
        <v>1839</v>
      </c>
      <c r="H18" s="849">
        <v>1</v>
      </c>
      <c r="I18" s="849">
        <v>19654.25</v>
      </c>
      <c r="J18" s="832">
        <v>6.6269975739981155E-2</v>
      </c>
      <c r="K18" s="832">
        <v>19654.25</v>
      </c>
      <c r="L18" s="849">
        <v>15</v>
      </c>
      <c r="M18" s="849">
        <v>296578.5</v>
      </c>
      <c r="N18" s="832">
        <v>1</v>
      </c>
      <c r="O18" s="832">
        <v>19771.900000000001</v>
      </c>
      <c r="P18" s="849"/>
      <c r="Q18" s="849"/>
      <c r="R18" s="837"/>
      <c r="S18" s="850"/>
    </row>
    <row r="19" spans="1:19" ht="14.4" customHeight="1" x14ac:dyDescent="0.3">
      <c r="A19" s="831" t="s">
        <v>1825</v>
      </c>
      <c r="B19" s="832" t="s">
        <v>1832</v>
      </c>
      <c r="C19" s="832" t="s">
        <v>587</v>
      </c>
      <c r="D19" s="832" t="s">
        <v>1032</v>
      </c>
      <c r="E19" s="832" t="s">
        <v>1833</v>
      </c>
      <c r="F19" s="832" t="s">
        <v>1838</v>
      </c>
      <c r="G19" s="832" t="s">
        <v>1839</v>
      </c>
      <c r="H19" s="849">
        <v>1</v>
      </c>
      <c r="I19" s="849">
        <v>9827.1200000000008</v>
      </c>
      <c r="J19" s="832">
        <v>0.33179272914503727</v>
      </c>
      <c r="K19" s="832">
        <v>9827.1200000000008</v>
      </c>
      <c r="L19" s="849">
        <v>3</v>
      </c>
      <c r="M19" s="849">
        <v>29618.25</v>
      </c>
      <c r="N19" s="832">
        <v>1</v>
      </c>
      <c r="O19" s="832">
        <v>9872.75</v>
      </c>
      <c r="P19" s="849"/>
      <c r="Q19" s="849"/>
      <c r="R19" s="837"/>
      <c r="S19" s="850"/>
    </row>
    <row r="20" spans="1:19" ht="14.4" customHeight="1" x14ac:dyDescent="0.3">
      <c r="A20" s="831" t="s">
        <v>1825</v>
      </c>
      <c r="B20" s="832" t="s">
        <v>1832</v>
      </c>
      <c r="C20" s="832" t="s">
        <v>587</v>
      </c>
      <c r="D20" s="832" t="s">
        <v>1032</v>
      </c>
      <c r="E20" s="832" t="s">
        <v>1827</v>
      </c>
      <c r="F20" s="832" t="s">
        <v>1840</v>
      </c>
      <c r="G20" s="832" t="s">
        <v>1841</v>
      </c>
      <c r="H20" s="849"/>
      <c r="I20" s="849"/>
      <c r="J20" s="832"/>
      <c r="K20" s="832"/>
      <c r="L20" s="849">
        <v>1</v>
      </c>
      <c r="M20" s="849">
        <v>30</v>
      </c>
      <c r="N20" s="832">
        <v>1</v>
      </c>
      <c r="O20" s="832">
        <v>30</v>
      </c>
      <c r="P20" s="849"/>
      <c r="Q20" s="849"/>
      <c r="R20" s="837"/>
      <c r="S20" s="850"/>
    </row>
    <row r="21" spans="1:19" ht="14.4" customHeight="1" x14ac:dyDescent="0.3">
      <c r="A21" s="831" t="s">
        <v>1825</v>
      </c>
      <c r="B21" s="832" t="s">
        <v>1832</v>
      </c>
      <c r="C21" s="832" t="s">
        <v>587</v>
      </c>
      <c r="D21" s="832" t="s">
        <v>1032</v>
      </c>
      <c r="E21" s="832" t="s">
        <v>1827</v>
      </c>
      <c r="F21" s="832" t="s">
        <v>1846</v>
      </c>
      <c r="G21" s="832" t="s">
        <v>1847</v>
      </c>
      <c r="H21" s="849">
        <v>20</v>
      </c>
      <c r="I21" s="849">
        <v>740</v>
      </c>
      <c r="J21" s="832">
        <v>0.21739130434782608</v>
      </c>
      <c r="K21" s="832">
        <v>37</v>
      </c>
      <c r="L21" s="849">
        <v>92</v>
      </c>
      <c r="M21" s="849">
        <v>3404</v>
      </c>
      <c r="N21" s="832">
        <v>1</v>
      </c>
      <c r="O21" s="832">
        <v>37</v>
      </c>
      <c r="P21" s="849"/>
      <c r="Q21" s="849"/>
      <c r="R21" s="837"/>
      <c r="S21" s="850"/>
    </row>
    <row r="22" spans="1:19" ht="14.4" customHeight="1" x14ac:dyDescent="0.3">
      <c r="A22" s="831" t="s">
        <v>1825</v>
      </c>
      <c r="B22" s="832" t="s">
        <v>1832</v>
      </c>
      <c r="C22" s="832" t="s">
        <v>587</v>
      </c>
      <c r="D22" s="832" t="s">
        <v>1032</v>
      </c>
      <c r="E22" s="832" t="s">
        <v>1827</v>
      </c>
      <c r="F22" s="832" t="s">
        <v>1846</v>
      </c>
      <c r="G22" s="832" t="s">
        <v>1848</v>
      </c>
      <c r="H22" s="849"/>
      <c r="I22" s="849"/>
      <c r="J22" s="832"/>
      <c r="K22" s="832"/>
      <c r="L22" s="849">
        <v>1</v>
      </c>
      <c r="M22" s="849">
        <v>37</v>
      </c>
      <c r="N22" s="832">
        <v>1</v>
      </c>
      <c r="O22" s="832">
        <v>37</v>
      </c>
      <c r="P22" s="849"/>
      <c r="Q22" s="849"/>
      <c r="R22" s="837"/>
      <c r="S22" s="850"/>
    </row>
    <row r="23" spans="1:19" ht="14.4" customHeight="1" x14ac:dyDescent="0.3">
      <c r="A23" s="831" t="s">
        <v>1825</v>
      </c>
      <c r="B23" s="832" t="s">
        <v>1832</v>
      </c>
      <c r="C23" s="832" t="s">
        <v>587</v>
      </c>
      <c r="D23" s="832" t="s">
        <v>1032</v>
      </c>
      <c r="E23" s="832" t="s">
        <v>1827</v>
      </c>
      <c r="F23" s="832" t="s">
        <v>1849</v>
      </c>
      <c r="G23" s="832" t="s">
        <v>1850</v>
      </c>
      <c r="H23" s="849">
        <v>15</v>
      </c>
      <c r="I23" s="849">
        <v>2655</v>
      </c>
      <c r="J23" s="832">
        <v>0.3125</v>
      </c>
      <c r="K23" s="832">
        <v>177</v>
      </c>
      <c r="L23" s="849">
        <v>48</v>
      </c>
      <c r="M23" s="849">
        <v>8496</v>
      </c>
      <c r="N23" s="832">
        <v>1</v>
      </c>
      <c r="O23" s="832">
        <v>177</v>
      </c>
      <c r="P23" s="849">
        <v>1</v>
      </c>
      <c r="Q23" s="849">
        <v>178</v>
      </c>
      <c r="R23" s="837">
        <v>2.0951035781544256E-2</v>
      </c>
      <c r="S23" s="850">
        <v>178</v>
      </c>
    </row>
    <row r="24" spans="1:19" ht="14.4" customHeight="1" x14ac:dyDescent="0.3">
      <c r="A24" s="831" t="s">
        <v>1825</v>
      </c>
      <c r="B24" s="832" t="s">
        <v>1832</v>
      </c>
      <c r="C24" s="832" t="s">
        <v>587</v>
      </c>
      <c r="D24" s="832" t="s">
        <v>1032</v>
      </c>
      <c r="E24" s="832" t="s">
        <v>1827</v>
      </c>
      <c r="F24" s="832" t="s">
        <v>1852</v>
      </c>
      <c r="G24" s="832" t="s">
        <v>1853</v>
      </c>
      <c r="H24" s="849">
        <v>2</v>
      </c>
      <c r="I24" s="849">
        <v>0</v>
      </c>
      <c r="J24" s="832"/>
      <c r="K24" s="832">
        <v>0</v>
      </c>
      <c r="L24" s="849">
        <v>16</v>
      </c>
      <c r="M24" s="849">
        <v>0</v>
      </c>
      <c r="N24" s="832"/>
      <c r="O24" s="832">
        <v>0</v>
      </c>
      <c r="P24" s="849"/>
      <c r="Q24" s="849"/>
      <c r="R24" s="837"/>
      <c r="S24" s="850"/>
    </row>
    <row r="25" spans="1:19" ht="14.4" customHeight="1" x14ac:dyDescent="0.3">
      <c r="A25" s="831" t="s">
        <v>1825</v>
      </c>
      <c r="B25" s="832" t="s">
        <v>1832</v>
      </c>
      <c r="C25" s="832" t="s">
        <v>587</v>
      </c>
      <c r="D25" s="832" t="s">
        <v>1032</v>
      </c>
      <c r="E25" s="832" t="s">
        <v>1827</v>
      </c>
      <c r="F25" s="832" t="s">
        <v>1854</v>
      </c>
      <c r="G25" s="832" t="s">
        <v>1856</v>
      </c>
      <c r="H25" s="849">
        <v>16</v>
      </c>
      <c r="I25" s="849">
        <v>1856</v>
      </c>
      <c r="J25" s="832">
        <v>0.33333333333333331</v>
      </c>
      <c r="K25" s="832">
        <v>116</v>
      </c>
      <c r="L25" s="849">
        <v>48</v>
      </c>
      <c r="M25" s="849">
        <v>5568</v>
      </c>
      <c r="N25" s="832">
        <v>1</v>
      </c>
      <c r="O25" s="832">
        <v>116</v>
      </c>
      <c r="P25" s="849">
        <v>2</v>
      </c>
      <c r="Q25" s="849">
        <v>232</v>
      </c>
      <c r="R25" s="837">
        <v>4.1666666666666664E-2</v>
      </c>
      <c r="S25" s="850">
        <v>116</v>
      </c>
    </row>
    <row r="26" spans="1:19" ht="14.4" customHeight="1" x14ac:dyDescent="0.3">
      <c r="A26" s="831" t="s">
        <v>1825</v>
      </c>
      <c r="B26" s="832" t="s">
        <v>1832</v>
      </c>
      <c r="C26" s="832" t="s">
        <v>587</v>
      </c>
      <c r="D26" s="832" t="s">
        <v>1032</v>
      </c>
      <c r="E26" s="832" t="s">
        <v>1827</v>
      </c>
      <c r="F26" s="832" t="s">
        <v>1857</v>
      </c>
      <c r="G26" s="832" t="s">
        <v>1858</v>
      </c>
      <c r="H26" s="849"/>
      <c r="I26" s="849"/>
      <c r="J26" s="832"/>
      <c r="K26" s="832"/>
      <c r="L26" s="849">
        <v>16</v>
      </c>
      <c r="M26" s="849">
        <v>512</v>
      </c>
      <c r="N26" s="832">
        <v>1</v>
      </c>
      <c r="O26" s="832">
        <v>32</v>
      </c>
      <c r="P26" s="849"/>
      <c r="Q26" s="849"/>
      <c r="R26" s="837"/>
      <c r="S26" s="850"/>
    </row>
    <row r="27" spans="1:19" ht="14.4" customHeight="1" x14ac:dyDescent="0.3">
      <c r="A27" s="831" t="s">
        <v>1825</v>
      </c>
      <c r="B27" s="832" t="s">
        <v>1832</v>
      </c>
      <c r="C27" s="832" t="s">
        <v>587</v>
      </c>
      <c r="D27" s="832" t="s">
        <v>1032</v>
      </c>
      <c r="E27" s="832" t="s">
        <v>1827</v>
      </c>
      <c r="F27" s="832" t="s">
        <v>1828</v>
      </c>
      <c r="G27" s="832" t="s">
        <v>1859</v>
      </c>
      <c r="H27" s="849">
        <v>1</v>
      </c>
      <c r="I27" s="849">
        <v>354</v>
      </c>
      <c r="J27" s="832"/>
      <c r="K27" s="832">
        <v>354</v>
      </c>
      <c r="L27" s="849"/>
      <c r="M27" s="849"/>
      <c r="N27" s="832"/>
      <c r="O27" s="832"/>
      <c r="P27" s="849">
        <v>1</v>
      </c>
      <c r="Q27" s="849">
        <v>355</v>
      </c>
      <c r="R27" s="837"/>
      <c r="S27" s="850">
        <v>355</v>
      </c>
    </row>
    <row r="28" spans="1:19" ht="14.4" customHeight="1" x14ac:dyDescent="0.3">
      <c r="A28" s="831" t="s">
        <v>1825</v>
      </c>
      <c r="B28" s="832" t="s">
        <v>1832</v>
      </c>
      <c r="C28" s="832" t="s">
        <v>587</v>
      </c>
      <c r="D28" s="832" t="s">
        <v>1032</v>
      </c>
      <c r="E28" s="832" t="s">
        <v>1827</v>
      </c>
      <c r="F28" s="832" t="s">
        <v>1860</v>
      </c>
      <c r="G28" s="832" t="s">
        <v>1861</v>
      </c>
      <c r="H28" s="849">
        <v>2</v>
      </c>
      <c r="I28" s="849">
        <v>148</v>
      </c>
      <c r="J28" s="832">
        <v>0.5</v>
      </c>
      <c r="K28" s="832">
        <v>74</v>
      </c>
      <c r="L28" s="849">
        <v>4</v>
      </c>
      <c r="M28" s="849">
        <v>296</v>
      </c>
      <c r="N28" s="832">
        <v>1</v>
      </c>
      <c r="O28" s="832">
        <v>74</v>
      </c>
      <c r="P28" s="849"/>
      <c r="Q28" s="849"/>
      <c r="R28" s="837"/>
      <c r="S28" s="850"/>
    </row>
    <row r="29" spans="1:19" ht="14.4" customHeight="1" x14ac:dyDescent="0.3">
      <c r="A29" s="831" t="s">
        <v>1825</v>
      </c>
      <c r="B29" s="832" t="s">
        <v>1832</v>
      </c>
      <c r="C29" s="832" t="s">
        <v>587</v>
      </c>
      <c r="D29" s="832" t="s">
        <v>1818</v>
      </c>
      <c r="E29" s="832" t="s">
        <v>1827</v>
      </c>
      <c r="F29" s="832" t="s">
        <v>1846</v>
      </c>
      <c r="G29" s="832" t="s">
        <v>1847</v>
      </c>
      <c r="H29" s="849">
        <v>1</v>
      </c>
      <c r="I29" s="849">
        <v>37</v>
      </c>
      <c r="J29" s="832"/>
      <c r="K29" s="832">
        <v>37</v>
      </c>
      <c r="L29" s="849"/>
      <c r="M29" s="849"/>
      <c r="N29" s="832"/>
      <c r="O29" s="832"/>
      <c r="P29" s="849"/>
      <c r="Q29" s="849"/>
      <c r="R29" s="837"/>
      <c r="S29" s="850"/>
    </row>
    <row r="30" spans="1:19" ht="14.4" customHeight="1" x14ac:dyDescent="0.3">
      <c r="A30" s="831" t="s">
        <v>1825</v>
      </c>
      <c r="B30" s="832" t="s">
        <v>1832</v>
      </c>
      <c r="C30" s="832" t="s">
        <v>587</v>
      </c>
      <c r="D30" s="832" t="s">
        <v>1033</v>
      </c>
      <c r="E30" s="832" t="s">
        <v>1827</v>
      </c>
      <c r="F30" s="832" t="s">
        <v>1849</v>
      </c>
      <c r="G30" s="832" t="s">
        <v>1850</v>
      </c>
      <c r="H30" s="849"/>
      <c r="I30" s="849"/>
      <c r="J30" s="832"/>
      <c r="K30" s="832"/>
      <c r="L30" s="849"/>
      <c r="M30" s="849"/>
      <c r="N30" s="832"/>
      <c r="O30" s="832"/>
      <c r="P30" s="849">
        <v>1</v>
      </c>
      <c r="Q30" s="849">
        <v>178</v>
      </c>
      <c r="R30" s="837"/>
      <c r="S30" s="850">
        <v>178</v>
      </c>
    </row>
    <row r="31" spans="1:19" ht="14.4" customHeight="1" x14ac:dyDescent="0.3">
      <c r="A31" s="831" t="s">
        <v>1825</v>
      </c>
      <c r="B31" s="832" t="s">
        <v>1832</v>
      </c>
      <c r="C31" s="832" t="s">
        <v>587</v>
      </c>
      <c r="D31" s="832" t="s">
        <v>1033</v>
      </c>
      <c r="E31" s="832" t="s">
        <v>1827</v>
      </c>
      <c r="F31" s="832" t="s">
        <v>1854</v>
      </c>
      <c r="G31" s="832" t="s">
        <v>1856</v>
      </c>
      <c r="H31" s="849"/>
      <c r="I31" s="849"/>
      <c r="J31" s="832"/>
      <c r="K31" s="832"/>
      <c r="L31" s="849"/>
      <c r="M31" s="849"/>
      <c r="N31" s="832"/>
      <c r="O31" s="832"/>
      <c r="P31" s="849">
        <v>1</v>
      </c>
      <c r="Q31" s="849">
        <v>116</v>
      </c>
      <c r="R31" s="837"/>
      <c r="S31" s="850">
        <v>116</v>
      </c>
    </row>
    <row r="32" spans="1:19" ht="14.4" customHeight="1" x14ac:dyDescent="0.3">
      <c r="A32" s="831" t="s">
        <v>1825</v>
      </c>
      <c r="B32" s="832" t="s">
        <v>1832</v>
      </c>
      <c r="C32" s="832" t="s">
        <v>587</v>
      </c>
      <c r="D32" s="832" t="s">
        <v>1819</v>
      </c>
      <c r="E32" s="832" t="s">
        <v>1833</v>
      </c>
      <c r="F32" s="832" t="s">
        <v>1834</v>
      </c>
      <c r="G32" s="832"/>
      <c r="H32" s="849">
        <v>15</v>
      </c>
      <c r="I32" s="849">
        <v>147406.79999999999</v>
      </c>
      <c r="J32" s="832"/>
      <c r="K32" s="832">
        <v>9827.119999999999</v>
      </c>
      <c r="L32" s="849"/>
      <c r="M32" s="849"/>
      <c r="N32" s="832"/>
      <c r="O32" s="832"/>
      <c r="P32" s="849"/>
      <c r="Q32" s="849"/>
      <c r="R32" s="837"/>
      <c r="S32" s="850"/>
    </row>
    <row r="33" spans="1:19" ht="14.4" customHeight="1" x14ac:dyDescent="0.3">
      <c r="A33" s="831" t="s">
        <v>1825</v>
      </c>
      <c r="B33" s="832" t="s">
        <v>1832</v>
      </c>
      <c r="C33" s="832" t="s">
        <v>587</v>
      </c>
      <c r="D33" s="832" t="s">
        <v>1819</v>
      </c>
      <c r="E33" s="832" t="s">
        <v>1833</v>
      </c>
      <c r="F33" s="832" t="s">
        <v>1836</v>
      </c>
      <c r="G33" s="832"/>
      <c r="H33" s="849">
        <v>12</v>
      </c>
      <c r="I33" s="849">
        <v>235851</v>
      </c>
      <c r="J33" s="832"/>
      <c r="K33" s="832">
        <v>19654.25</v>
      </c>
      <c r="L33" s="849"/>
      <c r="M33" s="849"/>
      <c r="N33" s="832"/>
      <c r="O33" s="832"/>
      <c r="P33" s="849"/>
      <c r="Q33" s="849"/>
      <c r="R33" s="837"/>
      <c r="S33" s="850"/>
    </row>
    <row r="34" spans="1:19" ht="14.4" customHeight="1" x14ac:dyDescent="0.3">
      <c r="A34" s="831" t="s">
        <v>1825</v>
      </c>
      <c r="B34" s="832" t="s">
        <v>1832</v>
      </c>
      <c r="C34" s="832" t="s">
        <v>587</v>
      </c>
      <c r="D34" s="832" t="s">
        <v>1819</v>
      </c>
      <c r="E34" s="832" t="s">
        <v>1833</v>
      </c>
      <c r="F34" s="832" t="s">
        <v>1837</v>
      </c>
      <c r="G34" s="832" t="s">
        <v>1839</v>
      </c>
      <c r="H34" s="849">
        <v>15</v>
      </c>
      <c r="I34" s="849">
        <v>294813.75</v>
      </c>
      <c r="J34" s="832"/>
      <c r="K34" s="832">
        <v>19654.25</v>
      </c>
      <c r="L34" s="849"/>
      <c r="M34" s="849"/>
      <c r="N34" s="832"/>
      <c r="O34" s="832"/>
      <c r="P34" s="849"/>
      <c r="Q34" s="849"/>
      <c r="R34" s="837"/>
      <c r="S34" s="850"/>
    </row>
    <row r="35" spans="1:19" ht="14.4" customHeight="1" x14ac:dyDescent="0.3">
      <c r="A35" s="831" t="s">
        <v>1825</v>
      </c>
      <c r="B35" s="832" t="s">
        <v>1832</v>
      </c>
      <c r="C35" s="832" t="s">
        <v>587</v>
      </c>
      <c r="D35" s="832" t="s">
        <v>1819</v>
      </c>
      <c r="E35" s="832" t="s">
        <v>1833</v>
      </c>
      <c r="F35" s="832" t="s">
        <v>1838</v>
      </c>
      <c r="G35" s="832" t="s">
        <v>1839</v>
      </c>
      <c r="H35" s="849">
        <v>2</v>
      </c>
      <c r="I35" s="849">
        <v>19654.240000000002</v>
      </c>
      <c r="J35" s="832"/>
      <c r="K35" s="832">
        <v>9827.1200000000008</v>
      </c>
      <c r="L35" s="849"/>
      <c r="M35" s="849"/>
      <c r="N35" s="832"/>
      <c r="O35" s="832"/>
      <c r="P35" s="849"/>
      <c r="Q35" s="849"/>
      <c r="R35" s="837"/>
      <c r="S35" s="850"/>
    </row>
    <row r="36" spans="1:19" ht="14.4" customHeight="1" x14ac:dyDescent="0.3">
      <c r="A36" s="831" t="s">
        <v>1825</v>
      </c>
      <c r="B36" s="832" t="s">
        <v>1832</v>
      </c>
      <c r="C36" s="832" t="s">
        <v>587</v>
      </c>
      <c r="D36" s="832" t="s">
        <v>1819</v>
      </c>
      <c r="E36" s="832" t="s">
        <v>1827</v>
      </c>
      <c r="F36" s="832" t="s">
        <v>1840</v>
      </c>
      <c r="G36" s="832" t="s">
        <v>1841</v>
      </c>
      <c r="H36" s="849">
        <v>3</v>
      </c>
      <c r="I36" s="849">
        <v>90</v>
      </c>
      <c r="J36" s="832"/>
      <c r="K36" s="832">
        <v>30</v>
      </c>
      <c r="L36" s="849"/>
      <c r="M36" s="849"/>
      <c r="N36" s="832"/>
      <c r="O36" s="832"/>
      <c r="P36" s="849"/>
      <c r="Q36" s="849"/>
      <c r="R36" s="837"/>
      <c r="S36" s="850"/>
    </row>
    <row r="37" spans="1:19" ht="14.4" customHeight="1" x14ac:dyDescent="0.3">
      <c r="A37" s="831" t="s">
        <v>1825</v>
      </c>
      <c r="B37" s="832" t="s">
        <v>1832</v>
      </c>
      <c r="C37" s="832" t="s">
        <v>587</v>
      </c>
      <c r="D37" s="832" t="s">
        <v>1819</v>
      </c>
      <c r="E37" s="832" t="s">
        <v>1827</v>
      </c>
      <c r="F37" s="832" t="s">
        <v>1843</v>
      </c>
      <c r="G37" s="832" t="s">
        <v>1844</v>
      </c>
      <c r="H37" s="849">
        <v>2</v>
      </c>
      <c r="I37" s="849">
        <v>132</v>
      </c>
      <c r="J37" s="832"/>
      <c r="K37" s="832">
        <v>66</v>
      </c>
      <c r="L37" s="849"/>
      <c r="M37" s="849"/>
      <c r="N37" s="832"/>
      <c r="O37" s="832"/>
      <c r="P37" s="849"/>
      <c r="Q37" s="849"/>
      <c r="R37" s="837"/>
      <c r="S37" s="850"/>
    </row>
    <row r="38" spans="1:19" ht="14.4" customHeight="1" x14ac:dyDescent="0.3">
      <c r="A38" s="831" t="s">
        <v>1825</v>
      </c>
      <c r="B38" s="832" t="s">
        <v>1832</v>
      </c>
      <c r="C38" s="832" t="s">
        <v>587</v>
      </c>
      <c r="D38" s="832" t="s">
        <v>1819</v>
      </c>
      <c r="E38" s="832" t="s">
        <v>1827</v>
      </c>
      <c r="F38" s="832" t="s">
        <v>1846</v>
      </c>
      <c r="G38" s="832" t="s">
        <v>1847</v>
      </c>
      <c r="H38" s="849">
        <v>52</v>
      </c>
      <c r="I38" s="849">
        <v>1924</v>
      </c>
      <c r="J38" s="832"/>
      <c r="K38" s="832">
        <v>37</v>
      </c>
      <c r="L38" s="849"/>
      <c r="M38" s="849"/>
      <c r="N38" s="832"/>
      <c r="O38" s="832"/>
      <c r="P38" s="849"/>
      <c r="Q38" s="849"/>
      <c r="R38" s="837"/>
      <c r="S38" s="850"/>
    </row>
    <row r="39" spans="1:19" ht="14.4" customHeight="1" x14ac:dyDescent="0.3">
      <c r="A39" s="831" t="s">
        <v>1825</v>
      </c>
      <c r="B39" s="832" t="s">
        <v>1832</v>
      </c>
      <c r="C39" s="832" t="s">
        <v>587</v>
      </c>
      <c r="D39" s="832" t="s">
        <v>1819</v>
      </c>
      <c r="E39" s="832" t="s">
        <v>1827</v>
      </c>
      <c r="F39" s="832" t="s">
        <v>1849</v>
      </c>
      <c r="G39" s="832" t="s">
        <v>1850</v>
      </c>
      <c r="H39" s="849">
        <v>38</v>
      </c>
      <c r="I39" s="849">
        <v>6726</v>
      </c>
      <c r="J39" s="832"/>
      <c r="K39" s="832">
        <v>177</v>
      </c>
      <c r="L39" s="849"/>
      <c r="M39" s="849"/>
      <c r="N39" s="832"/>
      <c r="O39" s="832"/>
      <c r="P39" s="849"/>
      <c r="Q39" s="849"/>
      <c r="R39" s="837"/>
      <c r="S39" s="850"/>
    </row>
    <row r="40" spans="1:19" ht="14.4" customHeight="1" x14ac:dyDescent="0.3">
      <c r="A40" s="831" t="s">
        <v>1825</v>
      </c>
      <c r="B40" s="832" t="s">
        <v>1832</v>
      </c>
      <c r="C40" s="832" t="s">
        <v>587</v>
      </c>
      <c r="D40" s="832" t="s">
        <v>1819</v>
      </c>
      <c r="E40" s="832" t="s">
        <v>1827</v>
      </c>
      <c r="F40" s="832" t="s">
        <v>1852</v>
      </c>
      <c r="G40" s="832" t="s">
        <v>1853</v>
      </c>
      <c r="H40" s="849">
        <v>32</v>
      </c>
      <c r="I40" s="849">
        <v>0</v>
      </c>
      <c r="J40" s="832"/>
      <c r="K40" s="832">
        <v>0</v>
      </c>
      <c r="L40" s="849"/>
      <c r="M40" s="849"/>
      <c r="N40" s="832"/>
      <c r="O40" s="832"/>
      <c r="P40" s="849"/>
      <c r="Q40" s="849"/>
      <c r="R40" s="837"/>
      <c r="S40" s="850"/>
    </row>
    <row r="41" spans="1:19" ht="14.4" customHeight="1" x14ac:dyDescent="0.3">
      <c r="A41" s="831" t="s">
        <v>1825</v>
      </c>
      <c r="B41" s="832" t="s">
        <v>1832</v>
      </c>
      <c r="C41" s="832" t="s">
        <v>587</v>
      </c>
      <c r="D41" s="832" t="s">
        <v>1819</v>
      </c>
      <c r="E41" s="832" t="s">
        <v>1827</v>
      </c>
      <c r="F41" s="832" t="s">
        <v>1854</v>
      </c>
      <c r="G41" s="832" t="s">
        <v>1856</v>
      </c>
      <c r="H41" s="849">
        <v>31</v>
      </c>
      <c r="I41" s="849">
        <v>3596</v>
      </c>
      <c r="J41" s="832"/>
      <c r="K41" s="832">
        <v>116</v>
      </c>
      <c r="L41" s="849"/>
      <c r="M41" s="849"/>
      <c r="N41" s="832"/>
      <c r="O41" s="832"/>
      <c r="P41" s="849"/>
      <c r="Q41" s="849"/>
      <c r="R41" s="837"/>
      <c r="S41" s="850"/>
    </row>
    <row r="42" spans="1:19" ht="14.4" customHeight="1" x14ac:dyDescent="0.3">
      <c r="A42" s="831" t="s">
        <v>1825</v>
      </c>
      <c r="B42" s="832" t="s">
        <v>1832</v>
      </c>
      <c r="C42" s="832" t="s">
        <v>587</v>
      </c>
      <c r="D42" s="832" t="s">
        <v>1819</v>
      </c>
      <c r="E42" s="832" t="s">
        <v>1827</v>
      </c>
      <c r="F42" s="832" t="s">
        <v>1860</v>
      </c>
      <c r="G42" s="832" t="s">
        <v>1861</v>
      </c>
      <c r="H42" s="849">
        <v>2</v>
      </c>
      <c r="I42" s="849">
        <v>148</v>
      </c>
      <c r="J42" s="832"/>
      <c r="K42" s="832">
        <v>74</v>
      </c>
      <c r="L42" s="849"/>
      <c r="M42" s="849"/>
      <c r="N42" s="832"/>
      <c r="O42" s="832"/>
      <c r="P42" s="849"/>
      <c r="Q42" s="849"/>
      <c r="R42" s="837"/>
      <c r="S42" s="850"/>
    </row>
    <row r="43" spans="1:19" ht="14.4" customHeight="1" x14ac:dyDescent="0.3">
      <c r="A43" s="831" t="s">
        <v>1825</v>
      </c>
      <c r="B43" s="832" t="s">
        <v>1832</v>
      </c>
      <c r="C43" s="832" t="s">
        <v>587</v>
      </c>
      <c r="D43" s="832" t="s">
        <v>1819</v>
      </c>
      <c r="E43" s="832" t="s">
        <v>1827</v>
      </c>
      <c r="F43" s="832" t="s">
        <v>1862</v>
      </c>
      <c r="G43" s="832" t="s">
        <v>1864</v>
      </c>
      <c r="H43" s="849">
        <v>1</v>
      </c>
      <c r="I43" s="849">
        <v>701</v>
      </c>
      <c r="J43" s="832"/>
      <c r="K43" s="832">
        <v>701</v>
      </c>
      <c r="L43" s="849"/>
      <c r="M43" s="849"/>
      <c r="N43" s="832"/>
      <c r="O43" s="832"/>
      <c r="P43" s="849"/>
      <c r="Q43" s="849"/>
      <c r="R43" s="837"/>
      <c r="S43" s="850"/>
    </row>
    <row r="44" spans="1:19" ht="14.4" customHeight="1" x14ac:dyDescent="0.3">
      <c r="A44" s="831" t="s">
        <v>1825</v>
      </c>
      <c r="B44" s="832" t="s">
        <v>1832</v>
      </c>
      <c r="C44" s="832" t="s">
        <v>587</v>
      </c>
      <c r="D44" s="832" t="s">
        <v>1820</v>
      </c>
      <c r="E44" s="832" t="s">
        <v>1827</v>
      </c>
      <c r="F44" s="832" t="s">
        <v>1854</v>
      </c>
      <c r="G44" s="832" t="s">
        <v>1856</v>
      </c>
      <c r="H44" s="849"/>
      <c r="I44" s="849"/>
      <c r="J44" s="832"/>
      <c r="K44" s="832"/>
      <c r="L44" s="849"/>
      <c r="M44" s="849"/>
      <c r="N44" s="832"/>
      <c r="O44" s="832"/>
      <c r="P44" s="849">
        <v>1</v>
      </c>
      <c r="Q44" s="849">
        <v>116</v>
      </c>
      <c r="R44" s="837"/>
      <c r="S44" s="850">
        <v>116</v>
      </c>
    </row>
    <row r="45" spans="1:19" ht="14.4" customHeight="1" x14ac:dyDescent="0.3">
      <c r="A45" s="831" t="s">
        <v>1825</v>
      </c>
      <c r="B45" s="832" t="s">
        <v>1832</v>
      </c>
      <c r="C45" s="832" t="s">
        <v>587</v>
      </c>
      <c r="D45" s="832" t="s">
        <v>1820</v>
      </c>
      <c r="E45" s="832" t="s">
        <v>1827</v>
      </c>
      <c r="F45" s="832" t="s">
        <v>1828</v>
      </c>
      <c r="G45" s="832" t="s">
        <v>1859</v>
      </c>
      <c r="H45" s="849"/>
      <c r="I45" s="849"/>
      <c r="J45" s="832"/>
      <c r="K45" s="832"/>
      <c r="L45" s="849"/>
      <c r="M45" s="849"/>
      <c r="N45" s="832"/>
      <c r="O45" s="832"/>
      <c r="P45" s="849">
        <v>1</v>
      </c>
      <c r="Q45" s="849">
        <v>355</v>
      </c>
      <c r="R45" s="837"/>
      <c r="S45" s="850">
        <v>355</v>
      </c>
    </row>
    <row r="46" spans="1:19" ht="14.4" customHeight="1" x14ac:dyDescent="0.3">
      <c r="A46" s="831" t="s">
        <v>1825</v>
      </c>
      <c r="B46" s="832" t="s">
        <v>1832</v>
      </c>
      <c r="C46" s="832" t="s">
        <v>587</v>
      </c>
      <c r="D46" s="832" t="s">
        <v>1034</v>
      </c>
      <c r="E46" s="832" t="s">
        <v>1833</v>
      </c>
      <c r="F46" s="832" t="s">
        <v>1836</v>
      </c>
      <c r="G46" s="832"/>
      <c r="H46" s="849">
        <v>2</v>
      </c>
      <c r="I46" s="849">
        <v>39308.5</v>
      </c>
      <c r="J46" s="832"/>
      <c r="K46" s="832">
        <v>19654.25</v>
      </c>
      <c r="L46" s="849"/>
      <c r="M46" s="849"/>
      <c r="N46" s="832"/>
      <c r="O46" s="832"/>
      <c r="P46" s="849"/>
      <c r="Q46" s="849"/>
      <c r="R46" s="837"/>
      <c r="S46" s="850"/>
    </row>
    <row r="47" spans="1:19" ht="14.4" customHeight="1" x14ac:dyDescent="0.3">
      <c r="A47" s="831" t="s">
        <v>1825</v>
      </c>
      <c r="B47" s="832" t="s">
        <v>1832</v>
      </c>
      <c r="C47" s="832" t="s">
        <v>587</v>
      </c>
      <c r="D47" s="832" t="s">
        <v>1034</v>
      </c>
      <c r="E47" s="832" t="s">
        <v>1833</v>
      </c>
      <c r="F47" s="832" t="s">
        <v>1837</v>
      </c>
      <c r="G47" s="832" t="s">
        <v>1839</v>
      </c>
      <c r="H47" s="849"/>
      <c r="I47" s="849"/>
      <c r="J47" s="832"/>
      <c r="K47" s="832"/>
      <c r="L47" s="849">
        <v>4</v>
      </c>
      <c r="M47" s="849">
        <v>79087.600000000006</v>
      </c>
      <c r="N47" s="832">
        <v>1</v>
      </c>
      <c r="O47" s="832">
        <v>19771.900000000001</v>
      </c>
      <c r="P47" s="849">
        <v>8</v>
      </c>
      <c r="Q47" s="849">
        <v>157372.96</v>
      </c>
      <c r="R47" s="837">
        <v>1.9898563112295731</v>
      </c>
      <c r="S47" s="850">
        <v>19671.62</v>
      </c>
    </row>
    <row r="48" spans="1:19" ht="14.4" customHeight="1" x14ac:dyDescent="0.3">
      <c r="A48" s="831" t="s">
        <v>1825</v>
      </c>
      <c r="B48" s="832" t="s">
        <v>1832</v>
      </c>
      <c r="C48" s="832" t="s">
        <v>587</v>
      </c>
      <c r="D48" s="832" t="s">
        <v>1034</v>
      </c>
      <c r="E48" s="832" t="s">
        <v>1833</v>
      </c>
      <c r="F48" s="832" t="s">
        <v>1838</v>
      </c>
      <c r="G48" s="832" t="s">
        <v>1839</v>
      </c>
      <c r="H48" s="849"/>
      <c r="I48" s="849"/>
      <c r="J48" s="832"/>
      <c r="K48" s="832"/>
      <c r="L48" s="849"/>
      <c r="M48" s="849"/>
      <c r="N48" s="832"/>
      <c r="O48" s="832"/>
      <c r="P48" s="849">
        <v>2</v>
      </c>
      <c r="Q48" s="849">
        <v>19654.22</v>
      </c>
      <c r="R48" s="837"/>
      <c r="S48" s="850">
        <v>9827.11</v>
      </c>
    </row>
    <row r="49" spans="1:19" ht="14.4" customHeight="1" x14ac:dyDescent="0.3">
      <c r="A49" s="831" t="s">
        <v>1825</v>
      </c>
      <c r="B49" s="832" t="s">
        <v>1832</v>
      </c>
      <c r="C49" s="832" t="s">
        <v>587</v>
      </c>
      <c r="D49" s="832" t="s">
        <v>1034</v>
      </c>
      <c r="E49" s="832" t="s">
        <v>1827</v>
      </c>
      <c r="F49" s="832" t="s">
        <v>1840</v>
      </c>
      <c r="G49" s="832" t="s">
        <v>1841</v>
      </c>
      <c r="H49" s="849">
        <v>2</v>
      </c>
      <c r="I49" s="849">
        <v>60</v>
      </c>
      <c r="J49" s="832"/>
      <c r="K49" s="832">
        <v>30</v>
      </c>
      <c r="L49" s="849"/>
      <c r="M49" s="849"/>
      <c r="N49" s="832"/>
      <c r="O49" s="832"/>
      <c r="P49" s="849"/>
      <c r="Q49" s="849"/>
      <c r="R49" s="837"/>
      <c r="S49" s="850"/>
    </row>
    <row r="50" spans="1:19" ht="14.4" customHeight="1" x14ac:dyDescent="0.3">
      <c r="A50" s="831" t="s">
        <v>1825</v>
      </c>
      <c r="B50" s="832" t="s">
        <v>1832</v>
      </c>
      <c r="C50" s="832" t="s">
        <v>587</v>
      </c>
      <c r="D50" s="832" t="s">
        <v>1034</v>
      </c>
      <c r="E50" s="832" t="s">
        <v>1827</v>
      </c>
      <c r="F50" s="832" t="s">
        <v>1843</v>
      </c>
      <c r="G50" s="832" t="s">
        <v>1845</v>
      </c>
      <c r="H50" s="849">
        <v>1</v>
      </c>
      <c r="I50" s="849">
        <v>66</v>
      </c>
      <c r="J50" s="832"/>
      <c r="K50" s="832">
        <v>66</v>
      </c>
      <c r="L50" s="849"/>
      <c r="M50" s="849"/>
      <c r="N50" s="832"/>
      <c r="O50" s="832"/>
      <c r="P50" s="849"/>
      <c r="Q50" s="849"/>
      <c r="R50" s="837"/>
      <c r="S50" s="850"/>
    </row>
    <row r="51" spans="1:19" ht="14.4" customHeight="1" x14ac:dyDescent="0.3">
      <c r="A51" s="831" t="s">
        <v>1825</v>
      </c>
      <c r="B51" s="832" t="s">
        <v>1832</v>
      </c>
      <c r="C51" s="832" t="s">
        <v>587</v>
      </c>
      <c r="D51" s="832" t="s">
        <v>1034</v>
      </c>
      <c r="E51" s="832" t="s">
        <v>1827</v>
      </c>
      <c r="F51" s="832" t="s">
        <v>1846</v>
      </c>
      <c r="G51" s="832" t="s">
        <v>1847</v>
      </c>
      <c r="H51" s="849">
        <v>12</v>
      </c>
      <c r="I51" s="849">
        <v>444</v>
      </c>
      <c r="J51" s="832">
        <v>6</v>
      </c>
      <c r="K51" s="832">
        <v>37</v>
      </c>
      <c r="L51" s="849">
        <v>2</v>
      </c>
      <c r="M51" s="849">
        <v>74</v>
      </c>
      <c r="N51" s="832">
        <v>1</v>
      </c>
      <c r="O51" s="832">
        <v>37</v>
      </c>
      <c r="P51" s="849">
        <v>32</v>
      </c>
      <c r="Q51" s="849">
        <v>1184</v>
      </c>
      <c r="R51" s="837">
        <v>16</v>
      </c>
      <c r="S51" s="850">
        <v>37</v>
      </c>
    </row>
    <row r="52" spans="1:19" ht="14.4" customHeight="1" x14ac:dyDescent="0.3">
      <c r="A52" s="831" t="s">
        <v>1825</v>
      </c>
      <c r="B52" s="832" t="s">
        <v>1832</v>
      </c>
      <c r="C52" s="832" t="s">
        <v>587</v>
      </c>
      <c r="D52" s="832" t="s">
        <v>1034</v>
      </c>
      <c r="E52" s="832" t="s">
        <v>1827</v>
      </c>
      <c r="F52" s="832" t="s">
        <v>1846</v>
      </c>
      <c r="G52" s="832" t="s">
        <v>1848</v>
      </c>
      <c r="H52" s="849"/>
      <c r="I52" s="849"/>
      <c r="J52" s="832"/>
      <c r="K52" s="832"/>
      <c r="L52" s="849"/>
      <c r="M52" s="849"/>
      <c r="N52" s="832"/>
      <c r="O52" s="832"/>
      <c r="P52" s="849">
        <v>2</v>
      </c>
      <c r="Q52" s="849">
        <v>74</v>
      </c>
      <c r="R52" s="837"/>
      <c r="S52" s="850">
        <v>37</v>
      </c>
    </row>
    <row r="53" spans="1:19" ht="14.4" customHeight="1" x14ac:dyDescent="0.3">
      <c r="A53" s="831" t="s">
        <v>1825</v>
      </c>
      <c r="B53" s="832" t="s">
        <v>1832</v>
      </c>
      <c r="C53" s="832" t="s">
        <v>587</v>
      </c>
      <c r="D53" s="832" t="s">
        <v>1034</v>
      </c>
      <c r="E53" s="832" t="s">
        <v>1827</v>
      </c>
      <c r="F53" s="832" t="s">
        <v>1849</v>
      </c>
      <c r="G53" s="832" t="s">
        <v>1850</v>
      </c>
      <c r="H53" s="849">
        <v>1</v>
      </c>
      <c r="I53" s="849">
        <v>177</v>
      </c>
      <c r="J53" s="832">
        <v>1</v>
      </c>
      <c r="K53" s="832">
        <v>177</v>
      </c>
      <c r="L53" s="849">
        <v>1</v>
      </c>
      <c r="M53" s="849">
        <v>177</v>
      </c>
      <c r="N53" s="832">
        <v>1</v>
      </c>
      <c r="O53" s="832">
        <v>177</v>
      </c>
      <c r="P53" s="849">
        <v>15</v>
      </c>
      <c r="Q53" s="849">
        <v>2670</v>
      </c>
      <c r="R53" s="837">
        <v>15.084745762711865</v>
      </c>
      <c r="S53" s="850">
        <v>178</v>
      </c>
    </row>
    <row r="54" spans="1:19" ht="14.4" customHeight="1" x14ac:dyDescent="0.3">
      <c r="A54" s="831" t="s">
        <v>1825</v>
      </c>
      <c r="B54" s="832" t="s">
        <v>1832</v>
      </c>
      <c r="C54" s="832" t="s">
        <v>587</v>
      </c>
      <c r="D54" s="832" t="s">
        <v>1034</v>
      </c>
      <c r="E54" s="832" t="s">
        <v>1827</v>
      </c>
      <c r="F54" s="832" t="s">
        <v>1849</v>
      </c>
      <c r="G54" s="832" t="s">
        <v>1851</v>
      </c>
      <c r="H54" s="849"/>
      <c r="I54" s="849"/>
      <c r="J54" s="832"/>
      <c r="K54" s="832"/>
      <c r="L54" s="849">
        <v>10</v>
      </c>
      <c r="M54" s="849">
        <v>1770</v>
      </c>
      <c r="N54" s="832">
        <v>1</v>
      </c>
      <c r="O54" s="832">
        <v>177</v>
      </c>
      <c r="P54" s="849">
        <v>1</v>
      </c>
      <c r="Q54" s="849">
        <v>178</v>
      </c>
      <c r="R54" s="837">
        <v>0.10056497175141244</v>
      </c>
      <c r="S54" s="850">
        <v>178</v>
      </c>
    </row>
    <row r="55" spans="1:19" ht="14.4" customHeight="1" x14ac:dyDescent="0.3">
      <c r="A55" s="831" t="s">
        <v>1825</v>
      </c>
      <c r="B55" s="832" t="s">
        <v>1832</v>
      </c>
      <c r="C55" s="832" t="s">
        <v>587</v>
      </c>
      <c r="D55" s="832" t="s">
        <v>1034</v>
      </c>
      <c r="E55" s="832" t="s">
        <v>1827</v>
      </c>
      <c r="F55" s="832" t="s">
        <v>1852</v>
      </c>
      <c r="G55" s="832" t="s">
        <v>1853</v>
      </c>
      <c r="H55" s="849">
        <v>2</v>
      </c>
      <c r="I55" s="849">
        <v>0</v>
      </c>
      <c r="J55" s="832"/>
      <c r="K55" s="832">
        <v>0</v>
      </c>
      <c r="L55" s="849">
        <v>5</v>
      </c>
      <c r="M55" s="849">
        <v>0</v>
      </c>
      <c r="N55" s="832"/>
      <c r="O55" s="832">
        <v>0</v>
      </c>
      <c r="P55" s="849">
        <v>8</v>
      </c>
      <c r="Q55" s="849">
        <v>0</v>
      </c>
      <c r="R55" s="837"/>
      <c r="S55" s="850">
        <v>0</v>
      </c>
    </row>
    <row r="56" spans="1:19" ht="14.4" customHeight="1" x14ac:dyDescent="0.3">
      <c r="A56" s="831" t="s">
        <v>1825</v>
      </c>
      <c r="B56" s="832" t="s">
        <v>1832</v>
      </c>
      <c r="C56" s="832" t="s">
        <v>587</v>
      </c>
      <c r="D56" s="832" t="s">
        <v>1034</v>
      </c>
      <c r="E56" s="832" t="s">
        <v>1827</v>
      </c>
      <c r="F56" s="832" t="s">
        <v>1854</v>
      </c>
      <c r="G56" s="832" t="s">
        <v>1856</v>
      </c>
      <c r="H56" s="849">
        <v>114</v>
      </c>
      <c r="I56" s="849">
        <v>13224</v>
      </c>
      <c r="J56" s="832">
        <v>0.78082191780821919</v>
      </c>
      <c r="K56" s="832">
        <v>116</v>
      </c>
      <c r="L56" s="849">
        <v>146</v>
      </c>
      <c r="M56" s="849">
        <v>16936</v>
      </c>
      <c r="N56" s="832">
        <v>1</v>
      </c>
      <c r="O56" s="832">
        <v>116</v>
      </c>
      <c r="P56" s="849">
        <v>156</v>
      </c>
      <c r="Q56" s="849">
        <v>18096</v>
      </c>
      <c r="R56" s="837">
        <v>1.0684931506849316</v>
      </c>
      <c r="S56" s="850">
        <v>116</v>
      </c>
    </row>
    <row r="57" spans="1:19" ht="14.4" customHeight="1" x14ac:dyDescent="0.3">
      <c r="A57" s="831" t="s">
        <v>1825</v>
      </c>
      <c r="B57" s="832" t="s">
        <v>1832</v>
      </c>
      <c r="C57" s="832" t="s">
        <v>587</v>
      </c>
      <c r="D57" s="832" t="s">
        <v>1034</v>
      </c>
      <c r="E57" s="832" t="s">
        <v>1827</v>
      </c>
      <c r="F57" s="832" t="s">
        <v>1857</v>
      </c>
      <c r="G57" s="832" t="s">
        <v>1858</v>
      </c>
      <c r="H57" s="849"/>
      <c r="I57" s="849"/>
      <c r="J57" s="832"/>
      <c r="K57" s="832"/>
      <c r="L57" s="849">
        <v>5</v>
      </c>
      <c r="M57" s="849">
        <v>160</v>
      </c>
      <c r="N57" s="832">
        <v>1</v>
      </c>
      <c r="O57" s="832">
        <v>32</v>
      </c>
      <c r="P57" s="849">
        <v>8</v>
      </c>
      <c r="Q57" s="849">
        <v>256</v>
      </c>
      <c r="R57" s="837">
        <v>1.6</v>
      </c>
      <c r="S57" s="850">
        <v>32</v>
      </c>
    </row>
    <row r="58" spans="1:19" ht="14.4" customHeight="1" x14ac:dyDescent="0.3">
      <c r="A58" s="831" t="s">
        <v>1825</v>
      </c>
      <c r="B58" s="832" t="s">
        <v>1832</v>
      </c>
      <c r="C58" s="832" t="s">
        <v>587</v>
      </c>
      <c r="D58" s="832" t="s">
        <v>1034</v>
      </c>
      <c r="E58" s="832" t="s">
        <v>1827</v>
      </c>
      <c r="F58" s="832" t="s">
        <v>1828</v>
      </c>
      <c r="G58" s="832" t="s">
        <v>1859</v>
      </c>
      <c r="H58" s="849">
        <v>112</v>
      </c>
      <c r="I58" s="849">
        <v>39648</v>
      </c>
      <c r="J58" s="832">
        <v>0.79208870242732998</v>
      </c>
      <c r="K58" s="832">
        <v>354</v>
      </c>
      <c r="L58" s="849">
        <v>141</v>
      </c>
      <c r="M58" s="849">
        <v>50055</v>
      </c>
      <c r="N58" s="832">
        <v>1</v>
      </c>
      <c r="O58" s="832">
        <v>355</v>
      </c>
      <c r="P58" s="849">
        <v>147</v>
      </c>
      <c r="Q58" s="849">
        <v>52185</v>
      </c>
      <c r="R58" s="837">
        <v>1.0425531914893618</v>
      </c>
      <c r="S58" s="850">
        <v>355</v>
      </c>
    </row>
    <row r="59" spans="1:19" ht="14.4" customHeight="1" x14ac:dyDescent="0.3">
      <c r="A59" s="831" t="s">
        <v>1825</v>
      </c>
      <c r="B59" s="832" t="s">
        <v>1832</v>
      </c>
      <c r="C59" s="832" t="s">
        <v>587</v>
      </c>
      <c r="D59" s="832" t="s">
        <v>1034</v>
      </c>
      <c r="E59" s="832" t="s">
        <v>1827</v>
      </c>
      <c r="F59" s="832" t="s">
        <v>1860</v>
      </c>
      <c r="G59" s="832" t="s">
        <v>1861</v>
      </c>
      <c r="H59" s="849">
        <v>1</v>
      </c>
      <c r="I59" s="849">
        <v>74</v>
      </c>
      <c r="J59" s="832"/>
      <c r="K59" s="832">
        <v>74</v>
      </c>
      <c r="L59" s="849"/>
      <c r="M59" s="849"/>
      <c r="N59" s="832"/>
      <c r="O59" s="832"/>
      <c r="P59" s="849">
        <v>2</v>
      </c>
      <c r="Q59" s="849">
        <v>148</v>
      </c>
      <c r="R59" s="837"/>
      <c r="S59" s="850">
        <v>74</v>
      </c>
    </row>
    <row r="60" spans="1:19" ht="14.4" customHeight="1" x14ac:dyDescent="0.3">
      <c r="A60" s="831" t="s">
        <v>1825</v>
      </c>
      <c r="B60" s="832" t="s">
        <v>1832</v>
      </c>
      <c r="C60" s="832" t="s">
        <v>587</v>
      </c>
      <c r="D60" s="832" t="s">
        <v>1034</v>
      </c>
      <c r="E60" s="832" t="s">
        <v>1827</v>
      </c>
      <c r="F60" s="832" t="s">
        <v>1862</v>
      </c>
      <c r="G60" s="832" t="s">
        <v>1864</v>
      </c>
      <c r="H60" s="849">
        <v>1</v>
      </c>
      <c r="I60" s="849">
        <v>701</v>
      </c>
      <c r="J60" s="832"/>
      <c r="K60" s="832">
        <v>701</v>
      </c>
      <c r="L60" s="849"/>
      <c r="M60" s="849"/>
      <c r="N60" s="832"/>
      <c r="O60" s="832"/>
      <c r="P60" s="849">
        <v>2</v>
      </c>
      <c r="Q60" s="849">
        <v>1404</v>
      </c>
      <c r="R60" s="837"/>
      <c r="S60" s="850">
        <v>702</v>
      </c>
    </row>
    <row r="61" spans="1:19" ht="14.4" customHeight="1" x14ac:dyDescent="0.3">
      <c r="A61" s="831" t="s">
        <v>1825</v>
      </c>
      <c r="B61" s="832" t="s">
        <v>1832</v>
      </c>
      <c r="C61" s="832" t="s">
        <v>587</v>
      </c>
      <c r="D61" s="832" t="s">
        <v>1035</v>
      </c>
      <c r="E61" s="832" t="s">
        <v>1827</v>
      </c>
      <c r="F61" s="832" t="s">
        <v>1843</v>
      </c>
      <c r="G61" s="832" t="s">
        <v>1844</v>
      </c>
      <c r="H61" s="849">
        <v>1</v>
      </c>
      <c r="I61" s="849">
        <v>66</v>
      </c>
      <c r="J61" s="832"/>
      <c r="K61" s="832">
        <v>66</v>
      </c>
      <c r="L61" s="849"/>
      <c r="M61" s="849"/>
      <c r="N61" s="832"/>
      <c r="O61" s="832"/>
      <c r="P61" s="849"/>
      <c r="Q61" s="849"/>
      <c r="R61" s="837"/>
      <c r="S61" s="850"/>
    </row>
    <row r="62" spans="1:19" ht="14.4" customHeight="1" x14ac:dyDescent="0.3">
      <c r="A62" s="831" t="s">
        <v>1825</v>
      </c>
      <c r="B62" s="832" t="s">
        <v>1832</v>
      </c>
      <c r="C62" s="832" t="s">
        <v>587</v>
      </c>
      <c r="D62" s="832" t="s">
        <v>1035</v>
      </c>
      <c r="E62" s="832" t="s">
        <v>1827</v>
      </c>
      <c r="F62" s="832" t="s">
        <v>1843</v>
      </c>
      <c r="G62" s="832" t="s">
        <v>1845</v>
      </c>
      <c r="H62" s="849"/>
      <c r="I62" s="849"/>
      <c r="J62" s="832"/>
      <c r="K62" s="832"/>
      <c r="L62" s="849"/>
      <c r="M62" s="849"/>
      <c r="N62" s="832"/>
      <c r="O62" s="832"/>
      <c r="P62" s="849">
        <v>1</v>
      </c>
      <c r="Q62" s="849">
        <v>66</v>
      </c>
      <c r="R62" s="837"/>
      <c r="S62" s="850">
        <v>66</v>
      </c>
    </row>
    <row r="63" spans="1:19" ht="14.4" customHeight="1" x14ac:dyDescent="0.3">
      <c r="A63" s="831" t="s">
        <v>1825</v>
      </c>
      <c r="B63" s="832" t="s">
        <v>1832</v>
      </c>
      <c r="C63" s="832" t="s">
        <v>587</v>
      </c>
      <c r="D63" s="832" t="s">
        <v>1035</v>
      </c>
      <c r="E63" s="832" t="s">
        <v>1827</v>
      </c>
      <c r="F63" s="832" t="s">
        <v>1846</v>
      </c>
      <c r="G63" s="832" t="s">
        <v>1847</v>
      </c>
      <c r="H63" s="849">
        <v>35</v>
      </c>
      <c r="I63" s="849">
        <v>1295</v>
      </c>
      <c r="J63" s="832"/>
      <c r="K63" s="832">
        <v>37</v>
      </c>
      <c r="L63" s="849"/>
      <c r="M63" s="849"/>
      <c r="N63" s="832"/>
      <c r="O63" s="832"/>
      <c r="P63" s="849"/>
      <c r="Q63" s="849"/>
      <c r="R63" s="837"/>
      <c r="S63" s="850"/>
    </row>
    <row r="64" spans="1:19" ht="14.4" customHeight="1" x14ac:dyDescent="0.3">
      <c r="A64" s="831" t="s">
        <v>1825</v>
      </c>
      <c r="B64" s="832" t="s">
        <v>1832</v>
      </c>
      <c r="C64" s="832" t="s">
        <v>587</v>
      </c>
      <c r="D64" s="832" t="s">
        <v>1035</v>
      </c>
      <c r="E64" s="832" t="s">
        <v>1827</v>
      </c>
      <c r="F64" s="832" t="s">
        <v>1846</v>
      </c>
      <c r="G64" s="832" t="s">
        <v>1848</v>
      </c>
      <c r="H64" s="849"/>
      <c r="I64" s="849"/>
      <c r="J64" s="832"/>
      <c r="K64" s="832"/>
      <c r="L64" s="849"/>
      <c r="M64" s="849"/>
      <c r="N64" s="832"/>
      <c r="O64" s="832"/>
      <c r="P64" s="849">
        <v>35</v>
      </c>
      <c r="Q64" s="849">
        <v>1295</v>
      </c>
      <c r="R64" s="837"/>
      <c r="S64" s="850">
        <v>37</v>
      </c>
    </row>
    <row r="65" spans="1:19" ht="14.4" customHeight="1" x14ac:dyDescent="0.3">
      <c r="A65" s="831" t="s">
        <v>1825</v>
      </c>
      <c r="B65" s="832" t="s">
        <v>1832</v>
      </c>
      <c r="C65" s="832" t="s">
        <v>587</v>
      </c>
      <c r="D65" s="832" t="s">
        <v>1035</v>
      </c>
      <c r="E65" s="832" t="s">
        <v>1827</v>
      </c>
      <c r="F65" s="832" t="s">
        <v>1849</v>
      </c>
      <c r="G65" s="832" t="s">
        <v>1850</v>
      </c>
      <c r="H65" s="849">
        <v>16</v>
      </c>
      <c r="I65" s="849">
        <v>2832</v>
      </c>
      <c r="J65" s="832"/>
      <c r="K65" s="832">
        <v>177</v>
      </c>
      <c r="L65" s="849"/>
      <c r="M65" s="849"/>
      <c r="N65" s="832"/>
      <c r="O65" s="832"/>
      <c r="P65" s="849"/>
      <c r="Q65" s="849"/>
      <c r="R65" s="837"/>
      <c r="S65" s="850"/>
    </row>
    <row r="66" spans="1:19" ht="14.4" customHeight="1" x14ac:dyDescent="0.3">
      <c r="A66" s="831" t="s">
        <v>1825</v>
      </c>
      <c r="B66" s="832" t="s">
        <v>1832</v>
      </c>
      <c r="C66" s="832" t="s">
        <v>587</v>
      </c>
      <c r="D66" s="832" t="s">
        <v>1035</v>
      </c>
      <c r="E66" s="832" t="s">
        <v>1827</v>
      </c>
      <c r="F66" s="832" t="s">
        <v>1849</v>
      </c>
      <c r="G66" s="832" t="s">
        <v>1851</v>
      </c>
      <c r="H66" s="849"/>
      <c r="I66" s="849"/>
      <c r="J66" s="832"/>
      <c r="K66" s="832"/>
      <c r="L66" s="849"/>
      <c r="M66" s="849"/>
      <c r="N66" s="832"/>
      <c r="O66" s="832"/>
      <c r="P66" s="849">
        <v>12</v>
      </c>
      <c r="Q66" s="849">
        <v>2136</v>
      </c>
      <c r="R66" s="837"/>
      <c r="S66" s="850">
        <v>178</v>
      </c>
    </row>
    <row r="67" spans="1:19" ht="14.4" customHeight="1" x14ac:dyDescent="0.3">
      <c r="A67" s="831" t="s">
        <v>1825</v>
      </c>
      <c r="B67" s="832" t="s">
        <v>1832</v>
      </c>
      <c r="C67" s="832" t="s">
        <v>587</v>
      </c>
      <c r="D67" s="832" t="s">
        <v>1035</v>
      </c>
      <c r="E67" s="832" t="s">
        <v>1827</v>
      </c>
      <c r="F67" s="832" t="s">
        <v>1854</v>
      </c>
      <c r="G67" s="832" t="s">
        <v>1855</v>
      </c>
      <c r="H67" s="849">
        <v>2</v>
      </c>
      <c r="I67" s="849">
        <v>232</v>
      </c>
      <c r="J67" s="832"/>
      <c r="K67" s="832">
        <v>116</v>
      </c>
      <c r="L67" s="849"/>
      <c r="M67" s="849"/>
      <c r="N67" s="832"/>
      <c r="O67" s="832"/>
      <c r="P67" s="849">
        <v>11</v>
      </c>
      <c r="Q67" s="849">
        <v>1276</v>
      </c>
      <c r="R67" s="837"/>
      <c r="S67" s="850">
        <v>116</v>
      </c>
    </row>
    <row r="68" spans="1:19" ht="14.4" customHeight="1" x14ac:dyDescent="0.3">
      <c r="A68" s="831" t="s">
        <v>1825</v>
      </c>
      <c r="B68" s="832" t="s">
        <v>1832</v>
      </c>
      <c r="C68" s="832" t="s">
        <v>587</v>
      </c>
      <c r="D68" s="832" t="s">
        <v>1035</v>
      </c>
      <c r="E68" s="832" t="s">
        <v>1827</v>
      </c>
      <c r="F68" s="832" t="s">
        <v>1854</v>
      </c>
      <c r="G68" s="832" t="s">
        <v>1856</v>
      </c>
      <c r="H68" s="849">
        <v>4</v>
      </c>
      <c r="I68" s="849">
        <v>464</v>
      </c>
      <c r="J68" s="832"/>
      <c r="K68" s="832">
        <v>116</v>
      </c>
      <c r="L68" s="849"/>
      <c r="M68" s="849"/>
      <c r="N68" s="832"/>
      <c r="O68" s="832"/>
      <c r="P68" s="849"/>
      <c r="Q68" s="849"/>
      <c r="R68" s="837"/>
      <c r="S68" s="850"/>
    </row>
    <row r="69" spans="1:19" ht="14.4" customHeight="1" x14ac:dyDescent="0.3">
      <c r="A69" s="831" t="s">
        <v>1825</v>
      </c>
      <c r="B69" s="832" t="s">
        <v>1832</v>
      </c>
      <c r="C69" s="832" t="s">
        <v>587</v>
      </c>
      <c r="D69" s="832" t="s">
        <v>1035</v>
      </c>
      <c r="E69" s="832" t="s">
        <v>1827</v>
      </c>
      <c r="F69" s="832" t="s">
        <v>1828</v>
      </c>
      <c r="G69" s="832" t="s">
        <v>1829</v>
      </c>
      <c r="H69" s="849"/>
      <c r="I69" s="849"/>
      <c r="J69" s="832"/>
      <c r="K69" s="832"/>
      <c r="L69" s="849"/>
      <c r="M69" s="849"/>
      <c r="N69" s="832"/>
      <c r="O69" s="832"/>
      <c r="P69" s="849">
        <v>5</v>
      </c>
      <c r="Q69" s="849">
        <v>1775</v>
      </c>
      <c r="R69" s="837"/>
      <c r="S69" s="850">
        <v>355</v>
      </c>
    </row>
    <row r="70" spans="1:19" ht="14.4" customHeight="1" x14ac:dyDescent="0.3">
      <c r="A70" s="831" t="s">
        <v>1825</v>
      </c>
      <c r="B70" s="832" t="s">
        <v>1832</v>
      </c>
      <c r="C70" s="832" t="s">
        <v>587</v>
      </c>
      <c r="D70" s="832" t="s">
        <v>1035</v>
      </c>
      <c r="E70" s="832" t="s">
        <v>1827</v>
      </c>
      <c r="F70" s="832" t="s">
        <v>1860</v>
      </c>
      <c r="G70" s="832" t="s">
        <v>1861</v>
      </c>
      <c r="H70" s="849"/>
      <c r="I70" s="849"/>
      <c r="J70" s="832"/>
      <c r="K70" s="832"/>
      <c r="L70" s="849"/>
      <c r="M70" s="849"/>
      <c r="N70" s="832"/>
      <c r="O70" s="832"/>
      <c r="P70" s="849">
        <v>2</v>
      </c>
      <c r="Q70" s="849">
        <v>148</v>
      </c>
      <c r="R70" s="837"/>
      <c r="S70" s="850">
        <v>74</v>
      </c>
    </row>
    <row r="71" spans="1:19" ht="14.4" customHeight="1" x14ac:dyDescent="0.3">
      <c r="A71" s="831" t="s">
        <v>1825</v>
      </c>
      <c r="B71" s="832" t="s">
        <v>1832</v>
      </c>
      <c r="C71" s="832" t="s">
        <v>587</v>
      </c>
      <c r="D71" s="832" t="s">
        <v>1037</v>
      </c>
      <c r="E71" s="832" t="s">
        <v>1833</v>
      </c>
      <c r="F71" s="832" t="s">
        <v>1834</v>
      </c>
      <c r="G71" s="832"/>
      <c r="H71" s="849">
        <v>1</v>
      </c>
      <c r="I71" s="849">
        <v>9827.1200000000008</v>
      </c>
      <c r="J71" s="832"/>
      <c r="K71" s="832">
        <v>9827.1200000000008</v>
      </c>
      <c r="L71" s="849"/>
      <c r="M71" s="849"/>
      <c r="N71" s="832"/>
      <c r="O71" s="832"/>
      <c r="P71" s="849"/>
      <c r="Q71" s="849"/>
      <c r="R71" s="837"/>
      <c r="S71" s="850"/>
    </row>
    <row r="72" spans="1:19" ht="14.4" customHeight="1" x14ac:dyDescent="0.3">
      <c r="A72" s="831" t="s">
        <v>1825</v>
      </c>
      <c r="B72" s="832" t="s">
        <v>1832</v>
      </c>
      <c r="C72" s="832" t="s">
        <v>587</v>
      </c>
      <c r="D72" s="832" t="s">
        <v>1037</v>
      </c>
      <c r="E72" s="832" t="s">
        <v>1833</v>
      </c>
      <c r="F72" s="832" t="s">
        <v>1836</v>
      </c>
      <c r="G72" s="832"/>
      <c r="H72" s="849">
        <v>4</v>
      </c>
      <c r="I72" s="849">
        <v>78617</v>
      </c>
      <c r="J72" s="832"/>
      <c r="K72" s="832">
        <v>19654.25</v>
      </c>
      <c r="L72" s="849"/>
      <c r="M72" s="849"/>
      <c r="N72" s="832"/>
      <c r="O72" s="832"/>
      <c r="P72" s="849"/>
      <c r="Q72" s="849"/>
      <c r="R72" s="837"/>
      <c r="S72" s="850"/>
    </row>
    <row r="73" spans="1:19" ht="14.4" customHeight="1" x14ac:dyDescent="0.3">
      <c r="A73" s="831" t="s">
        <v>1825</v>
      </c>
      <c r="B73" s="832" t="s">
        <v>1832</v>
      </c>
      <c r="C73" s="832" t="s">
        <v>587</v>
      </c>
      <c r="D73" s="832" t="s">
        <v>1037</v>
      </c>
      <c r="E73" s="832" t="s">
        <v>1833</v>
      </c>
      <c r="F73" s="832" t="s">
        <v>1837</v>
      </c>
      <c r="G73" s="832" t="s">
        <v>1839</v>
      </c>
      <c r="H73" s="849">
        <v>81</v>
      </c>
      <c r="I73" s="849">
        <v>1582167.12</v>
      </c>
      <c r="J73" s="832">
        <v>0.77082491307029211</v>
      </c>
      <c r="K73" s="832">
        <v>19532.927407407409</v>
      </c>
      <c r="L73" s="849">
        <v>104</v>
      </c>
      <c r="M73" s="849">
        <v>2052563.55</v>
      </c>
      <c r="N73" s="832">
        <v>1</v>
      </c>
      <c r="O73" s="832">
        <v>19736.187980769231</v>
      </c>
      <c r="P73" s="849">
        <v>99</v>
      </c>
      <c r="Q73" s="849">
        <v>1947490.38</v>
      </c>
      <c r="R73" s="837">
        <v>0.94880881032891762</v>
      </c>
      <c r="S73" s="850">
        <v>19671.62</v>
      </c>
    </row>
    <row r="74" spans="1:19" ht="14.4" customHeight="1" x14ac:dyDescent="0.3">
      <c r="A74" s="831" t="s">
        <v>1825</v>
      </c>
      <c r="B74" s="832" t="s">
        <v>1832</v>
      </c>
      <c r="C74" s="832" t="s">
        <v>587</v>
      </c>
      <c r="D74" s="832" t="s">
        <v>1037</v>
      </c>
      <c r="E74" s="832" t="s">
        <v>1833</v>
      </c>
      <c r="F74" s="832" t="s">
        <v>1838</v>
      </c>
      <c r="G74" s="832" t="s">
        <v>1839</v>
      </c>
      <c r="H74" s="849">
        <v>42</v>
      </c>
      <c r="I74" s="849">
        <v>412739.04000000004</v>
      </c>
      <c r="J74" s="832">
        <v>0.97369890967596973</v>
      </c>
      <c r="K74" s="832">
        <v>9827.1200000000008</v>
      </c>
      <c r="L74" s="849">
        <v>43</v>
      </c>
      <c r="M74" s="849">
        <v>423887.75</v>
      </c>
      <c r="N74" s="832">
        <v>1</v>
      </c>
      <c r="O74" s="832">
        <v>9857.8546511627901</v>
      </c>
      <c r="P74" s="849">
        <v>53</v>
      </c>
      <c r="Q74" s="849">
        <v>520836.83</v>
      </c>
      <c r="R74" s="837">
        <v>1.2287140404505674</v>
      </c>
      <c r="S74" s="850">
        <v>9827.11</v>
      </c>
    </row>
    <row r="75" spans="1:19" ht="14.4" customHeight="1" x14ac:dyDescent="0.3">
      <c r="A75" s="831" t="s">
        <v>1825</v>
      </c>
      <c r="B75" s="832" t="s">
        <v>1832</v>
      </c>
      <c r="C75" s="832" t="s">
        <v>587</v>
      </c>
      <c r="D75" s="832" t="s">
        <v>1037</v>
      </c>
      <c r="E75" s="832" t="s">
        <v>1827</v>
      </c>
      <c r="F75" s="832" t="s">
        <v>1840</v>
      </c>
      <c r="G75" s="832" t="s">
        <v>1841</v>
      </c>
      <c r="H75" s="849"/>
      <c r="I75" s="849"/>
      <c r="J75" s="832"/>
      <c r="K75" s="832"/>
      <c r="L75" s="849">
        <v>1</v>
      </c>
      <c r="M75" s="849">
        <v>30</v>
      </c>
      <c r="N75" s="832">
        <v>1</v>
      </c>
      <c r="O75" s="832">
        <v>30</v>
      </c>
      <c r="P75" s="849">
        <v>1</v>
      </c>
      <c r="Q75" s="849">
        <v>30</v>
      </c>
      <c r="R75" s="837">
        <v>1</v>
      </c>
      <c r="S75" s="850">
        <v>30</v>
      </c>
    </row>
    <row r="76" spans="1:19" ht="14.4" customHeight="1" x14ac:dyDescent="0.3">
      <c r="A76" s="831" t="s">
        <v>1825</v>
      </c>
      <c r="B76" s="832" t="s">
        <v>1832</v>
      </c>
      <c r="C76" s="832" t="s">
        <v>587</v>
      </c>
      <c r="D76" s="832" t="s">
        <v>1037</v>
      </c>
      <c r="E76" s="832" t="s">
        <v>1827</v>
      </c>
      <c r="F76" s="832" t="s">
        <v>1840</v>
      </c>
      <c r="G76" s="832" t="s">
        <v>1842</v>
      </c>
      <c r="H76" s="849">
        <v>1</v>
      </c>
      <c r="I76" s="849">
        <v>30</v>
      </c>
      <c r="J76" s="832"/>
      <c r="K76" s="832">
        <v>30</v>
      </c>
      <c r="L76" s="849"/>
      <c r="M76" s="849"/>
      <c r="N76" s="832"/>
      <c r="O76" s="832"/>
      <c r="P76" s="849"/>
      <c r="Q76" s="849"/>
      <c r="R76" s="837"/>
      <c r="S76" s="850"/>
    </row>
    <row r="77" spans="1:19" ht="14.4" customHeight="1" x14ac:dyDescent="0.3">
      <c r="A77" s="831" t="s">
        <v>1825</v>
      </c>
      <c r="B77" s="832" t="s">
        <v>1832</v>
      </c>
      <c r="C77" s="832" t="s">
        <v>587</v>
      </c>
      <c r="D77" s="832" t="s">
        <v>1037</v>
      </c>
      <c r="E77" s="832" t="s">
        <v>1827</v>
      </c>
      <c r="F77" s="832" t="s">
        <v>1843</v>
      </c>
      <c r="G77" s="832" t="s">
        <v>1844</v>
      </c>
      <c r="H77" s="849">
        <v>12</v>
      </c>
      <c r="I77" s="849">
        <v>792</v>
      </c>
      <c r="J77" s="832"/>
      <c r="K77" s="832">
        <v>66</v>
      </c>
      <c r="L77" s="849"/>
      <c r="M77" s="849"/>
      <c r="N77" s="832"/>
      <c r="O77" s="832"/>
      <c r="P77" s="849">
        <v>1</v>
      </c>
      <c r="Q77" s="849">
        <v>66</v>
      </c>
      <c r="R77" s="837"/>
      <c r="S77" s="850">
        <v>66</v>
      </c>
    </row>
    <row r="78" spans="1:19" ht="14.4" customHeight="1" x14ac:dyDescent="0.3">
      <c r="A78" s="831" t="s">
        <v>1825</v>
      </c>
      <c r="B78" s="832" t="s">
        <v>1832</v>
      </c>
      <c r="C78" s="832" t="s">
        <v>587</v>
      </c>
      <c r="D78" s="832" t="s">
        <v>1037</v>
      </c>
      <c r="E78" s="832" t="s">
        <v>1827</v>
      </c>
      <c r="F78" s="832" t="s">
        <v>1843</v>
      </c>
      <c r="G78" s="832" t="s">
        <v>1845</v>
      </c>
      <c r="H78" s="849">
        <v>1</v>
      </c>
      <c r="I78" s="849">
        <v>66</v>
      </c>
      <c r="J78" s="832"/>
      <c r="K78" s="832">
        <v>66</v>
      </c>
      <c r="L78" s="849"/>
      <c r="M78" s="849"/>
      <c r="N78" s="832"/>
      <c r="O78" s="832"/>
      <c r="P78" s="849"/>
      <c r="Q78" s="849"/>
      <c r="R78" s="837"/>
      <c r="S78" s="850"/>
    </row>
    <row r="79" spans="1:19" ht="14.4" customHeight="1" x14ac:dyDescent="0.3">
      <c r="A79" s="831" t="s">
        <v>1825</v>
      </c>
      <c r="B79" s="832" t="s">
        <v>1832</v>
      </c>
      <c r="C79" s="832" t="s">
        <v>587</v>
      </c>
      <c r="D79" s="832" t="s">
        <v>1037</v>
      </c>
      <c r="E79" s="832" t="s">
        <v>1827</v>
      </c>
      <c r="F79" s="832" t="s">
        <v>1846</v>
      </c>
      <c r="G79" s="832" t="s">
        <v>1847</v>
      </c>
      <c r="H79" s="849">
        <v>57</v>
      </c>
      <c r="I79" s="849">
        <v>2109</v>
      </c>
      <c r="J79" s="832">
        <v>0.71250000000000002</v>
      </c>
      <c r="K79" s="832">
        <v>37</v>
      </c>
      <c r="L79" s="849">
        <v>80</v>
      </c>
      <c r="M79" s="849">
        <v>2960</v>
      </c>
      <c r="N79" s="832">
        <v>1</v>
      </c>
      <c r="O79" s="832">
        <v>37</v>
      </c>
      <c r="P79" s="849">
        <v>122</v>
      </c>
      <c r="Q79" s="849">
        <v>4514</v>
      </c>
      <c r="R79" s="837">
        <v>1.5249999999999999</v>
      </c>
      <c r="S79" s="850">
        <v>37</v>
      </c>
    </row>
    <row r="80" spans="1:19" ht="14.4" customHeight="1" x14ac:dyDescent="0.3">
      <c r="A80" s="831" t="s">
        <v>1825</v>
      </c>
      <c r="B80" s="832" t="s">
        <v>1832</v>
      </c>
      <c r="C80" s="832" t="s">
        <v>587</v>
      </c>
      <c r="D80" s="832" t="s">
        <v>1037</v>
      </c>
      <c r="E80" s="832" t="s">
        <v>1827</v>
      </c>
      <c r="F80" s="832" t="s">
        <v>1849</v>
      </c>
      <c r="G80" s="832" t="s">
        <v>1850</v>
      </c>
      <c r="H80" s="849">
        <v>184</v>
      </c>
      <c r="I80" s="849">
        <v>32568</v>
      </c>
      <c r="J80" s="832">
        <v>0.76033057851239672</v>
      </c>
      <c r="K80" s="832">
        <v>177</v>
      </c>
      <c r="L80" s="849">
        <v>242</v>
      </c>
      <c r="M80" s="849">
        <v>42834</v>
      </c>
      <c r="N80" s="832">
        <v>1</v>
      </c>
      <c r="O80" s="832">
        <v>177</v>
      </c>
      <c r="P80" s="849">
        <v>270</v>
      </c>
      <c r="Q80" s="849">
        <v>48060</v>
      </c>
      <c r="R80" s="837">
        <v>1.1220058831769155</v>
      </c>
      <c r="S80" s="850">
        <v>178</v>
      </c>
    </row>
    <row r="81" spans="1:19" ht="14.4" customHeight="1" x14ac:dyDescent="0.3">
      <c r="A81" s="831" t="s">
        <v>1825</v>
      </c>
      <c r="B81" s="832" t="s">
        <v>1832</v>
      </c>
      <c r="C81" s="832" t="s">
        <v>587</v>
      </c>
      <c r="D81" s="832" t="s">
        <v>1037</v>
      </c>
      <c r="E81" s="832" t="s">
        <v>1827</v>
      </c>
      <c r="F81" s="832" t="s">
        <v>1852</v>
      </c>
      <c r="G81" s="832" t="s">
        <v>1853</v>
      </c>
      <c r="H81" s="849">
        <v>86</v>
      </c>
      <c r="I81" s="849">
        <v>0</v>
      </c>
      <c r="J81" s="832"/>
      <c r="K81" s="832">
        <v>0</v>
      </c>
      <c r="L81" s="849">
        <v>113</v>
      </c>
      <c r="M81" s="849">
        <v>0</v>
      </c>
      <c r="N81" s="832"/>
      <c r="O81" s="832">
        <v>0</v>
      </c>
      <c r="P81" s="849">
        <v>98</v>
      </c>
      <c r="Q81" s="849">
        <v>0</v>
      </c>
      <c r="R81" s="837"/>
      <c r="S81" s="850">
        <v>0</v>
      </c>
    </row>
    <row r="82" spans="1:19" ht="14.4" customHeight="1" x14ac:dyDescent="0.3">
      <c r="A82" s="831" t="s">
        <v>1825</v>
      </c>
      <c r="B82" s="832" t="s">
        <v>1832</v>
      </c>
      <c r="C82" s="832" t="s">
        <v>587</v>
      </c>
      <c r="D82" s="832" t="s">
        <v>1037</v>
      </c>
      <c r="E82" s="832" t="s">
        <v>1827</v>
      </c>
      <c r="F82" s="832" t="s">
        <v>1854</v>
      </c>
      <c r="G82" s="832" t="s">
        <v>1856</v>
      </c>
      <c r="H82" s="849">
        <v>216</v>
      </c>
      <c r="I82" s="849">
        <v>25056</v>
      </c>
      <c r="J82" s="832">
        <v>0.9</v>
      </c>
      <c r="K82" s="832">
        <v>116</v>
      </c>
      <c r="L82" s="849">
        <v>240</v>
      </c>
      <c r="M82" s="849">
        <v>27840</v>
      </c>
      <c r="N82" s="832">
        <v>1</v>
      </c>
      <c r="O82" s="832">
        <v>116</v>
      </c>
      <c r="P82" s="849">
        <v>267</v>
      </c>
      <c r="Q82" s="849">
        <v>30972</v>
      </c>
      <c r="R82" s="837">
        <v>1.1125</v>
      </c>
      <c r="S82" s="850">
        <v>116</v>
      </c>
    </row>
    <row r="83" spans="1:19" ht="14.4" customHeight="1" x14ac:dyDescent="0.3">
      <c r="A83" s="831" t="s">
        <v>1825</v>
      </c>
      <c r="B83" s="832" t="s">
        <v>1832</v>
      </c>
      <c r="C83" s="832" t="s">
        <v>587</v>
      </c>
      <c r="D83" s="832" t="s">
        <v>1037</v>
      </c>
      <c r="E83" s="832" t="s">
        <v>1827</v>
      </c>
      <c r="F83" s="832" t="s">
        <v>1857</v>
      </c>
      <c r="G83" s="832" t="s">
        <v>1858</v>
      </c>
      <c r="H83" s="849"/>
      <c r="I83" s="849"/>
      <c r="J83" s="832"/>
      <c r="K83" s="832"/>
      <c r="L83" s="849">
        <v>112</v>
      </c>
      <c r="M83" s="849">
        <v>3584</v>
      </c>
      <c r="N83" s="832">
        <v>1</v>
      </c>
      <c r="O83" s="832">
        <v>32</v>
      </c>
      <c r="P83" s="849">
        <v>101</v>
      </c>
      <c r="Q83" s="849">
        <v>3232</v>
      </c>
      <c r="R83" s="837">
        <v>0.9017857142857143</v>
      </c>
      <c r="S83" s="850">
        <v>32</v>
      </c>
    </row>
    <row r="84" spans="1:19" ht="14.4" customHeight="1" x14ac:dyDescent="0.3">
      <c r="A84" s="831" t="s">
        <v>1825</v>
      </c>
      <c r="B84" s="832" t="s">
        <v>1832</v>
      </c>
      <c r="C84" s="832" t="s">
        <v>587</v>
      </c>
      <c r="D84" s="832" t="s">
        <v>1037</v>
      </c>
      <c r="E84" s="832" t="s">
        <v>1827</v>
      </c>
      <c r="F84" s="832" t="s">
        <v>1828</v>
      </c>
      <c r="G84" s="832" t="s">
        <v>1859</v>
      </c>
      <c r="H84" s="849">
        <v>33</v>
      </c>
      <c r="I84" s="849">
        <v>11682</v>
      </c>
      <c r="J84" s="832"/>
      <c r="K84" s="832">
        <v>354</v>
      </c>
      <c r="L84" s="849"/>
      <c r="M84" s="849"/>
      <c r="N84" s="832"/>
      <c r="O84" s="832"/>
      <c r="P84" s="849"/>
      <c r="Q84" s="849"/>
      <c r="R84" s="837"/>
      <c r="S84" s="850"/>
    </row>
    <row r="85" spans="1:19" ht="14.4" customHeight="1" x14ac:dyDescent="0.3">
      <c r="A85" s="831" t="s">
        <v>1825</v>
      </c>
      <c r="B85" s="832" t="s">
        <v>1832</v>
      </c>
      <c r="C85" s="832" t="s">
        <v>587</v>
      </c>
      <c r="D85" s="832" t="s">
        <v>1037</v>
      </c>
      <c r="E85" s="832" t="s">
        <v>1827</v>
      </c>
      <c r="F85" s="832" t="s">
        <v>1860</v>
      </c>
      <c r="G85" s="832" t="s">
        <v>1861</v>
      </c>
      <c r="H85" s="849">
        <v>14</v>
      </c>
      <c r="I85" s="849">
        <v>1036</v>
      </c>
      <c r="J85" s="832">
        <v>1.5555555555555556</v>
      </c>
      <c r="K85" s="832">
        <v>74</v>
      </c>
      <c r="L85" s="849">
        <v>9</v>
      </c>
      <c r="M85" s="849">
        <v>666</v>
      </c>
      <c r="N85" s="832">
        <v>1</v>
      </c>
      <c r="O85" s="832">
        <v>74</v>
      </c>
      <c r="P85" s="849">
        <v>14</v>
      </c>
      <c r="Q85" s="849">
        <v>1036</v>
      </c>
      <c r="R85" s="837">
        <v>1.5555555555555556</v>
      </c>
      <c r="S85" s="850">
        <v>74</v>
      </c>
    </row>
    <row r="86" spans="1:19" ht="14.4" customHeight="1" x14ac:dyDescent="0.3">
      <c r="A86" s="831" t="s">
        <v>1825</v>
      </c>
      <c r="B86" s="832" t="s">
        <v>1832</v>
      </c>
      <c r="C86" s="832" t="s">
        <v>587</v>
      </c>
      <c r="D86" s="832" t="s">
        <v>1821</v>
      </c>
      <c r="E86" s="832" t="s">
        <v>1827</v>
      </c>
      <c r="F86" s="832" t="s">
        <v>1860</v>
      </c>
      <c r="G86" s="832" t="s">
        <v>1861</v>
      </c>
      <c r="H86" s="849">
        <v>1</v>
      </c>
      <c r="I86" s="849">
        <v>74</v>
      </c>
      <c r="J86" s="832"/>
      <c r="K86" s="832">
        <v>74</v>
      </c>
      <c r="L86" s="849"/>
      <c r="M86" s="849"/>
      <c r="N86" s="832"/>
      <c r="O86" s="832"/>
      <c r="P86" s="849"/>
      <c r="Q86" s="849"/>
      <c r="R86" s="837"/>
      <c r="S86" s="850"/>
    </row>
    <row r="87" spans="1:19" ht="14.4" customHeight="1" x14ac:dyDescent="0.3">
      <c r="A87" s="831" t="s">
        <v>1825</v>
      </c>
      <c r="B87" s="832" t="s">
        <v>1832</v>
      </c>
      <c r="C87" s="832" t="s">
        <v>587</v>
      </c>
      <c r="D87" s="832" t="s">
        <v>1822</v>
      </c>
      <c r="E87" s="832" t="s">
        <v>1827</v>
      </c>
      <c r="F87" s="832" t="s">
        <v>1843</v>
      </c>
      <c r="G87" s="832" t="s">
        <v>1845</v>
      </c>
      <c r="H87" s="849">
        <v>1</v>
      </c>
      <c r="I87" s="849">
        <v>66</v>
      </c>
      <c r="J87" s="832"/>
      <c r="K87" s="832">
        <v>66</v>
      </c>
      <c r="L87" s="849"/>
      <c r="M87" s="849"/>
      <c r="N87" s="832"/>
      <c r="O87" s="832"/>
      <c r="P87" s="849"/>
      <c r="Q87" s="849"/>
      <c r="R87" s="837"/>
      <c r="S87" s="850"/>
    </row>
    <row r="88" spans="1:19" ht="14.4" customHeight="1" x14ac:dyDescent="0.3">
      <c r="A88" s="831" t="s">
        <v>1825</v>
      </c>
      <c r="B88" s="832" t="s">
        <v>1832</v>
      </c>
      <c r="C88" s="832" t="s">
        <v>587</v>
      </c>
      <c r="D88" s="832" t="s">
        <v>1822</v>
      </c>
      <c r="E88" s="832" t="s">
        <v>1827</v>
      </c>
      <c r="F88" s="832" t="s">
        <v>1849</v>
      </c>
      <c r="G88" s="832" t="s">
        <v>1851</v>
      </c>
      <c r="H88" s="849">
        <v>3</v>
      </c>
      <c r="I88" s="849">
        <v>531</v>
      </c>
      <c r="J88" s="832"/>
      <c r="K88" s="832">
        <v>177</v>
      </c>
      <c r="L88" s="849"/>
      <c r="M88" s="849"/>
      <c r="N88" s="832"/>
      <c r="O88" s="832"/>
      <c r="P88" s="849"/>
      <c r="Q88" s="849"/>
      <c r="R88" s="837"/>
      <c r="S88" s="850"/>
    </row>
    <row r="89" spans="1:19" ht="14.4" customHeight="1" x14ac:dyDescent="0.3">
      <c r="A89" s="831" t="s">
        <v>1825</v>
      </c>
      <c r="B89" s="832" t="s">
        <v>1832</v>
      </c>
      <c r="C89" s="832" t="s">
        <v>587</v>
      </c>
      <c r="D89" s="832" t="s">
        <v>1822</v>
      </c>
      <c r="E89" s="832" t="s">
        <v>1827</v>
      </c>
      <c r="F89" s="832" t="s">
        <v>1862</v>
      </c>
      <c r="G89" s="832" t="s">
        <v>1863</v>
      </c>
      <c r="H89" s="849">
        <v>1</v>
      </c>
      <c r="I89" s="849">
        <v>701</v>
      </c>
      <c r="J89" s="832"/>
      <c r="K89" s="832">
        <v>701</v>
      </c>
      <c r="L89" s="849"/>
      <c r="M89" s="849"/>
      <c r="N89" s="832"/>
      <c r="O89" s="832"/>
      <c r="P89" s="849"/>
      <c r="Q89" s="849"/>
      <c r="R89" s="837"/>
      <c r="S89" s="850"/>
    </row>
    <row r="90" spans="1:19" ht="14.4" customHeight="1" x14ac:dyDescent="0.3">
      <c r="A90" s="831" t="s">
        <v>1825</v>
      </c>
      <c r="B90" s="832" t="s">
        <v>1832</v>
      </c>
      <c r="C90" s="832" t="s">
        <v>587</v>
      </c>
      <c r="D90" s="832" t="s">
        <v>1823</v>
      </c>
      <c r="E90" s="832" t="s">
        <v>1827</v>
      </c>
      <c r="F90" s="832" t="s">
        <v>1849</v>
      </c>
      <c r="G90" s="832" t="s">
        <v>1850</v>
      </c>
      <c r="H90" s="849">
        <v>1</v>
      </c>
      <c r="I90" s="849">
        <v>177</v>
      </c>
      <c r="J90" s="832"/>
      <c r="K90" s="832">
        <v>177</v>
      </c>
      <c r="L90" s="849"/>
      <c r="M90" s="849"/>
      <c r="N90" s="832"/>
      <c r="O90" s="832"/>
      <c r="P90" s="849"/>
      <c r="Q90" s="849"/>
      <c r="R90" s="837"/>
      <c r="S90" s="850"/>
    </row>
    <row r="91" spans="1:19" ht="14.4" customHeight="1" x14ac:dyDescent="0.3">
      <c r="A91" s="831" t="s">
        <v>1825</v>
      </c>
      <c r="B91" s="832" t="s">
        <v>1832</v>
      </c>
      <c r="C91" s="832" t="s">
        <v>587</v>
      </c>
      <c r="D91" s="832" t="s">
        <v>1038</v>
      </c>
      <c r="E91" s="832" t="s">
        <v>1827</v>
      </c>
      <c r="F91" s="832" t="s">
        <v>1843</v>
      </c>
      <c r="G91" s="832" t="s">
        <v>1844</v>
      </c>
      <c r="H91" s="849"/>
      <c r="I91" s="849"/>
      <c r="J91" s="832"/>
      <c r="K91" s="832"/>
      <c r="L91" s="849"/>
      <c r="M91" s="849"/>
      <c r="N91" s="832"/>
      <c r="O91" s="832"/>
      <c r="P91" s="849">
        <v>1</v>
      </c>
      <c r="Q91" s="849">
        <v>66</v>
      </c>
      <c r="R91" s="837"/>
      <c r="S91" s="850">
        <v>66</v>
      </c>
    </row>
    <row r="92" spans="1:19" ht="14.4" customHeight="1" x14ac:dyDescent="0.3">
      <c r="A92" s="831" t="s">
        <v>1825</v>
      </c>
      <c r="B92" s="832" t="s">
        <v>1832</v>
      </c>
      <c r="C92" s="832" t="s">
        <v>587</v>
      </c>
      <c r="D92" s="832" t="s">
        <v>1038</v>
      </c>
      <c r="E92" s="832" t="s">
        <v>1827</v>
      </c>
      <c r="F92" s="832" t="s">
        <v>1846</v>
      </c>
      <c r="G92" s="832" t="s">
        <v>1847</v>
      </c>
      <c r="H92" s="849"/>
      <c r="I92" s="849"/>
      <c r="J92" s="832"/>
      <c r="K92" s="832"/>
      <c r="L92" s="849">
        <v>1</v>
      </c>
      <c r="M92" s="849">
        <v>37</v>
      </c>
      <c r="N92" s="832">
        <v>1</v>
      </c>
      <c r="O92" s="832">
        <v>37</v>
      </c>
      <c r="P92" s="849"/>
      <c r="Q92" s="849"/>
      <c r="R92" s="837"/>
      <c r="S92" s="850"/>
    </row>
    <row r="93" spans="1:19" ht="14.4" customHeight="1" x14ac:dyDescent="0.3">
      <c r="A93" s="831" t="s">
        <v>1825</v>
      </c>
      <c r="B93" s="832" t="s">
        <v>1832</v>
      </c>
      <c r="C93" s="832" t="s">
        <v>587</v>
      </c>
      <c r="D93" s="832" t="s">
        <v>1038</v>
      </c>
      <c r="E93" s="832" t="s">
        <v>1827</v>
      </c>
      <c r="F93" s="832" t="s">
        <v>1854</v>
      </c>
      <c r="G93" s="832" t="s">
        <v>1856</v>
      </c>
      <c r="H93" s="849"/>
      <c r="I93" s="849"/>
      <c r="J93" s="832"/>
      <c r="K93" s="832"/>
      <c r="L93" s="849"/>
      <c r="M93" s="849"/>
      <c r="N93" s="832"/>
      <c r="O93" s="832"/>
      <c r="P93" s="849">
        <v>8</v>
      </c>
      <c r="Q93" s="849">
        <v>928</v>
      </c>
      <c r="R93" s="837"/>
      <c r="S93" s="850">
        <v>116</v>
      </c>
    </row>
    <row r="94" spans="1:19" ht="14.4" customHeight="1" x14ac:dyDescent="0.3">
      <c r="A94" s="831" t="s">
        <v>1825</v>
      </c>
      <c r="B94" s="832" t="s">
        <v>1832</v>
      </c>
      <c r="C94" s="832" t="s">
        <v>587</v>
      </c>
      <c r="D94" s="832" t="s">
        <v>1038</v>
      </c>
      <c r="E94" s="832" t="s">
        <v>1827</v>
      </c>
      <c r="F94" s="832" t="s">
        <v>1828</v>
      </c>
      <c r="G94" s="832" t="s">
        <v>1859</v>
      </c>
      <c r="H94" s="849"/>
      <c r="I94" s="849"/>
      <c r="J94" s="832"/>
      <c r="K94" s="832"/>
      <c r="L94" s="849">
        <v>2</v>
      </c>
      <c r="M94" s="849">
        <v>710</v>
      </c>
      <c r="N94" s="832">
        <v>1</v>
      </c>
      <c r="O94" s="832">
        <v>355</v>
      </c>
      <c r="P94" s="849">
        <v>9</v>
      </c>
      <c r="Q94" s="849">
        <v>3195</v>
      </c>
      <c r="R94" s="837">
        <v>4.5</v>
      </c>
      <c r="S94" s="850">
        <v>355</v>
      </c>
    </row>
    <row r="95" spans="1:19" ht="14.4" customHeight="1" x14ac:dyDescent="0.3">
      <c r="A95" s="831" t="s">
        <v>1825</v>
      </c>
      <c r="B95" s="832" t="s">
        <v>1832</v>
      </c>
      <c r="C95" s="832" t="s">
        <v>587</v>
      </c>
      <c r="D95" s="832" t="s">
        <v>1038</v>
      </c>
      <c r="E95" s="832" t="s">
        <v>1827</v>
      </c>
      <c r="F95" s="832" t="s">
        <v>1862</v>
      </c>
      <c r="G95" s="832" t="s">
        <v>1864</v>
      </c>
      <c r="H95" s="849"/>
      <c r="I95" s="849"/>
      <c r="J95" s="832"/>
      <c r="K95" s="832"/>
      <c r="L95" s="849">
        <v>2</v>
      </c>
      <c r="M95" s="849">
        <v>1402</v>
      </c>
      <c r="N95" s="832">
        <v>1</v>
      </c>
      <c r="O95" s="832">
        <v>701</v>
      </c>
      <c r="P95" s="849">
        <v>3</v>
      </c>
      <c r="Q95" s="849">
        <v>2106</v>
      </c>
      <c r="R95" s="837">
        <v>1.5021398002853068</v>
      </c>
      <c r="S95" s="850">
        <v>702</v>
      </c>
    </row>
    <row r="96" spans="1:19" ht="14.4" customHeight="1" x14ac:dyDescent="0.3">
      <c r="A96" s="831" t="s">
        <v>1825</v>
      </c>
      <c r="B96" s="832" t="s">
        <v>1832</v>
      </c>
      <c r="C96" s="832" t="s">
        <v>587</v>
      </c>
      <c r="D96" s="832" t="s">
        <v>1038</v>
      </c>
      <c r="E96" s="832" t="s">
        <v>1827</v>
      </c>
      <c r="F96" s="832" t="s">
        <v>1865</v>
      </c>
      <c r="G96" s="832" t="s">
        <v>1866</v>
      </c>
      <c r="H96" s="849"/>
      <c r="I96" s="849"/>
      <c r="J96" s="832"/>
      <c r="K96" s="832"/>
      <c r="L96" s="849"/>
      <c r="M96" s="849"/>
      <c r="N96" s="832"/>
      <c r="O96" s="832"/>
      <c r="P96" s="849">
        <v>1</v>
      </c>
      <c r="Q96" s="849">
        <v>59</v>
      </c>
      <c r="R96" s="837"/>
      <c r="S96" s="850">
        <v>59</v>
      </c>
    </row>
    <row r="97" spans="1:19" ht="14.4" customHeight="1" x14ac:dyDescent="0.3">
      <c r="A97" s="831" t="s">
        <v>1825</v>
      </c>
      <c r="B97" s="832" t="s">
        <v>1832</v>
      </c>
      <c r="C97" s="832" t="s">
        <v>587</v>
      </c>
      <c r="D97" s="832" t="s">
        <v>1039</v>
      </c>
      <c r="E97" s="832" t="s">
        <v>1827</v>
      </c>
      <c r="F97" s="832" t="s">
        <v>1840</v>
      </c>
      <c r="G97" s="832" t="s">
        <v>1841</v>
      </c>
      <c r="H97" s="849"/>
      <c r="I97" s="849"/>
      <c r="J97" s="832"/>
      <c r="K97" s="832"/>
      <c r="L97" s="849">
        <v>1</v>
      </c>
      <c r="M97" s="849">
        <v>30</v>
      </c>
      <c r="N97" s="832">
        <v>1</v>
      </c>
      <c r="O97" s="832">
        <v>30</v>
      </c>
      <c r="P97" s="849"/>
      <c r="Q97" s="849"/>
      <c r="R97" s="837"/>
      <c r="S97" s="850"/>
    </row>
    <row r="98" spans="1:19" ht="14.4" customHeight="1" x14ac:dyDescent="0.3">
      <c r="A98" s="831" t="s">
        <v>1825</v>
      </c>
      <c r="B98" s="832" t="s">
        <v>1832</v>
      </c>
      <c r="C98" s="832" t="s">
        <v>587</v>
      </c>
      <c r="D98" s="832" t="s">
        <v>1039</v>
      </c>
      <c r="E98" s="832" t="s">
        <v>1827</v>
      </c>
      <c r="F98" s="832" t="s">
        <v>1840</v>
      </c>
      <c r="G98" s="832" t="s">
        <v>1842</v>
      </c>
      <c r="H98" s="849">
        <v>1</v>
      </c>
      <c r="I98" s="849">
        <v>30</v>
      </c>
      <c r="J98" s="832"/>
      <c r="K98" s="832">
        <v>30</v>
      </c>
      <c r="L98" s="849"/>
      <c r="M98" s="849"/>
      <c r="N98" s="832"/>
      <c r="O98" s="832"/>
      <c r="P98" s="849"/>
      <c r="Q98" s="849"/>
      <c r="R98" s="837"/>
      <c r="S98" s="850"/>
    </row>
    <row r="99" spans="1:19" ht="14.4" customHeight="1" x14ac:dyDescent="0.3">
      <c r="A99" s="831" t="s">
        <v>1825</v>
      </c>
      <c r="B99" s="832" t="s">
        <v>1832</v>
      </c>
      <c r="C99" s="832" t="s">
        <v>587</v>
      </c>
      <c r="D99" s="832" t="s">
        <v>1039</v>
      </c>
      <c r="E99" s="832" t="s">
        <v>1827</v>
      </c>
      <c r="F99" s="832" t="s">
        <v>1843</v>
      </c>
      <c r="G99" s="832" t="s">
        <v>1844</v>
      </c>
      <c r="H99" s="849"/>
      <c r="I99" s="849"/>
      <c r="J99" s="832"/>
      <c r="K99" s="832"/>
      <c r="L99" s="849">
        <v>1</v>
      </c>
      <c r="M99" s="849">
        <v>66</v>
      </c>
      <c r="N99" s="832">
        <v>1</v>
      </c>
      <c r="O99" s="832">
        <v>66</v>
      </c>
      <c r="P99" s="849"/>
      <c r="Q99" s="849"/>
      <c r="R99" s="837"/>
      <c r="S99" s="850"/>
    </row>
    <row r="100" spans="1:19" ht="14.4" customHeight="1" x14ac:dyDescent="0.3">
      <c r="A100" s="831" t="s">
        <v>1825</v>
      </c>
      <c r="B100" s="832" t="s">
        <v>1832</v>
      </c>
      <c r="C100" s="832" t="s">
        <v>587</v>
      </c>
      <c r="D100" s="832" t="s">
        <v>1039</v>
      </c>
      <c r="E100" s="832" t="s">
        <v>1827</v>
      </c>
      <c r="F100" s="832" t="s">
        <v>1843</v>
      </c>
      <c r="G100" s="832" t="s">
        <v>1845</v>
      </c>
      <c r="H100" s="849">
        <v>1</v>
      </c>
      <c r="I100" s="849">
        <v>66</v>
      </c>
      <c r="J100" s="832"/>
      <c r="K100" s="832">
        <v>66</v>
      </c>
      <c r="L100" s="849"/>
      <c r="M100" s="849"/>
      <c r="N100" s="832"/>
      <c r="O100" s="832"/>
      <c r="P100" s="849"/>
      <c r="Q100" s="849"/>
      <c r="R100" s="837"/>
      <c r="S100" s="850"/>
    </row>
    <row r="101" spans="1:19" ht="14.4" customHeight="1" x14ac:dyDescent="0.3">
      <c r="A101" s="831" t="s">
        <v>1825</v>
      </c>
      <c r="B101" s="832" t="s">
        <v>1832</v>
      </c>
      <c r="C101" s="832" t="s">
        <v>587</v>
      </c>
      <c r="D101" s="832" t="s">
        <v>1039</v>
      </c>
      <c r="E101" s="832" t="s">
        <v>1827</v>
      </c>
      <c r="F101" s="832" t="s">
        <v>1846</v>
      </c>
      <c r="G101" s="832" t="s">
        <v>1847</v>
      </c>
      <c r="H101" s="849">
        <v>9</v>
      </c>
      <c r="I101" s="849">
        <v>333</v>
      </c>
      <c r="J101" s="832">
        <v>0.81818181818181823</v>
      </c>
      <c r="K101" s="832">
        <v>37</v>
      </c>
      <c r="L101" s="849">
        <v>11</v>
      </c>
      <c r="M101" s="849">
        <v>407</v>
      </c>
      <c r="N101" s="832">
        <v>1</v>
      </c>
      <c r="O101" s="832">
        <v>37</v>
      </c>
      <c r="P101" s="849">
        <v>1</v>
      </c>
      <c r="Q101" s="849">
        <v>37</v>
      </c>
      <c r="R101" s="837">
        <v>9.0909090909090912E-2</v>
      </c>
      <c r="S101" s="850">
        <v>37</v>
      </c>
    </row>
    <row r="102" spans="1:19" ht="14.4" customHeight="1" x14ac:dyDescent="0.3">
      <c r="A102" s="831" t="s">
        <v>1825</v>
      </c>
      <c r="B102" s="832" t="s">
        <v>1832</v>
      </c>
      <c r="C102" s="832" t="s">
        <v>587</v>
      </c>
      <c r="D102" s="832" t="s">
        <v>1039</v>
      </c>
      <c r="E102" s="832" t="s">
        <v>1827</v>
      </c>
      <c r="F102" s="832" t="s">
        <v>1846</v>
      </c>
      <c r="G102" s="832" t="s">
        <v>1848</v>
      </c>
      <c r="H102" s="849">
        <v>9</v>
      </c>
      <c r="I102" s="849">
        <v>333</v>
      </c>
      <c r="J102" s="832"/>
      <c r="K102" s="832">
        <v>37</v>
      </c>
      <c r="L102" s="849"/>
      <c r="M102" s="849"/>
      <c r="N102" s="832"/>
      <c r="O102" s="832"/>
      <c r="P102" s="849"/>
      <c r="Q102" s="849"/>
      <c r="R102" s="837"/>
      <c r="S102" s="850"/>
    </row>
    <row r="103" spans="1:19" ht="14.4" customHeight="1" x14ac:dyDescent="0.3">
      <c r="A103" s="831" t="s">
        <v>1825</v>
      </c>
      <c r="B103" s="832" t="s">
        <v>1832</v>
      </c>
      <c r="C103" s="832" t="s">
        <v>587</v>
      </c>
      <c r="D103" s="832" t="s">
        <v>1039</v>
      </c>
      <c r="E103" s="832" t="s">
        <v>1827</v>
      </c>
      <c r="F103" s="832" t="s">
        <v>1849</v>
      </c>
      <c r="G103" s="832" t="s">
        <v>1851</v>
      </c>
      <c r="H103" s="849">
        <v>1</v>
      </c>
      <c r="I103" s="849">
        <v>177</v>
      </c>
      <c r="J103" s="832"/>
      <c r="K103" s="832">
        <v>177</v>
      </c>
      <c r="L103" s="849"/>
      <c r="M103" s="849"/>
      <c r="N103" s="832"/>
      <c r="O103" s="832"/>
      <c r="P103" s="849"/>
      <c r="Q103" s="849"/>
      <c r="R103" s="837"/>
      <c r="S103" s="850"/>
    </row>
    <row r="104" spans="1:19" ht="14.4" customHeight="1" x14ac:dyDescent="0.3">
      <c r="A104" s="831" t="s">
        <v>1825</v>
      </c>
      <c r="B104" s="832" t="s">
        <v>1832</v>
      </c>
      <c r="C104" s="832" t="s">
        <v>587</v>
      </c>
      <c r="D104" s="832" t="s">
        <v>1039</v>
      </c>
      <c r="E104" s="832" t="s">
        <v>1827</v>
      </c>
      <c r="F104" s="832" t="s">
        <v>1854</v>
      </c>
      <c r="G104" s="832" t="s">
        <v>1855</v>
      </c>
      <c r="H104" s="849">
        <v>1</v>
      </c>
      <c r="I104" s="849">
        <v>116</v>
      </c>
      <c r="J104" s="832"/>
      <c r="K104" s="832">
        <v>116</v>
      </c>
      <c r="L104" s="849"/>
      <c r="M104" s="849"/>
      <c r="N104" s="832"/>
      <c r="O104" s="832"/>
      <c r="P104" s="849"/>
      <c r="Q104" s="849"/>
      <c r="R104" s="837"/>
      <c r="S104" s="850"/>
    </row>
    <row r="105" spans="1:19" ht="14.4" customHeight="1" x14ac:dyDescent="0.3">
      <c r="A105" s="831" t="s">
        <v>1825</v>
      </c>
      <c r="B105" s="832" t="s">
        <v>1832</v>
      </c>
      <c r="C105" s="832" t="s">
        <v>587</v>
      </c>
      <c r="D105" s="832" t="s">
        <v>1039</v>
      </c>
      <c r="E105" s="832" t="s">
        <v>1827</v>
      </c>
      <c r="F105" s="832" t="s">
        <v>1854</v>
      </c>
      <c r="G105" s="832" t="s">
        <v>1856</v>
      </c>
      <c r="H105" s="849"/>
      <c r="I105" s="849"/>
      <c r="J105" s="832"/>
      <c r="K105" s="832"/>
      <c r="L105" s="849">
        <v>1</v>
      </c>
      <c r="M105" s="849">
        <v>116</v>
      </c>
      <c r="N105" s="832">
        <v>1</v>
      </c>
      <c r="O105" s="832">
        <v>116</v>
      </c>
      <c r="P105" s="849"/>
      <c r="Q105" s="849"/>
      <c r="R105" s="837"/>
      <c r="S105" s="850"/>
    </row>
    <row r="106" spans="1:19" ht="14.4" customHeight="1" x14ac:dyDescent="0.3">
      <c r="A106" s="831" t="s">
        <v>1825</v>
      </c>
      <c r="B106" s="832" t="s">
        <v>1832</v>
      </c>
      <c r="C106" s="832" t="s">
        <v>587</v>
      </c>
      <c r="D106" s="832" t="s">
        <v>1039</v>
      </c>
      <c r="E106" s="832" t="s">
        <v>1827</v>
      </c>
      <c r="F106" s="832" t="s">
        <v>1828</v>
      </c>
      <c r="G106" s="832" t="s">
        <v>1829</v>
      </c>
      <c r="H106" s="849"/>
      <c r="I106" s="849"/>
      <c r="J106" s="832"/>
      <c r="K106" s="832"/>
      <c r="L106" s="849"/>
      <c r="M106" s="849"/>
      <c r="N106" s="832"/>
      <c r="O106" s="832"/>
      <c r="P106" s="849">
        <v>1</v>
      </c>
      <c r="Q106" s="849">
        <v>355</v>
      </c>
      <c r="R106" s="837"/>
      <c r="S106" s="850">
        <v>355</v>
      </c>
    </row>
    <row r="107" spans="1:19" ht="14.4" customHeight="1" x14ac:dyDescent="0.3">
      <c r="A107" s="831" t="s">
        <v>1825</v>
      </c>
      <c r="B107" s="832" t="s">
        <v>1832</v>
      </c>
      <c r="C107" s="832" t="s">
        <v>587</v>
      </c>
      <c r="D107" s="832" t="s">
        <v>1039</v>
      </c>
      <c r="E107" s="832" t="s">
        <v>1827</v>
      </c>
      <c r="F107" s="832" t="s">
        <v>1828</v>
      </c>
      <c r="G107" s="832" t="s">
        <v>1859</v>
      </c>
      <c r="H107" s="849">
        <v>1</v>
      </c>
      <c r="I107" s="849">
        <v>354</v>
      </c>
      <c r="J107" s="832"/>
      <c r="K107" s="832">
        <v>354</v>
      </c>
      <c r="L107" s="849"/>
      <c r="M107" s="849"/>
      <c r="N107" s="832"/>
      <c r="O107" s="832"/>
      <c r="P107" s="849"/>
      <c r="Q107" s="849"/>
      <c r="R107" s="837"/>
      <c r="S107" s="850"/>
    </row>
    <row r="108" spans="1:19" ht="14.4" customHeight="1" x14ac:dyDescent="0.3">
      <c r="A108" s="831" t="s">
        <v>1825</v>
      </c>
      <c r="B108" s="832" t="s">
        <v>1832</v>
      </c>
      <c r="C108" s="832" t="s">
        <v>587</v>
      </c>
      <c r="D108" s="832" t="s">
        <v>1039</v>
      </c>
      <c r="E108" s="832" t="s">
        <v>1827</v>
      </c>
      <c r="F108" s="832" t="s">
        <v>1862</v>
      </c>
      <c r="G108" s="832" t="s">
        <v>1863</v>
      </c>
      <c r="H108" s="849">
        <v>10</v>
      </c>
      <c r="I108" s="849">
        <v>7010</v>
      </c>
      <c r="J108" s="832"/>
      <c r="K108" s="832">
        <v>701</v>
      </c>
      <c r="L108" s="849"/>
      <c r="M108" s="849"/>
      <c r="N108" s="832"/>
      <c r="O108" s="832"/>
      <c r="P108" s="849"/>
      <c r="Q108" s="849"/>
      <c r="R108" s="837"/>
      <c r="S108" s="850"/>
    </row>
    <row r="109" spans="1:19" ht="14.4" customHeight="1" x14ac:dyDescent="0.3">
      <c r="A109" s="831" t="s">
        <v>1825</v>
      </c>
      <c r="B109" s="832" t="s">
        <v>1832</v>
      </c>
      <c r="C109" s="832" t="s">
        <v>587</v>
      </c>
      <c r="D109" s="832" t="s">
        <v>1039</v>
      </c>
      <c r="E109" s="832" t="s">
        <v>1827</v>
      </c>
      <c r="F109" s="832" t="s">
        <v>1862</v>
      </c>
      <c r="G109" s="832" t="s">
        <v>1864</v>
      </c>
      <c r="H109" s="849">
        <v>18</v>
      </c>
      <c r="I109" s="849">
        <v>12618</v>
      </c>
      <c r="J109" s="832">
        <v>1.6363636363636365</v>
      </c>
      <c r="K109" s="832">
        <v>701</v>
      </c>
      <c r="L109" s="849">
        <v>11</v>
      </c>
      <c r="M109" s="849">
        <v>7711</v>
      </c>
      <c r="N109" s="832">
        <v>1</v>
      </c>
      <c r="O109" s="832">
        <v>701</v>
      </c>
      <c r="P109" s="849">
        <v>8</v>
      </c>
      <c r="Q109" s="849">
        <v>5616</v>
      </c>
      <c r="R109" s="837">
        <v>0.7283102061989366</v>
      </c>
      <c r="S109" s="850">
        <v>702</v>
      </c>
    </row>
    <row r="110" spans="1:19" ht="14.4" customHeight="1" x14ac:dyDescent="0.3">
      <c r="A110" s="831" t="s">
        <v>1825</v>
      </c>
      <c r="B110" s="832" t="s">
        <v>1832</v>
      </c>
      <c r="C110" s="832" t="s">
        <v>587</v>
      </c>
      <c r="D110" s="832" t="s">
        <v>1040</v>
      </c>
      <c r="E110" s="832" t="s">
        <v>1827</v>
      </c>
      <c r="F110" s="832" t="s">
        <v>1840</v>
      </c>
      <c r="G110" s="832" t="s">
        <v>1841</v>
      </c>
      <c r="H110" s="849"/>
      <c r="I110" s="849"/>
      <c r="J110" s="832"/>
      <c r="K110" s="832"/>
      <c r="L110" s="849"/>
      <c r="M110" s="849"/>
      <c r="N110" s="832"/>
      <c r="O110" s="832"/>
      <c r="P110" s="849">
        <v>1</v>
      </c>
      <c r="Q110" s="849">
        <v>30</v>
      </c>
      <c r="R110" s="837"/>
      <c r="S110" s="850">
        <v>30</v>
      </c>
    </row>
    <row r="111" spans="1:19" ht="14.4" customHeight="1" x14ac:dyDescent="0.3">
      <c r="A111" s="831" t="s">
        <v>1825</v>
      </c>
      <c r="B111" s="832" t="s">
        <v>1832</v>
      </c>
      <c r="C111" s="832" t="s">
        <v>587</v>
      </c>
      <c r="D111" s="832" t="s">
        <v>1040</v>
      </c>
      <c r="E111" s="832" t="s">
        <v>1827</v>
      </c>
      <c r="F111" s="832" t="s">
        <v>1840</v>
      </c>
      <c r="G111" s="832" t="s">
        <v>1842</v>
      </c>
      <c r="H111" s="849"/>
      <c r="I111" s="849"/>
      <c r="J111" s="832"/>
      <c r="K111" s="832"/>
      <c r="L111" s="849">
        <v>1</v>
      </c>
      <c r="M111" s="849">
        <v>30</v>
      </c>
      <c r="N111" s="832">
        <v>1</v>
      </c>
      <c r="O111" s="832">
        <v>30</v>
      </c>
      <c r="P111" s="849"/>
      <c r="Q111" s="849"/>
      <c r="R111" s="837"/>
      <c r="S111" s="850"/>
    </row>
    <row r="112" spans="1:19" ht="14.4" customHeight="1" x14ac:dyDescent="0.3">
      <c r="A112" s="831" t="s">
        <v>1825</v>
      </c>
      <c r="B112" s="832" t="s">
        <v>1832</v>
      </c>
      <c r="C112" s="832" t="s">
        <v>587</v>
      </c>
      <c r="D112" s="832" t="s">
        <v>1040</v>
      </c>
      <c r="E112" s="832" t="s">
        <v>1827</v>
      </c>
      <c r="F112" s="832" t="s">
        <v>1843</v>
      </c>
      <c r="G112" s="832" t="s">
        <v>1844</v>
      </c>
      <c r="H112" s="849"/>
      <c r="I112" s="849"/>
      <c r="J112" s="832"/>
      <c r="K112" s="832"/>
      <c r="L112" s="849"/>
      <c r="M112" s="849"/>
      <c r="N112" s="832"/>
      <c r="O112" s="832"/>
      <c r="P112" s="849">
        <v>7</v>
      </c>
      <c r="Q112" s="849">
        <v>462</v>
      </c>
      <c r="R112" s="837"/>
      <c r="S112" s="850">
        <v>66</v>
      </c>
    </row>
    <row r="113" spans="1:19" ht="14.4" customHeight="1" x14ac:dyDescent="0.3">
      <c r="A113" s="831" t="s">
        <v>1825</v>
      </c>
      <c r="B113" s="832" t="s">
        <v>1832</v>
      </c>
      <c r="C113" s="832" t="s">
        <v>587</v>
      </c>
      <c r="D113" s="832" t="s">
        <v>1040</v>
      </c>
      <c r="E113" s="832" t="s">
        <v>1827</v>
      </c>
      <c r="F113" s="832" t="s">
        <v>1843</v>
      </c>
      <c r="G113" s="832" t="s">
        <v>1845</v>
      </c>
      <c r="H113" s="849">
        <v>5</v>
      </c>
      <c r="I113" s="849">
        <v>330</v>
      </c>
      <c r="J113" s="832">
        <v>5</v>
      </c>
      <c r="K113" s="832">
        <v>66</v>
      </c>
      <c r="L113" s="849">
        <v>1</v>
      </c>
      <c r="M113" s="849">
        <v>66</v>
      </c>
      <c r="N113" s="832">
        <v>1</v>
      </c>
      <c r="O113" s="832">
        <v>66</v>
      </c>
      <c r="P113" s="849"/>
      <c r="Q113" s="849"/>
      <c r="R113" s="837"/>
      <c r="S113" s="850"/>
    </row>
    <row r="114" spans="1:19" ht="14.4" customHeight="1" x14ac:dyDescent="0.3">
      <c r="A114" s="831" t="s">
        <v>1825</v>
      </c>
      <c r="B114" s="832" t="s">
        <v>1832</v>
      </c>
      <c r="C114" s="832" t="s">
        <v>587</v>
      </c>
      <c r="D114" s="832" t="s">
        <v>1040</v>
      </c>
      <c r="E114" s="832" t="s">
        <v>1827</v>
      </c>
      <c r="F114" s="832" t="s">
        <v>1846</v>
      </c>
      <c r="G114" s="832" t="s">
        <v>1847</v>
      </c>
      <c r="H114" s="849"/>
      <c r="I114" s="849"/>
      <c r="J114" s="832"/>
      <c r="K114" s="832"/>
      <c r="L114" s="849"/>
      <c r="M114" s="849"/>
      <c r="N114" s="832"/>
      <c r="O114" s="832"/>
      <c r="P114" s="849">
        <v>27</v>
      </c>
      <c r="Q114" s="849">
        <v>999</v>
      </c>
      <c r="R114" s="837"/>
      <c r="S114" s="850">
        <v>37</v>
      </c>
    </row>
    <row r="115" spans="1:19" ht="14.4" customHeight="1" x14ac:dyDescent="0.3">
      <c r="A115" s="831" t="s">
        <v>1825</v>
      </c>
      <c r="B115" s="832" t="s">
        <v>1832</v>
      </c>
      <c r="C115" s="832" t="s">
        <v>587</v>
      </c>
      <c r="D115" s="832" t="s">
        <v>1040</v>
      </c>
      <c r="E115" s="832" t="s">
        <v>1827</v>
      </c>
      <c r="F115" s="832" t="s">
        <v>1846</v>
      </c>
      <c r="G115" s="832" t="s">
        <v>1848</v>
      </c>
      <c r="H115" s="849">
        <v>26</v>
      </c>
      <c r="I115" s="849">
        <v>962</v>
      </c>
      <c r="J115" s="832">
        <v>0.74285714285714288</v>
      </c>
      <c r="K115" s="832">
        <v>37</v>
      </c>
      <c r="L115" s="849">
        <v>35</v>
      </c>
      <c r="M115" s="849">
        <v>1295</v>
      </c>
      <c r="N115" s="832">
        <v>1</v>
      </c>
      <c r="O115" s="832">
        <v>37</v>
      </c>
      <c r="P115" s="849"/>
      <c r="Q115" s="849"/>
      <c r="R115" s="837"/>
      <c r="S115" s="850"/>
    </row>
    <row r="116" spans="1:19" ht="14.4" customHeight="1" x14ac:dyDescent="0.3">
      <c r="A116" s="831" t="s">
        <v>1825</v>
      </c>
      <c r="B116" s="832" t="s">
        <v>1832</v>
      </c>
      <c r="C116" s="832" t="s">
        <v>587</v>
      </c>
      <c r="D116" s="832" t="s">
        <v>1040</v>
      </c>
      <c r="E116" s="832" t="s">
        <v>1827</v>
      </c>
      <c r="F116" s="832" t="s">
        <v>1849</v>
      </c>
      <c r="G116" s="832" t="s">
        <v>1851</v>
      </c>
      <c r="H116" s="849">
        <v>5</v>
      </c>
      <c r="I116" s="849">
        <v>885</v>
      </c>
      <c r="J116" s="832">
        <v>1.6666666666666667</v>
      </c>
      <c r="K116" s="832">
        <v>177</v>
      </c>
      <c r="L116" s="849">
        <v>3</v>
      </c>
      <c r="M116" s="849">
        <v>531</v>
      </c>
      <c r="N116" s="832">
        <v>1</v>
      </c>
      <c r="O116" s="832">
        <v>177</v>
      </c>
      <c r="P116" s="849"/>
      <c r="Q116" s="849"/>
      <c r="R116" s="837"/>
      <c r="S116" s="850"/>
    </row>
    <row r="117" spans="1:19" ht="14.4" customHeight="1" x14ac:dyDescent="0.3">
      <c r="A117" s="831" t="s">
        <v>1825</v>
      </c>
      <c r="B117" s="832" t="s">
        <v>1832</v>
      </c>
      <c r="C117" s="832" t="s">
        <v>587</v>
      </c>
      <c r="D117" s="832" t="s">
        <v>1040</v>
      </c>
      <c r="E117" s="832" t="s">
        <v>1827</v>
      </c>
      <c r="F117" s="832" t="s">
        <v>1854</v>
      </c>
      <c r="G117" s="832" t="s">
        <v>1855</v>
      </c>
      <c r="H117" s="849">
        <v>5</v>
      </c>
      <c r="I117" s="849">
        <v>580</v>
      </c>
      <c r="J117" s="832">
        <v>1.6666666666666667</v>
      </c>
      <c r="K117" s="832">
        <v>116</v>
      </c>
      <c r="L117" s="849">
        <v>3</v>
      </c>
      <c r="M117" s="849">
        <v>348</v>
      </c>
      <c r="N117" s="832">
        <v>1</v>
      </c>
      <c r="O117" s="832">
        <v>116</v>
      </c>
      <c r="P117" s="849"/>
      <c r="Q117" s="849"/>
      <c r="R117" s="837"/>
      <c r="S117" s="850"/>
    </row>
    <row r="118" spans="1:19" ht="14.4" customHeight="1" x14ac:dyDescent="0.3">
      <c r="A118" s="831" t="s">
        <v>1825</v>
      </c>
      <c r="B118" s="832" t="s">
        <v>1832</v>
      </c>
      <c r="C118" s="832" t="s">
        <v>587</v>
      </c>
      <c r="D118" s="832" t="s">
        <v>1040</v>
      </c>
      <c r="E118" s="832" t="s">
        <v>1827</v>
      </c>
      <c r="F118" s="832" t="s">
        <v>1828</v>
      </c>
      <c r="G118" s="832" t="s">
        <v>1829</v>
      </c>
      <c r="H118" s="849">
        <v>5</v>
      </c>
      <c r="I118" s="849">
        <v>1770</v>
      </c>
      <c r="J118" s="832"/>
      <c r="K118" s="832">
        <v>354</v>
      </c>
      <c r="L118" s="849"/>
      <c r="M118" s="849"/>
      <c r="N118" s="832"/>
      <c r="O118" s="832"/>
      <c r="P118" s="849"/>
      <c r="Q118" s="849"/>
      <c r="R118" s="837"/>
      <c r="S118" s="850"/>
    </row>
    <row r="119" spans="1:19" ht="14.4" customHeight="1" x14ac:dyDescent="0.3">
      <c r="A119" s="831" t="s">
        <v>1825</v>
      </c>
      <c r="B119" s="832" t="s">
        <v>1832</v>
      </c>
      <c r="C119" s="832" t="s">
        <v>587</v>
      </c>
      <c r="D119" s="832" t="s">
        <v>1040</v>
      </c>
      <c r="E119" s="832" t="s">
        <v>1827</v>
      </c>
      <c r="F119" s="832" t="s">
        <v>1828</v>
      </c>
      <c r="G119" s="832" t="s">
        <v>1859</v>
      </c>
      <c r="H119" s="849"/>
      <c r="I119" s="849"/>
      <c r="J119" s="832"/>
      <c r="K119" s="832"/>
      <c r="L119" s="849"/>
      <c r="M119" s="849"/>
      <c r="N119" s="832"/>
      <c r="O119" s="832"/>
      <c r="P119" s="849">
        <v>8</v>
      </c>
      <c r="Q119" s="849">
        <v>2840</v>
      </c>
      <c r="R119" s="837"/>
      <c r="S119" s="850">
        <v>355</v>
      </c>
    </row>
    <row r="120" spans="1:19" ht="14.4" customHeight="1" x14ac:dyDescent="0.3">
      <c r="A120" s="831" t="s">
        <v>1825</v>
      </c>
      <c r="B120" s="832" t="s">
        <v>1832</v>
      </c>
      <c r="C120" s="832" t="s">
        <v>587</v>
      </c>
      <c r="D120" s="832" t="s">
        <v>1040</v>
      </c>
      <c r="E120" s="832" t="s">
        <v>1827</v>
      </c>
      <c r="F120" s="832" t="s">
        <v>1862</v>
      </c>
      <c r="G120" s="832" t="s">
        <v>1863</v>
      </c>
      <c r="H120" s="849">
        <v>5</v>
      </c>
      <c r="I120" s="849">
        <v>3505</v>
      </c>
      <c r="J120" s="832"/>
      <c r="K120" s="832">
        <v>701</v>
      </c>
      <c r="L120" s="849"/>
      <c r="M120" s="849"/>
      <c r="N120" s="832"/>
      <c r="O120" s="832"/>
      <c r="P120" s="849"/>
      <c r="Q120" s="849"/>
      <c r="R120" s="837"/>
      <c r="S120" s="850"/>
    </row>
    <row r="121" spans="1:19" ht="14.4" customHeight="1" x14ac:dyDescent="0.3">
      <c r="A121" s="831" t="s">
        <v>1825</v>
      </c>
      <c r="B121" s="832" t="s">
        <v>1832</v>
      </c>
      <c r="C121" s="832" t="s">
        <v>587</v>
      </c>
      <c r="D121" s="832" t="s">
        <v>1040</v>
      </c>
      <c r="E121" s="832" t="s">
        <v>1827</v>
      </c>
      <c r="F121" s="832" t="s">
        <v>1862</v>
      </c>
      <c r="G121" s="832" t="s">
        <v>1864</v>
      </c>
      <c r="H121" s="849"/>
      <c r="I121" s="849"/>
      <c r="J121" s="832"/>
      <c r="K121" s="832"/>
      <c r="L121" s="849"/>
      <c r="M121" s="849"/>
      <c r="N121" s="832"/>
      <c r="O121" s="832"/>
      <c r="P121" s="849">
        <v>18</v>
      </c>
      <c r="Q121" s="849">
        <v>12636</v>
      </c>
      <c r="R121" s="837"/>
      <c r="S121" s="850">
        <v>702</v>
      </c>
    </row>
    <row r="122" spans="1:19" ht="14.4" customHeight="1" x14ac:dyDescent="0.3">
      <c r="A122" s="831" t="s">
        <v>1825</v>
      </c>
      <c r="B122" s="832" t="s">
        <v>1832</v>
      </c>
      <c r="C122" s="832" t="s">
        <v>587</v>
      </c>
      <c r="D122" s="832" t="s">
        <v>1041</v>
      </c>
      <c r="E122" s="832" t="s">
        <v>1827</v>
      </c>
      <c r="F122" s="832" t="s">
        <v>1843</v>
      </c>
      <c r="G122" s="832" t="s">
        <v>1844</v>
      </c>
      <c r="H122" s="849">
        <v>2</v>
      </c>
      <c r="I122" s="849">
        <v>132</v>
      </c>
      <c r="J122" s="832">
        <v>1</v>
      </c>
      <c r="K122" s="832">
        <v>66</v>
      </c>
      <c r="L122" s="849">
        <v>2</v>
      </c>
      <c r="M122" s="849">
        <v>132</v>
      </c>
      <c r="N122" s="832">
        <v>1</v>
      </c>
      <c r="O122" s="832">
        <v>66</v>
      </c>
      <c r="P122" s="849">
        <v>7</v>
      </c>
      <c r="Q122" s="849">
        <v>462</v>
      </c>
      <c r="R122" s="837">
        <v>3.5</v>
      </c>
      <c r="S122" s="850">
        <v>66</v>
      </c>
    </row>
    <row r="123" spans="1:19" ht="14.4" customHeight="1" x14ac:dyDescent="0.3">
      <c r="A123" s="831" t="s">
        <v>1825</v>
      </c>
      <c r="B123" s="832" t="s">
        <v>1832</v>
      </c>
      <c r="C123" s="832" t="s">
        <v>587</v>
      </c>
      <c r="D123" s="832" t="s">
        <v>1041</v>
      </c>
      <c r="E123" s="832" t="s">
        <v>1827</v>
      </c>
      <c r="F123" s="832" t="s">
        <v>1843</v>
      </c>
      <c r="G123" s="832" t="s">
        <v>1845</v>
      </c>
      <c r="H123" s="849">
        <v>2</v>
      </c>
      <c r="I123" s="849">
        <v>132</v>
      </c>
      <c r="J123" s="832"/>
      <c r="K123" s="832">
        <v>66</v>
      </c>
      <c r="L123" s="849"/>
      <c r="M123" s="849"/>
      <c r="N123" s="832"/>
      <c r="O123" s="832"/>
      <c r="P123" s="849">
        <v>3</v>
      </c>
      <c r="Q123" s="849">
        <v>198</v>
      </c>
      <c r="R123" s="837"/>
      <c r="S123" s="850">
        <v>66</v>
      </c>
    </row>
    <row r="124" spans="1:19" ht="14.4" customHeight="1" x14ac:dyDescent="0.3">
      <c r="A124" s="831" t="s">
        <v>1825</v>
      </c>
      <c r="B124" s="832" t="s">
        <v>1832</v>
      </c>
      <c r="C124" s="832" t="s">
        <v>587</v>
      </c>
      <c r="D124" s="832" t="s">
        <v>1041</v>
      </c>
      <c r="E124" s="832" t="s">
        <v>1827</v>
      </c>
      <c r="F124" s="832" t="s">
        <v>1846</v>
      </c>
      <c r="G124" s="832" t="s">
        <v>1847</v>
      </c>
      <c r="H124" s="849"/>
      <c r="I124" s="849"/>
      <c r="J124" s="832"/>
      <c r="K124" s="832"/>
      <c r="L124" s="849">
        <v>25</v>
      </c>
      <c r="M124" s="849">
        <v>925</v>
      </c>
      <c r="N124" s="832">
        <v>1</v>
      </c>
      <c r="O124" s="832">
        <v>37</v>
      </c>
      <c r="P124" s="849">
        <v>59</v>
      </c>
      <c r="Q124" s="849">
        <v>2183</v>
      </c>
      <c r="R124" s="837">
        <v>2.36</v>
      </c>
      <c r="S124" s="850">
        <v>37</v>
      </c>
    </row>
    <row r="125" spans="1:19" ht="14.4" customHeight="1" x14ac:dyDescent="0.3">
      <c r="A125" s="831" t="s">
        <v>1825</v>
      </c>
      <c r="B125" s="832" t="s">
        <v>1832</v>
      </c>
      <c r="C125" s="832" t="s">
        <v>587</v>
      </c>
      <c r="D125" s="832" t="s">
        <v>1041</v>
      </c>
      <c r="E125" s="832" t="s">
        <v>1827</v>
      </c>
      <c r="F125" s="832" t="s">
        <v>1846</v>
      </c>
      <c r="G125" s="832" t="s">
        <v>1848</v>
      </c>
      <c r="H125" s="849"/>
      <c r="I125" s="849"/>
      <c r="J125" s="832"/>
      <c r="K125" s="832"/>
      <c r="L125" s="849"/>
      <c r="M125" s="849"/>
      <c r="N125" s="832"/>
      <c r="O125" s="832"/>
      <c r="P125" s="849">
        <v>2</v>
      </c>
      <c r="Q125" s="849">
        <v>74</v>
      </c>
      <c r="R125" s="837"/>
      <c r="S125" s="850">
        <v>37</v>
      </c>
    </row>
    <row r="126" spans="1:19" ht="14.4" customHeight="1" x14ac:dyDescent="0.3">
      <c r="A126" s="831" t="s">
        <v>1825</v>
      </c>
      <c r="B126" s="832" t="s">
        <v>1832</v>
      </c>
      <c r="C126" s="832" t="s">
        <v>587</v>
      </c>
      <c r="D126" s="832" t="s">
        <v>1041</v>
      </c>
      <c r="E126" s="832" t="s">
        <v>1827</v>
      </c>
      <c r="F126" s="832" t="s">
        <v>1849</v>
      </c>
      <c r="G126" s="832" t="s">
        <v>1850</v>
      </c>
      <c r="H126" s="849">
        <v>54</v>
      </c>
      <c r="I126" s="849">
        <v>9558</v>
      </c>
      <c r="J126" s="832">
        <v>0.54545454545454541</v>
      </c>
      <c r="K126" s="832">
        <v>177</v>
      </c>
      <c r="L126" s="849">
        <v>99</v>
      </c>
      <c r="M126" s="849">
        <v>17523</v>
      </c>
      <c r="N126" s="832">
        <v>1</v>
      </c>
      <c r="O126" s="832">
        <v>177</v>
      </c>
      <c r="P126" s="849">
        <v>111</v>
      </c>
      <c r="Q126" s="849">
        <v>19758</v>
      </c>
      <c r="R126" s="837">
        <v>1.1275466529703817</v>
      </c>
      <c r="S126" s="850">
        <v>178</v>
      </c>
    </row>
    <row r="127" spans="1:19" ht="14.4" customHeight="1" x14ac:dyDescent="0.3">
      <c r="A127" s="831" t="s">
        <v>1825</v>
      </c>
      <c r="B127" s="832" t="s">
        <v>1832</v>
      </c>
      <c r="C127" s="832" t="s">
        <v>587</v>
      </c>
      <c r="D127" s="832" t="s">
        <v>1041</v>
      </c>
      <c r="E127" s="832" t="s">
        <v>1827</v>
      </c>
      <c r="F127" s="832" t="s">
        <v>1849</v>
      </c>
      <c r="G127" s="832" t="s">
        <v>1851</v>
      </c>
      <c r="H127" s="849">
        <v>1</v>
      </c>
      <c r="I127" s="849">
        <v>177</v>
      </c>
      <c r="J127" s="832"/>
      <c r="K127" s="832">
        <v>177</v>
      </c>
      <c r="L127" s="849"/>
      <c r="M127" s="849"/>
      <c r="N127" s="832"/>
      <c r="O127" s="832"/>
      <c r="P127" s="849"/>
      <c r="Q127" s="849"/>
      <c r="R127" s="837"/>
      <c r="S127" s="850"/>
    </row>
    <row r="128" spans="1:19" ht="14.4" customHeight="1" x14ac:dyDescent="0.3">
      <c r="A128" s="831" t="s">
        <v>1825</v>
      </c>
      <c r="B128" s="832" t="s">
        <v>1832</v>
      </c>
      <c r="C128" s="832" t="s">
        <v>587</v>
      </c>
      <c r="D128" s="832" t="s">
        <v>1041</v>
      </c>
      <c r="E128" s="832" t="s">
        <v>1827</v>
      </c>
      <c r="F128" s="832" t="s">
        <v>1854</v>
      </c>
      <c r="G128" s="832" t="s">
        <v>1855</v>
      </c>
      <c r="H128" s="849">
        <v>1</v>
      </c>
      <c r="I128" s="849">
        <v>116</v>
      </c>
      <c r="J128" s="832"/>
      <c r="K128" s="832">
        <v>116</v>
      </c>
      <c r="L128" s="849"/>
      <c r="M128" s="849"/>
      <c r="N128" s="832"/>
      <c r="O128" s="832"/>
      <c r="P128" s="849"/>
      <c r="Q128" s="849"/>
      <c r="R128" s="837"/>
      <c r="S128" s="850"/>
    </row>
    <row r="129" spans="1:19" ht="14.4" customHeight="1" x14ac:dyDescent="0.3">
      <c r="A129" s="831" t="s">
        <v>1825</v>
      </c>
      <c r="B129" s="832" t="s">
        <v>1832</v>
      </c>
      <c r="C129" s="832" t="s">
        <v>587</v>
      </c>
      <c r="D129" s="832" t="s">
        <v>1041</v>
      </c>
      <c r="E129" s="832" t="s">
        <v>1827</v>
      </c>
      <c r="F129" s="832" t="s">
        <v>1854</v>
      </c>
      <c r="G129" s="832" t="s">
        <v>1856</v>
      </c>
      <c r="H129" s="849">
        <v>76</v>
      </c>
      <c r="I129" s="849">
        <v>8816</v>
      </c>
      <c r="J129" s="832">
        <v>0.78350515463917525</v>
      </c>
      <c r="K129" s="832">
        <v>116</v>
      </c>
      <c r="L129" s="849">
        <v>97</v>
      </c>
      <c r="M129" s="849">
        <v>11252</v>
      </c>
      <c r="N129" s="832">
        <v>1</v>
      </c>
      <c r="O129" s="832">
        <v>116</v>
      </c>
      <c r="P129" s="849">
        <v>111</v>
      </c>
      <c r="Q129" s="849">
        <v>12876</v>
      </c>
      <c r="R129" s="837">
        <v>1.1443298969072164</v>
      </c>
      <c r="S129" s="850">
        <v>116</v>
      </c>
    </row>
    <row r="130" spans="1:19" ht="14.4" customHeight="1" x14ac:dyDescent="0.3">
      <c r="A130" s="831" t="s">
        <v>1825</v>
      </c>
      <c r="B130" s="832" t="s">
        <v>1832</v>
      </c>
      <c r="C130" s="832" t="s">
        <v>587</v>
      </c>
      <c r="D130" s="832" t="s">
        <v>1041</v>
      </c>
      <c r="E130" s="832" t="s">
        <v>1827</v>
      </c>
      <c r="F130" s="832" t="s">
        <v>1828</v>
      </c>
      <c r="G130" s="832" t="s">
        <v>1859</v>
      </c>
      <c r="H130" s="849">
        <v>22</v>
      </c>
      <c r="I130" s="849">
        <v>7788</v>
      </c>
      <c r="J130" s="832"/>
      <c r="K130" s="832">
        <v>354</v>
      </c>
      <c r="L130" s="849"/>
      <c r="M130" s="849"/>
      <c r="N130" s="832"/>
      <c r="O130" s="832"/>
      <c r="P130" s="849"/>
      <c r="Q130" s="849"/>
      <c r="R130" s="837"/>
      <c r="S130" s="850"/>
    </row>
    <row r="131" spans="1:19" ht="14.4" customHeight="1" x14ac:dyDescent="0.3">
      <c r="A131" s="831" t="s">
        <v>1825</v>
      </c>
      <c r="B131" s="832" t="s">
        <v>1832</v>
      </c>
      <c r="C131" s="832" t="s">
        <v>587</v>
      </c>
      <c r="D131" s="832" t="s">
        <v>1041</v>
      </c>
      <c r="E131" s="832" t="s">
        <v>1827</v>
      </c>
      <c r="F131" s="832" t="s">
        <v>1860</v>
      </c>
      <c r="G131" s="832" t="s">
        <v>1861</v>
      </c>
      <c r="H131" s="849">
        <v>1</v>
      </c>
      <c r="I131" s="849">
        <v>74</v>
      </c>
      <c r="J131" s="832">
        <v>0.25</v>
      </c>
      <c r="K131" s="832">
        <v>74</v>
      </c>
      <c r="L131" s="849">
        <v>4</v>
      </c>
      <c r="M131" s="849">
        <v>296</v>
      </c>
      <c r="N131" s="832">
        <v>1</v>
      </c>
      <c r="O131" s="832">
        <v>74</v>
      </c>
      <c r="P131" s="849">
        <v>11</v>
      </c>
      <c r="Q131" s="849">
        <v>814</v>
      </c>
      <c r="R131" s="837">
        <v>2.75</v>
      </c>
      <c r="S131" s="850">
        <v>74</v>
      </c>
    </row>
    <row r="132" spans="1:19" ht="14.4" customHeight="1" x14ac:dyDescent="0.3">
      <c r="A132" s="831" t="s">
        <v>1825</v>
      </c>
      <c r="B132" s="832" t="s">
        <v>1832</v>
      </c>
      <c r="C132" s="832" t="s">
        <v>587</v>
      </c>
      <c r="D132" s="832" t="s">
        <v>1041</v>
      </c>
      <c r="E132" s="832" t="s">
        <v>1827</v>
      </c>
      <c r="F132" s="832" t="s">
        <v>1865</v>
      </c>
      <c r="G132" s="832" t="s">
        <v>1866</v>
      </c>
      <c r="H132" s="849">
        <v>1</v>
      </c>
      <c r="I132" s="849">
        <v>59</v>
      </c>
      <c r="J132" s="832"/>
      <c r="K132" s="832">
        <v>59</v>
      </c>
      <c r="L132" s="849"/>
      <c r="M132" s="849"/>
      <c r="N132" s="832"/>
      <c r="O132" s="832"/>
      <c r="P132" s="849"/>
      <c r="Q132" s="849"/>
      <c r="R132" s="837"/>
      <c r="S132" s="850"/>
    </row>
    <row r="133" spans="1:19" ht="14.4" customHeight="1" x14ac:dyDescent="0.3">
      <c r="A133" s="831" t="s">
        <v>1825</v>
      </c>
      <c r="B133" s="832" t="s">
        <v>1832</v>
      </c>
      <c r="C133" s="832" t="s">
        <v>587</v>
      </c>
      <c r="D133" s="832" t="s">
        <v>1036</v>
      </c>
      <c r="E133" s="832" t="s">
        <v>1827</v>
      </c>
      <c r="F133" s="832" t="s">
        <v>1846</v>
      </c>
      <c r="G133" s="832" t="s">
        <v>1847</v>
      </c>
      <c r="H133" s="849"/>
      <c r="I133" s="849"/>
      <c r="J133" s="832"/>
      <c r="K133" s="832"/>
      <c r="L133" s="849"/>
      <c r="M133" s="849"/>
      <c r="N133" s="832"/>
      <c r="O133" s="832"/>
      <c r="P133" s="849">
        <v>2</v>
      </c>
      <c r="Q133" s="849">
        <v>74</v>
      </c>
      <c r="R133" s="837"/>
      <c r="S133" s="850">
        <v>37</v>
      </c>
    </row>
    <row r="134" spans="1:19" ht="14.4" customHeight="1" x14ac:dyDescent="0.3">
      <c r="A134" s="831" t="s">
        <v>1825</v>
      </c>
      <c r="B134" s="832" t="s">
        <v>1832</v>
      </c>
      <c r="C134" s="832" t="s">
        <v>587</v>
      </c>
      <c r="D134" s="832" t="s">
        <v>1036</v>
      </c>
      <c r="E134" s="832" t="s">
        <v>1827</v>
      </c>
      <c r="F134" s="832" t="s">
        <v>1846</v>
      </c>
      <c r="G134" s="832" t="s">
        <v>1848</v>
      </c>
      <c r="H134" s="849"/>
      <c r="I134" s="849"/>
      <c r="J134" s="832"/>
      <c r="K134" s="832"/>
      <c r="L134" s="849"/>
      <c r="M134" s="849"/>
      <c r="N134" s="832"/>
      <c r="O134" s="832"/>
      <c r="P134" s="849">
        <v>1</v>
      </c>
      <c r="Q134" s="849">
        <v>37</v>
      </c>
      <c r="R134" s="837"/>
      <c r="S134" s="850">
        <v>37</v>
      </c>
    </row>
    <row r="135" spans="1:19" ht="14.4" customHeight="1" x14ac:dyDescent="0.3">
      <c r="A135" s="831" t="s">
        <v>1825</v>
      </c>
      <c r="B135" s="832" t="s">
        <v>1832</v>
      </c>
      <c r="C135" s="832" t="s">
        <v>587</v>
      </c>
      <c r="D135" s="832" t="s">
        <v>1036</v>
      </c>
      <c r="E135" s="832" t="s">
        <v>1827</v>
      </c>
      <c r="F135" s="832" t="s">
        <v>1862</v>
      </c>
      <c r="G135" s="832" t="s">
        <v>1864</v>
      </c>
      <c r="H135" s="849"/>
      <c r="I135" s="849"/>
      <c r="J135" s="832"/>
      <c r="K135" s="832"/>
      <c r="L135" s="849"/>
      <c r="M135" s="849"/>
      <c r="N135" s="832"/>
      <c r="O135" s="832"/>
      <c r="P135" s="849">
        <v>2</v>
      </c>
      <c r="Q135" s="849">
        <v>1404</v>
      </c>
      <c r="R135" s="837"/>
      <c r="S135" s="850">
        <v>702</v>
      </c>
    </row>
    <row r="136" spans="1:19" ht="14.4" customHeight="1" x14ac:dyDescent="0.3">
      <c r="A136" s="831" t="s">
        <v>1825</v>
      </c>
      <c r="B136" s="832" t="s">
        <v>1832</v>
      </c>
      <c r="C136" s="832" t="s">
        <v>593</v>
      </c>
      <c r="D136" s="832" t="s">
        <v>1814</v>
      </c>
      <c r="E136" s="832" t="s">
        <v>1833</v>
      </c>
      <c r="F136" s="832" t="s">
        <v>1838</v>
      </c>
      <c r="G136" s="832" t="s">
        <v>1839</v>
      </c>
      <c r="H136" s="849">
        <v>0</v>
      </c>
      <c r="I136" s="849">
        <v>0</v>
      </c>
      <c r="J136" s="832"/>
      <c r="K136" s="832"/>
      <c r="L136" s="849"/>
      <c r="M136" s="849"/>
      <c r="N136" s="832"/>
      <c r="O136" s="832"/>
      <c r="P136" s="849"/>
      <c r="Q136" s="849"/>
      <c r="R136" s="837"/>
      <c r="S136" s="850"/>
    </row>
    <row r="137" spans="1:19" ht="14.4" customHeight="1" x14ac:dyDescent="0.3">
      <c r="A137" s="831" t="s">
        <v>1825</v>
      </c>
      <c r="B137" s="832" t="s">
        <v>1832</v>
      </c>
      <c r="C137" s="832" t="s">
        <v>593</v>
      </c>
      <c r="D137" s="832" t="s">
        <v>1814</v>
      </c>
      <c r="E137" s="832" t="s">
        <v>1827</v>
      </c>
      <c r="F137" s="832" t="s">
        <v>1852</v>
      </c>
      <c r="G137" s="832" t="s">
        <v>1853</v>
      </c>
      <c r="H137" s="849">
        <v>0</v>
      </c>
      <c r="I137" s="849">
        <v>0</v>
      </c>
      <c r="J137" s="832"/>
      <c r="K137" s="832"/>
      <c r="L137" s="849"/>
      <c r="M137" s="849"/>
      <c r="N137" s="832"/>
      <c r="O137" s="832"/>
      <c r="P137" s="849"/>
      <c r="Q137" s="849"/>
      <c r="R137" s="837"/>
      <c r="S137" s="850"/>
    </row>
    <row r="138" spans="1:19" ht="14.4" customHeight="1" thickBot="1" x14ac:dyDescent="0.35">
      <c r="A138" s="839" t="s">
        <v>1825</v>
      </c>
      <c r="B138" s="840" t="s">
        <v>1832</v>
      </c>
      <c r="C138" s="840" t="s">
        <v>593</v>
      </c>
      <c r="D138" s="840" t="s">
        <v>1814</v>
      </c>
      <c r="E138" s="840" t="s">
        <v>1827</v>
      </c>
      <c r="F138" s="840" t="s">
        <v>1867</v>
      </c>
      <c r="G138" s="840" t="s">
        <v>1868</v>
      </c>
      <c r="H138" s="851">
        <v>0</v>
      </c>
      <c r="I138" s="851">
        <v>0</v>
      </c>
      <c r="J138" s="840"/>
      <c r="K138" s="840"/>
      <c r="L138" s="851"/>
      <c r="M138" s="851"/>
      <c r="N138" s="840"/>
      <c r="O138" s="840"/>
      <c r="P138" s="851"/>
      <c r="Q138" s="851"/>
      <c r="R138" s="845"/>
      <c r="S138" s="852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34833582</v>
      </c>
      <c r="C3" s="344">
        <f t="shared" ref="C3:R3" si="0">SUBTOTAL(9,C6:C1048576)</f>
        <v>1.0316817623170769</v>
      </c>
      <c r="D3" s="344">
        <f t="shared" si="0"/>
        <v>33763368</v>
      </c>
      <c r="E3" s="344">
        <f t="shared" si="0"/>
        <v>1</v>
      </c>
      <c r="F3" s="344">
        <f t="shared" si="0"/>
        <v>30850200</v>
      </c>
      <c r="G3" s="347">
        <f>IF(D3&lt;&gt;0,F3/D3,"")</f>
        <v>0.91371808641839281</v>
      </c>
      <c r="H3" s="343">
        <f t="shared" si="0"/>
        <v>307693.77</v>
      </c>
      <c r="I3" s="344">
        <f t="shared" si="0"/>
        <v>0.52484005829827707</v>
      </c>
      <c r="J3" s="344">
        <f t="shared" si="0"/>
        <v>642434.08000000007</v>
      </c>
      <c r="K3" s="344">
        <f t="shared" si="0"/>
        <v>1</v>
      </c>
      <c r="L3" s="344">
        <f t="shared" si="0"/>
        <v>490488.24999999983</v>
      </c>
      <c r="M3" s="345">
        <f>IF(J3&lt;&gt;0,L3/J3,"")</f>
        <v>0.76348416945751041</v>
      </c>
      <c r="N3" s="346">
        <f t="shared" si="0"/>
        <v>147406.84000000003</v>
      </c>
      <c r="O3" s="344">
        <f t="shared" si="0"/>
        <v>5.3536320824462695</v>
      </c>
      <c r="P3" s="344">
        <f t="shared" si="0"/>
        <v>147934.65</v>
      </c>
      <c r="Q3" s="344">
        <f t="shared" si="0"/>
        <v>2</v>
      </c>
      <c r="R3" s="344">
        <f t="shared" si="0"/>
        <v>88443.99</v>
      </c>
      <c r="S3" s="345">
        <f>IF(P3&lt;&gt;0,R3/P3,"")</f>
        <v>0.59785851387758049</v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2017</v>
      </c>
      <c r="E5" s="867"/>
      <c r="F5" s="867">
        <v>2018</v>
      </c>
      <c r="G5" s="905" t="s">
        <v>2</v>
      </c>
      <c r="H5" s="866">
        <v>2015</v>
      </c>
      <c r="I5" s="867"/>
      <c r="J5" s="867">
        <v>2017</v>
      </c>
      <c r="K5" s="867"/>
      <c r="L5" s="867">
        <v>2018</v>
      </c>
      <c r="M5" s="905" t="s">
        <v>2</v>
      </c>
      <c r="N5" s="866">
        <v>2015</v>
      </c>
      <c r="O5" s="867"/>
      <c r="P5" s="867">
        <v>2017</v>
      </c>
      <c r="Q5" s="867"/>
      <c r="R5" s="867">
        <v>2018</v>
      </c>
      <c r="S5" s="905" t="s">
        <v>2</v>
      </c>
    </row>
    <row r="6" spans="1:19" ht="14.4" customHeight="1" x14ac:dyDescent="0.3">
      <c r="A6" s="856" t="s">
        <v>1871</v>
      </c>
      <c r="B6" s="887">
        <v>354</v>
      </c>
      <c r="C6" s="825"/>
      <c r="D6" s="887"/>
      <c r="E6" s="825"/>
      <c r="F6" s="887"/>
      <c r="G6" s="830"/>
      <c r="H6" s="887"/>
      <c r="I6" s="825"/>
      <c r="J6" s="887"/>
      <c r="K6" s="825"/>
      <c r="L6" s="887"/>
      <c r="M6" s="830"/>
      <c r="N6" s="887"/>
      <c r="O6" s="825"/>
      <c r="P6" s="887"/>
      <c r="Q6" s="825"/>
      <c r="R6" s="887"/>
      <c r="S6" s="231"/>
    </row>
    <row r="7" spans="1:19" ht="14.4" customHeight="1" x14ac:dyDescent="0.3">
      <c r="A7" s="857" t="s">
        <v>1015</v>
      </c>
      <c r="B7" s="889">
        <v>34833051</v>
      </c>
      <c r="C7" s="832">
        <v>1.0316817623170769</v>
      </c>
      <c r="D7" s="889">
        <v>33763368</v>
      </c>
      <c r="E7" s="832">
        <v>1</v>
      </c>
      <c r="F7" s="889">
        <v>30850200</v>
      </c>
      <c r="G7" s="837">
        <v>0.91371808641839281</v>
      </c>
      <c r="H7" s="889">
        <v>337175.14</v>
      </c>
      <c r="I7" s="832">
        <v>0.52484005829827707</v>
      </c>
      <c r="J7" s="889">
        <v>642434.08000000007</v>
      </c>
      <c r="K7" s="832">
        <v>1</v>
      </c>
      <c r="L7" s="889">
        <v>490488.24999999983</v>
      </c>
      <c r="M7" s="837">
        <v>0.76348416945751041</v>
      </c>
      <c r="N7" s="889">
        <v>49135.600000000006</v>
      </c>
      <c r="O7" s="832">
        <v>0.38338440771597054</v>
      </c>
      <c r="P7" s="889">
        <v>128162.75</v>
      </c>
      <c r="Q7" s="832">
        <v>1</v>
      </c>
      <c r="R7" s="889">
        <v>88443.99</v>
      </c>
      <c r="S7" s="838">
        <v>0.69009123165662412</v>
      </c>
    </row>
    <row r="8" spans="1:19" ht="14.4" customHeight="1" thickBot="1" x14ac:dyDescent="0.35">
      <c r="A8" s="893" t="s">
        <v>1872</v>
      </c>
      <c r="B8" s="891">
        <v>177</v>
      </c>
      <c r="C8" s="840"/>
      <c r="D8" s="891">
        <v>0</v>
      </c>
      <c r="E8" s="840"/>
      <c r="F8" s="891"/>
      <c r="G8" s="845"/>
      <c r="H8" s="891">
        <v>-29481.370000000003</v>
      </c>
      <c r="I8" s="840"/>
      <c r="J8" s="891">
        <v>0</v>
      </c>
      <c r="K8" s="840"/>
      <c r="L8" s="891"/>
      <c r="M8" s="845"/>
      <c r="N8" s="891">
        <v>98271.24</v>
      </c>
      <c r="O8" s="840">
        <v>4.9702476747302988</v>
      </c>
      <c r="P8" s="891">
        <v>19771.900000000001</v>
      </c>
      <c r="Q8" s="840">
        <v>1</v>
      </c>
      <c r="R8" s="891"/>
      <c r="S8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6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2066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16582.54</v>
      </c>
      <c r="G3" s="208">
        <f t="shared" si="0"/>
        <v>35288682.609999999</v>
      </c>
      <c r="H3" s="208"/>
      <c r="I3" s="208"/>
      <c r="J3" s="208">
        <f t="shared" si="0"/>
        <v>16503.400000000001</v>
      </c>
      <c r="K3" s="208">
        <f t="shared" si="0"/>
        <v>34553736.729999997</v>
      </c>
      <c r="L3" s="208"/>
      <c r="M3" s="208"/>
      <c r="N3" s="208">
        <f t="shared" si="0"/>
        <v>16685.870000000003</v>
      </c>
      <c r="O3" s="208">
        <f t="shared" si="0"/>
        <v>31429132.240000002</v>
      </c>
      <c r="P3" s="79">
        <f>IF(K3=0,0,O3/K3)</f>
        <v>0.90957260239564275</v>
      </c>
      <c r="Q3" s="209">
        <f>IF(N3=0,0,O3/N3)</f>
        <v>1883.5776762014805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1873</v>
      </c>
      <c r="B6" s="825" t="s">
        <v>1832</v>
      </c>
      <c r="C6" s="825" t="s">
        <v>1827</v>
      </c>
      <c r="D6" s="825" t="s">
        <v>1828</v>
      </c>
      <c r="E6" s="825" t="s">
        <v>1859</v>
      </c>
      <c r="F6" s="225">
        <v>1</v>
      </c>
      <c r="G6" s="225">
        <v>354</v>
      </c>
      <c r="H6" s="225"/>
      <c r="I6" s="225">
        <v>354</v>
      </c>
      <c r="J6" s="225"/>
      <c r="K6" s="225"/>
      <c r="L6" s="225"/>
      <c r="M6" s="225"/>
      <c r="N6" s="225"/>
      <c r="O6" s="225"/>
      <c r="P6" s="830"/>
      <c r="Q6" s="848"/>
    </row>
    <row r="7" spans="1:17" ht="14.4" customHeight="1" x14ac:dyDescent="0.3">
      <c r="A7" s="831" t="s">
        <v>565</v>
      </c>
      <c r="B7" s="832" t="s">
        <v>1832</v>
      </c>
      <c r="C7" s="832" t="s">
        <v>1833</v>
      </c>
      <c r="D7" s="832" t="s">
        <v>1837</v>
      </c>
      <c r="E7" s="832" t="s">
        <v>1839</v>
      </c>
      <c r="F7" s="849">
        <v>1</v>
      </c>
      <c r="G7" s="849">
        <v>19654.25</v>
      </c>
      <c r="H7" s="849"/>
      <c r="I7" s="849">
        <v>19654.25</v>
      </c>
      <c r="J7" s="849"/>
      <c r="K7" s="849"/>
      <c r="L7" s="849"/>
      <c r="M7" s="849"/>
      <c r="N7" s="849"/>
      <c r="O7" s="849"/>
      <c r="P7" s="837"/>
      <c r="Q7" s="850"/>
    </row>
    <row r="8" spans="1:17" ht="14.4" customHeight="1" x14ac:dyDescent="0.3">
      <c r="A8" s="831" t="s">
        <v>565</v>
      </c>
      <c r="B8" s="832" t="s">
        <v>1832</v>
      </c>
      <c r="C8" s="832" t="s">
        <v>1833</v>
      </c>
      <c r="D8" s="832" t="s">
        <v>1838</v>
      </c>
      <c r="E8" s="832" t="s">
        <v>1835</v>
      </c>
      <c r="F8" s="849">
        <v>0</v>
      </c>
      <c r="G8" s="849">
        <v>-1.8189894035458565E-12</v>
      </c>
      <c r="H8" s="849"/>
      <c r="I8" s="849"/>
      <c r="J8" s="849">
        <v>0</v>
      </c>
      <c r="K8" s="849">
        <v>0</v>
      </c>
      <c r="L8" s="849"/>
      <c r="M8" s="849"/>
      <c r="N8" s="849">
        <v>0</v>
      </c>
      <c r="O8" s="849">
        <v>0</v>
      </c>
      <c r="P8" s="837"/>
      <c r="Q8" s="850"/>
    </row>
    <row r="9" spans="1:17" ht="14.4" customHeight="1" x14ac:dyDescent="0.3">
      <c r="A9" s="831" t="s">
        <v>565</v>
      </c>
      <c r="B9" s="832" t="s">
        <v>1832</v>
      </c>
      <c r="C9" s="832" t="s">
        <v>1833</v>
      </c>
      <c r="D9" s="832" t="s">
        <v>1838</v>
      </c>
      <c r="E9" s="832" t="s">
        <v>1839</v>
      </c>
      <c r="F9" s="849">
        <v>6</v>
      </c>
      <c r="G9" s="849">
        <v>58962.720000000001</v>
      </c>
      <c r="H9" s="849">
        <v>0.46006128925916462</v>
      </c>
      <c r="I9" s="849">
        <v>9827.1200000000008</v>
      </c>
      <c r="J9" s="849">
        <v>13</v>
      </c>
      <c r="K9" s="849">
        <v>128162.75</v>
      </c>
      <c r="L9" s="849">
        <v>1</v>
      </c>
      <c r="M9" s="849">
        <v>9858.6730769230762</v>
      </c>
      <c r="N9" s="849">
        <v>9</v>
      </c>
      <c r="O9" s="849">
        <v>88443.99</v>
      </c>
      <c r="P9" s="837">
        <v>0.69009123165662412</v>
      </c>
      <c r="Q9" s="850">
        <v>9827.11</v>
      </c>
    </row>
    <row r="10" spans="1:17" ht="14.4" customHeight="1" x14ac:dyDescent="0.3">
      <c r="A10" s="831" t="s">
        <v>565</v>
      </c>
      <c r="B10" s="832" t="s">
        <v>1832</v>
      </c>
      <c r="C10" s="832" t="s">
        <v>1827</v>
      </c>
      <c r="D10" s="832" t="s">
        <v>1846</v>
      </c>
      <c r="E10" s="832" t="s">
        <v>1847</v>
      </c>
      <c r="F10" s="849">
        <v>8</v>
      </c>
      <c r="G10" s="849">
        <v>296</v>
      </c>
      <c r="H10" s="849">
        <v>8</v>
      </c>
      <c r="I10" s="849">
        <v>37</v>
      </c>
      <c r="J10" s="849">
        <v>1</v>
      </c>
      <c r="K10" s="849">
        <v>37</v>
      </c>
      <c r="L10" s="849">
        <v>1</v>
      </c>
      <c r="M10" s="849">
        <v>37</v>
      </c>
      <c r="N10" s="849"/>
      <c r="O10" s="849"/>
      <c r="P10" s="837"/>
      <c r="Q10" s="850"/>
    </row>
    <row r="11" spans="1:17" ht="14.4" customHeight="1" x14ac:dyDescent="0.3">
      <c r="A11" s="831" t="s">
        <v>565</v>
      </c>
      <c r="B11" s="832" t="s">
        <v>1832</v>
      </c>
      <c r="C11" s="832" t="s">
        <v>1827</v>
      </c>
      <c r="D11" s="832" t="s">
        <v>1846</v>
      </c>
      <c r="E11" s="832" t="s">
        <v>1848</v>
      </c>
      <c r="F11" s="849"/>
      <c r="G11" s="849"/>
      <c r="H11" s="849"/>
      <c r="I11" s="849"/>
      <c r="J11" s="849"/>
      <c r="K11" s="849"/>
      <c r="L11" s="849"/>
      <c r="M11" s="849"/>
      <c r="N11" s="849">
        <v>1</v>
      </c>
      <c r="O11" s="849">
        <v>37</v>
      </c>
      <c r="P11" s="837"/>
      <c r="Q11" s="850">
        <v>37</v>
      </c>
    </row>
    <row r="12" spans="1:17" ht="14.4" customHeight="1" x14ac:dyDescent="0.3">
      <c r="A12" s="831" t="s">
        <v>565</v>
      </c>
      <c r="B12" s="832" t="s">
        <v>1832</v>
      </c>
      <c r="C12" s="832" t="s">
        <v>1827</v>
      </c>
      <c r="D12" s="832" t="s">
        <v>1849</v>
      </c>
      <c r="E12" s="832" t="s">
        <v>1850</v>
      </c>
      <c r="F12" s="849"/>
      <c r="G12" s="849"/>
      <c r="H12" s="849"/>
      <c r="I12" s="849"/>
      <c r="J12" s="849">
        <v>1</v>
      </c>
      <c r="K12" s="849">
        <v>177</v>
      </c>
      <c r="L12" s="849">
        <v>1</v>
      </c>
      <c r="M12" s="849">
        <v>177</v>
      </c>
      <c r="N12" s="849">
        <v>3</v>
      </c>
      <c r="O12" s="849">
        <v>534</v>
      </c>
      <c r="P12" s="837">
        <v>3.0169491525423728</v>
      </c>
      <c r="Q12" s="850">
        <v>178</v>
      </c>
    </row>
    <row r="13" spans="1:17" ht="14.4" customHeight="1" x14ac:dyDescent="0.3">
      <c r="A13" s="831" t="s">
        <v>565</v>
      </c>
      <c r="B13" s="832" t="s">
        <v>1832</v>
      </c>
      <c r="C13" s="832" t="s">
        <v>1827</v>
      </c>
      <c r="D13" s="832" t="s">
        <v>1849</v>
      </c>
      <c r="E13" s="832" t="s">
        <v>1851</v>
      </c>
      <c r="F13" s="849"/>
      <c r="G13" s="849"/>
      <c r="H13" s="849"/>
      <c r="I13" s="849"/>
      <c r="J13" s="849">
        <v>1</v>
      </c>
      <c r="K13" s="849">
        <v>177</v>
      </c>
      <c r="L13" s="849">
        <v>1</v>
      </c>
      <c r="M13" s="849">
        <v>177</v>
      </c>
      <c r="N13" s="849"/>
      <c r="O13" s="849"/>
      <c r="P13" s="837"/>
      <c r="Q13" s="850"/>
    </row>
    <row r="14" spans="1:17" ht="14.4" customHeight="1" x14ac:dyDescent="0.3">
      <c r="A14" s="831" t="s">
        <v>565</v>
      </c>
      <c r="B14" s="832" t="s">
        <v>1832</v>
      </c>
      <c r="C14" s="832" t="s">
        <v>1827</v>
      </c>
      <c r="D14" s="832" t="s">
        <v>1852</v>
      </c>
      <c r="E14" s="832" t="s">
        <v>1853</v>
      </c>
      <c r="F14" s="849">
        <v>7</v>
      </c>
      <c r="G14" s="849">
        <v>0</v>
      </c>
      <c r="H14" s="849"/>
      <c r="I14" s="849">
        <v>0</v>
      </c>
      <c r="J14" s="849">
        <v>13</v>
      </c>
      <c r="K14" s="849">
        <v>0</v>
      </c>
      <c r="L14" s="849"/>
      <c r="M14" s="849">
        <v>0</v>
      </c>
      <c r="N14" s="849">
        <v>9</v>
      </c>
      <c r="O14" s="849">
        <v>0</v>
      </c>
      <c r="P14" s="837"/>
      <c r="Q14" s="850">
        <v>0</v>
      </c>
    </row>
    <row r="15" spans="1:17" ht="14.4" customHeight="1" x14ac:dyDescent="0.3">
      <c r="A15" s="831" t="s">
        <v>565</v>
      </c>
      <c r="B15" s="832" t="s">
        <v>1832</v>
      </c>
      <c r="C15" s="832" t="s">
        <v>1827</v>
      </c>
      <c r="D15" s="832" t="s">
        <v>1828</v>
      </c>
      <c r="E15" s="832" t="s">
        <v>1829</v>
      </c>
      <c r="F15" s="849">
        <v>4</v>
      </c>
      <c r="G15" s="849">
        <v>1416</v>
      </c>
      <c r="H15" s="849"/>
      <c r="I15" s="849">
        <v>354</v>
      </c>
      <c r="J15" s="849"/>
      <c r="K15" s="849"/>
      <c r="L15" s="849"/>
      <c r="M15" s="849"/>
      <c r="N15" s="849"/>
      <c r="O15" s="849"/>
      <c r="P15" s="837"/>
      <c r="Q15" s="850"/>
    </row>
    <row r="16" spans="1:17" ht="14.4" customHeight="1" x14ac:dyDescent="0.3">
      <c r="A16" s="831" t="s">
        <v>565</v>
      </c>
      <c r="B16" s="832" t="s">
        <v>1832</v>
      </c>
      <c r="C16" s="832" t="s">
        <v>1827</v>
      </c>
      <c r="D16" s="832" t="s">
        <v>1828</v>
      </c>
      <c r="E16" s="832" t="s">
        <v>1859</v>
      </c>
      <c r="F16" s="849"/>
      <c r="G16" s="849"/>
      <c r="H16" s="849"/>
      <c r="I16" s="849"/>
      <c r="J16" s="849">
        <v>5</v>
      </c>
      <c r="K16" s="849">
        <v>1775</v>
      </c>
      <c r="L16" s="849">
        <v>1</v>
      </c>
      <c r="M16" s="849">
        <v>355</v>
      </c>
      <c r="N16" s="849"/>
      <c r="O16" s="849"/>
      <c r="P16" s="837"/>
      <c r="Q16" s="850"/>
    </row>
    <row r="17" spans="1:17" ht="14.4" customHeight="1" x14ac:dyDescent="0.3">
      <c r="A17" s="831" t="s">
        <v>565</v>
      </c>
      <c r="B17" s="832" t="s">
        <v>1832</v>
      </c>
      <c r="C17" s="832" t="s">
        <v>1827</v>
      </c>
      <c r="D17" s="832" t="s">
        <v>1862</v>
      </c>
      <c r="E17" s="832" t="s">
        <v>1863</v>
      </c>
      <c r="F17" s="849"/>
      <c r="G17" s="849"/>
      <c r="H17" s="849"/>
      <c r="I17" s="849"/>
      <c r="J17" s="849"/>
      <c r="K17" s="849"/>
      <c r="L17" s="849"/>
      <c r="M17" s="849"/>
      <c r="N17" s="849">
        <v>1</v>
      </c>
      <c r="O17" s="849">
        <v>702</v>
      </c>
      <c r="P17" s="837"/>
      <c r="Q17" s="850">
        <v>702</v>
      </c>
    </row>
    <row r="18" spans="1:17" ht="14.4" customHeight="1" x14ac:dyDescent="0.3">
      <c r="A18" s="831" t="s">
        <v>565</v>
      </c>
      <c r="B18" s="832" t="s">
        <v>1832</v>
      </c>
      <c r="C18" s="832" t="s">
        <v>1827</v>
      </c>
      <c r="D18" s="832" t="s">
        <v>1862</v>
      </c>
      <c r="E18" s="832" t="s">
        <v>1864</v>
      </c>
      <c r="F18" s="849"/>
      <c r="G18" s="849"/>
      <c r="H18" s="849"/>
      <c r="I18" s="849"/>
      <c r="J18" s="849"/>
      <c r="K18" s="849"/>
      <c r="L18" s="849"/>
      <c r="M18" s="849"/>
      <c r="N18" s="849">
        <v>1</v>
      </c>
      <c r="O18" s="849">
        <v>702</v>
      </c>
      <c r="P18" s="837"/>
      <c r="Q18" s="850">
        <v>702</v>
      </c>
    </row>
    <row r="19" spans="1:17" ht="14.4" customHeight="1" x14ac:dyDescent="0.3">
      <c r="A19" s="831" t="s">
        <v>565</v>
      </c>
      <c r="B19" s="832" t="s">
        <v>1874</v>
      </c>
      <c r="C19" s="832" t="s">
        <v>1833</v>
      </c>
      <c r="D19" s="832" t="s">
        <v>1875</v>
      </c>
      <c r="E19" s="832" t="s">
        <v>1876</v>
      </c>
      <c r="F19" s="849">
        <v>2</v>
      </c>
      <c r="G19" s="849">
        <v>869.74</v>
      </c>
      <c r="H19" s="849">
        <v>2</v>
      </c>
      <c r="I19" s="849">
        <v>434.87</v>
      </c>
      <c r="J19" s="849">
        <v>1</v>
      </c>
      <c r="K19" s="849">
        <v>434.87</v>
      </c>
      <c r="L19" s="849">
        <v>1</v>
      </c>
      <c r="M19" s="849">
        <v>434.87</v>
      </c>
      <c r="N19" s="849"/>
      <c r="O19" s="849"/>
      <c r="P19" s="837"/>
      <c r="Q19" s="850"/>
    </row>
    <row r="20" spans="1:17" ht="14.4" customHeight="1" x14ac:dyDescent="0.3">
      <c r="A20" s="831" t="s">
        <v>565</v>
      </c>
      <c r="B20" s="832" t="s">
        <v>1874</v>
      </c>
      <c r="C20" s="832" t="s">
        <v>1833</v>
      </c>
      <c r="D20" s="832" t="s">
        <v>1877</v>
      </c>
      <c r="E20" s="832" t="s">
        <v>1878</v>
      </c>
      <c r="F20" s="849"/>
      <c r="G20" s="849"/>
      <c r="H20" s="849"/>
      <c r="I20" s="849"/>
      <c r="J20" s="849">
        <v>0.2</v>
      </c>
      <c r="K20" s="849">
        <v>8.56</v>
      </c>
      <c r="L20" s="849">
        <v>1</v>
      </c>
      <c r="M20" s="849">
        <v>42.8</v>
      </c>
      <c r="N20" s="849"/>
      <c r="O20" s="849"/>
      <c r="P20" s="837"/>
      <c r="Q20" s="850"/>
    </row>
    <row r="21" spans="1:17" ht="14.4" customHeight="1" x14ac:dyDescent="0.3">
      <c r="A21" s="831" t="s">
        <v>565</v>
      </c>
      <c r="B21" s="832" t="s">
        <v>1874</v>
      </c>
      <c r="C21" s="832" t="s">
        <v>1833</v>
      </c>
      <c r="D21" s="832" t="s">
        <v>1879</v>
      </c>
      <c r="E21" s="832"/>
      <c r="F21" s="849">
        <v>1.3</v>
      </c>
      <c r="G21" s="849">
        <v>175.63</v>
      </c>
      <c r="H21" s="849">
        <v>0.38235294117647056</v>
      </c>
      <c r="I21" s="849">
        <v>135.1</v>
      </c>
      <c r="J21" s="849">
        <v>3.4</v>
      </c>
      <c r="K21" s="849">
        <v>459.34000000000003</v>
      </c>
      <c r="L21" s="849">
        <v>1</v>
      </c>
      <c r="M21" s="849">
        <v>135.10000000000002</v>
      </c>
      <c r="N21" s="849"/>
      <c r="O21" s="849"/>
      <c r="P21" s="837"/>
      <c r="Q21" s="850"/>
    </row>
    <row r="22" spans="1:17" ht="14.4" customHeight="1" x14ac:dyDescent="0.3">
      <c r="A22" s="831" t="s">
        <v>565</v>
      </c>
      <c r="B22" s="832" t="s">
        <v>1874</v>
      </c>
      <c r="C22" s="832" t="s">
        <v>1833</v>
      </c>
      <c r="D22" s="832" t="s">
        <v>1880</v>
      </c>
      <c r="E22" s="832" t="s">
        <v>1881</v>
      </c>
      <c r="F22" s="849"/>
      <c r="G22" s="849"/>
      <c r="H22" s="849"/>
      <c r="I22" s="849"/>
      <c r="J22" s="849">
        <v>0.1</v>
      </c>
      <c r="K22" s="849">
        <v>163.18</v>
      </c>
      <c r="L22" s="849">
        <v>1</v>
      </c>
      <c r="M22" s="849">
        <v>1631.8</v>
      </c>
      <c r="N22" s="849">
        <v>0.1</v>
      </c>
      <c r="O22" s="849">
        <v>163.18</v>
      </c>
      <c r="P22" s="837">
        <v>1</v>
      </c>
      <c r="Q22" s="850">
        <v>1631.8</v>
      </c>
    </row>
    <row r="23" spans="1:17" ht="14.4" customHeight="1" x14ac:dyDescent="0.3">
      <c r="A23" s="831" t="s">
        <v>565</v>
      </c>
      <c r="B23" s="832" t="s">
        <v>1874</v>
      </c>
      <c r="C23" s="832" t="s">
        <v>1833</v>
      </c>
      <c r="D23" s="832" t="s">
        <v>1882</v>
      </c>
      <c r="E23" s="832" t="s">
        <v>1883</v>
      </c>
      <c r="F23" s="849">
        <v>0.8</v>
      </c>
      <c r="G23" s="849">
        <v>217.36</v>
      </c>
      <c r="H23" s="849">
        <v>4</v>
      </c>
      <c r="I23" s="849">
        <v>271.7</v>
      </c>
      <c r="J23" s="849">
        <v>0.2</v>
      </c>
      <c r="K23" s="849">
        <v>54.34</v>
      </c>
      <c r="L23" s="849">
        <v>1</v>
      </c>
      <c r="M23" s="849">
        <v>271.7</v>
      </c>
      <c r="N23" s="849"/>
      <c r="O23" s="849"/>
      <c r="P23" s="837"/>
      <c r="Q23" s="850"/>
    </row>
    <row r="24" spans="1:17" ht="14.4" customHeight="1" x14ac:dyDescent="0.3">
      <c r="A24" s="831" t="s">
        <v>565</v>
      </c>
      <c r="B24" s="832" t="s">
        <v>1874</v>
      </c>
      <c r="C24" s="832" t="s">
        <v>1833</v>
      </c>
      <c r="D24" s="832" t="s">
        <v>1884</v>
      </c>
      <c r="E24" s="832"/>
      <c r="F24" s="849">
        <v>1.9000000000000001</v>
      </c>
      <c r="G24" s="849">
        <v>87.97</v>
      </c>
      <c r="H24" s="849">
        <v>0.65517241379310343</v>
      </c>
      <c r="I24" s="849">
        <v>46.3</v>
      </c>
      <c r="J24" s="849">
        <v>2.9000000000000004</v>
      </c>
      <c r="K24" s="849">
        <v>134.27000000000001</v>
      </c>
      <c r="L24" s="849">
        <v>1</v>
      </c>
      <c r="M24" s="849">
        <v>46.3</v>
      </c>
      <c r="N24" s="849">
        <v>0</v>
      </c>
      <c r="O24" s="849">
        <v>0</v>
      </c>
      <c r="P24" s="837">
        <v>0</v>
      </c>
      <c r="Q24" s="850"/>
    </row>
    <row r="25" spans="1:17" ht="14.4" customHeight="1" x14ac:dyDescent="0.3">
      <c r="A25" s="831" t="s">
        <v>565</v>
      </c>
      <c r="B25" s="832" t="s">
        <v>1874</v>
      </c>
      <c r="C25" s="832" t="s">
        <v>1833</v>
      </c>
      <c r="D25" s="832" t="s">
        <v>1885</v>
      </c>
      <c r="E25" s="832" t="s">
        <v>1886</v>
      </c>
      <c r="F25" s="849"/>
      <c r="G25" s="849"/>
      <c r="H25" s="849"/>
      <c r="I25" s="849"/>
      <c r="J25" s="849">
        <v>0.1</v>
      </c>
      <c r="K25" s="849">
        <v>7.88</v>
      </c>
      <c r="L25" s="849">
        <v>1</v>
      </c>
      <c r="M25" s="849">
        <v>78.8</v>
      </c>
      <c r="N25" s="849">
        <v>3.8</v>
      </c>
      <c r="O25" s="849">
        <v>291.48</v>
      </c>
      <c r="P25" s="837">
        <v>36.98984771573604</v>
      </c>
      <c r="Q25" s="850">
        <v>76.705263157894748</v>
      </c>
    </row>
    <row r="26" spans="1:17" ht="14.4" customHeight="1" x14ac:dyDescent="0.3">
      <c r="A26" s="831" t="s">
        <v>565</v>
      </c>
      <c r="B26" s="832" t="s">
        <v>1874</v>
      </c>
      <c r="C26" s="832" t="s">
        <v>1833</v>
      </c>
      <c r="D26" s="832" t="s">
        <v>1887</v>
      </c>
      <c r="E26" s="832" t="s">
        <v>904</v>
      </c>
      <c r="F26" s="849">
        <v>0.1</v>
      </c>
      <c r="G26" s="849">
        <v>163.18</v>
      </c>
      <c r="H26" s="849">
        <v>0.5</v>
      </c>
      <c r="I26" s="849">
        <v>1631.8</v>
      </c>
      <c r="J26" s="849">
        <v>0.2</v>
      </c>
      <c r="K26" s="849">
        <v>326.36</v>
      </c>
      <c r="L26" s="849">
        <v>1</v>
      </c>
      <c r="M26" s="849">
        <v>1631.8</v>
      </c>
      <c r="N26" s="849"/>
      <c r="O26" s="849"/>
      <c r="P26" s="837"/>
      <c r="Q26" s="850"/>
    </row>
    <row r="27" spans="1:17" ht="14.4" customHeight="1" x14ac:dyDescent="0.3">
      <c r="A27" s="831" t="s">
        <v>565</v>
      </c>
      <c r="B27" s="832" t="s">
        <v>1874</v>
      </c>
      <c r="C27" s="832" t="s">
        <v>1833</v>
      </c>
      <c r="D27" s="832" t="s">
        <v>1888</v>
      </c>
      <c r="E27" s="832" t="s">
        <v>1889</v>
      </c>
      <c r="F27" s="849">
        <v>0.2</v>
      </c>
      <c r="G27" s="849">
        <v>153.12</v>
      </c>
      <c r="H27" s="849"/>
      <c r="I27" s="849">
        <v>765.6</v>
      </c>
      <c r="J27" s="849"/>
      <c r="K27" s="849"/>
      <c r="L27" s="849"/>
      <c r="M27" s="849"/>
      <c r="N27" s="849"/>
      <c r="O27" s="849"/>
      <c r="P27" s="837"/>
      <c r="Q27" s="850"/>
    </row>
    <row r="28" spans="1:17" ht="14.4" customHeight="1" x14ac:dyDescent="0.3">
      <c r="A28" s="831" t="s">
        <v>565</v>
      </c>
      <c r="B28" s="832" t="s">
        <v>1874</v>
      </c>
      <c r="C28" s="832" t="s">
        <v>1833</v>
      </c>
      <c r="D28" s="832" t="s">
        <v>1890</v>
      </c>
      <c r="E28" s="832" t="s">
        <v>1891</v>
      </c>
      <c r="F28" s="849"/>
      <c r="G28" s="849"/>
      <c r="H28" s="849"/>
      <c r="I28" s="849"/>
      <c r="J28" s="849"/>
      <c r="K28" s="849"/>
      <c r="L28" s="849"/>
      <c r="M28" s="849"/>
      <c r="N28" s="849">
        <v>4</v>
      </c>
      <c r="O28" s="849">
        <v>438.4</v>
      </c>
      <c r="P28" s="837"/>
      <c r="Q28" s="850">
        <v>109.6</v>
      </c>
    </row>
    <row r="29" spans="1:17" ht="14.4" customHeight="1" x14ac:dyDescent="0.3">
      <c r="A29" s="831" t="s">
        <v>565</v>
      </c>
      <c r="B29" s="832" t="s">
        <v>1874</v>
      </c>
      <c r="C29" s="832" t="s">
        <v>1833</v>
      </c>
      <c r="D29" s="832" t="s">
        <v>1892</v>
      </c>
      <c r="E29" s="832" t="s">
        <v>963</v>
      </c>
      <c r="F29" s="849"/>
      <c r="G29" s="849"/>
      <c r="H29" s="849"/>
      <c r="I29" s="849"/>
      <c r="J29" s="849"/>
      <c r="K29" s="849"/>
      <c r="L29" s="849"/>
      <c r="M29" s="849"/>
      <c r="N29" s="849">
        <v>3</v>
      </c>
      <c r="O29" s="849">
        <v>197.25</v>
      </c>
      <c r="P29" s="837"/>
      <c r="Q29" s="850">
        <v>65.75</v>
      </c>
    </row>
    <row r="30" spans="1:17" ht="14.4" customHeight="1" x14ac:dyDescent="0.3">
      <c r="A30" s="831" t="s">
        <v>565</v>
      </c>
      <c r="B30" s="832" t="s">
        <v>1874</v>
      </c>
      <c r="C30" s="832" t="s">
        <v>1833</v>
      </c>
      <c r="D30" s="832" t="s">
        <v>1893</v>
      </c>
      <c r="E30" s="832" t="s">
        <v>959</v>
      </c>
      <c r="F30" s="849"/>
      <c r="G30" s="849"/>
      <c r="H30" s="849"/>
      <c r="I30" s="849"/>
      <c r="J30" s="849">
        <v>0.2</v>
      </c>
      <c r="K30" s="849">
        <v>425.12</v>
      </c>
      <c r="L30" s="849">
        <v>1</v>
      </c>
      <c r="M30" s="849">
        <v>2125.6</v>
      </c>
      <c r="N30" s="849"/>
      <c r="O30" s="849"/>
      <c r="P30" s="837"/>
      <c r="Q30" s="850"/>
    </row>
    <row r="31" spans="1:17" ht="14.4" customHeight="1" x14ac:dyDescent="0.3">
      <c r="A31" s="831" t="s">
        <v>565</v>
      </c>
      <c r="B31" s="832" t="s">
        <v>1874</v>
      </c>
      <c r="C31" s="832" t="s">
        <v>1833</v>
      </c>
      <c r="D31" s="832" t="s">
        <v>1894</v>
      </c>
      <c r="E31" s="832" t="s">
        <v>941</v>
      </c>
      <c r="F31" s="849"/>
      <c r="G31" s="849"/>
      <c r="H31" s="849"/>
      <c r="I31" s="849"/>
      <c r="J31" s="849">
        <v>1</v>
      </c>
      <c r="K31" s="849">
        <v>109.6</v>
      </c>
      <c r="L31" s="849">
        <v>1</v>
      </c>
      <c r="M31" s="849">
        <v>109.6</v>
      </c>
      <c r="N31" s="849">
        <v>1</v>
      </c>
      <c r="O31" s="849">
        <v>109.6</v>
      </c>
      <c r="P31" s="837">
        <v>1</v>
      </c>
      <c r="Q31" s="850">
        <v>109.6</v>
      </c>
    </row>
    <row r="32" spans="1:17" ht="14.4" customHeight="1" x14ac:dyDescent="0.3">
      <c r="A32" s="831" t="s">
        <v>565</v>
      </c>
      <c r="B32" s="832" t="s">
        <v>1874</v>
      </c>
      <c r="C32" s="832" t="s">
        <v>1833</v>
      </c>
      <c r="D32" s="832" t="s">
        <v>1895</v>
      </c>
      <c r="E32" s="832" t="s">
        <v>662</v>
      </c>
      <c r="F32" s="849"/>
      <c r="G32" s="849"/>
      <c r="H32" s="849"/>
      <c r="I32" s="849"/>
      <c r="J32" s="849">
        <v>0.4</v>
      </c>
      <c r="K32" s="849">
        <v>54.04</v>
      </c>
      <c r="L32" s="849">
        <v>1</v>
      </c>
      <c r="M32" s="849">
        <v>135.1</v>
      </c>
      <c r="N32" s="849">
        <v>4.2</v>
      </c>
      <c r="O32" s="849">
        <v>567.41999999999996</v>
      </c>
      <c r="P32" s="837">
        <v>10.5</v>
      </c>
      <c r="Q32" s="850">
        <v>135.1</v>
      </c>
    </row>
    <row r="33" spans="1:17" ht="14.4" customHeight="1" x14ac:dyDescent="0.3">
      <c r="A33" s="831" t="s">
        <v>565</v>
      </c>
      <c r="B33" s="832" t="s">
        <v>1874</v>
      </c>
      <c r="C33" s="832" t="s">
        <v>1896</v>
      </c>
      <c r="D33" s="832" t="s">
        <v>1897</v>
      </c>
      <c r="E33" s="832" t="s">
        <v>1898</v>
      </c>
      <c r="F33" s="849">
        <v>1</v>
      </c>
      <c r="G33" s="849">
        <v>1471.63</v>
      </c>
      <c r="H33" s="849">
        <v>0.30709180639170308</v>
      </c>
      <c r="I33" s="849">
        <v>1471.63</v>
      </c>
      <c r="J33" s="849">
        <v>3</v>
      </c>
      <c r="K33" s="849">
        <v>4792.1500000000005</v>
      </c>
      <c r="L33" s="849">
        <v>1</v>
      </c>
      <c r="M33" s="849">
        <v>1597.3833333333334</v>
      </c>
      <c r="N33" s="849">
        <v>1</v>
      </c>
      <c r="O33" s="849">
        <v>1660.26</v>
      </c>
      <c r="P33" s="837">
        <v>0.3464540968041484</v>
      </c>
      <c r="Q33" s="850">
        <v>1660.26</v>
      </c>
    </row>
    <row r="34" spans="1:17" ht="14.4" customHeight="1" x14ac:dyDescent="0.3">
      <c r="A34" s="831" t="s">
        <v>565</v>
      </c>
      <c r="B34" s="832" t="s">
        <v>1874</v>
      </c>
      <c r="C34" s="832" t="s">
        <v>1896</v>
      </c>
      <c r="D34" s="832" t="s">
        <v>1899</v>
      </c>
      <c r="E34" s="832" t="s">
        <v>1900</v>
      </c>
      <c r="F34" s="849"/>
      <c r="G34" s="849"/>
      <c r="H34" s="849"/>
      <c r="I34" s="849"/>
      <c r="J34" s="849"/>
      <c r="K34" s="849"/>
      <c r="L34" s="849"/>
      <c r="M34" s="849"/>
      <c r="N34" s="849">
        <v>1</v>
      </c>
      <c r="O34" s="849">
        <v>10309.15</v>
      </c>
      <c r="P34" s="837"/>
      <c r="Q34" s="850">
        <v>10309.15</v>
      </c>
    </row>
    <row r="35" spans="1:17" ht="14.4" customHeight="1" x14ac:dyDescent="0.3">
      <c r="A35" s="831" t="s">
        <v>565</v>
      </c>
      <c r="B35" s="832" t="s">
        <v>1874</v>
      </c>
      <c r="C35" s="832" t="s">
        <v>1896</v>
      </c>
      <c r="D35" s="832" t="s">
        <v>1901</v>
      </c>
      <c r="E35" s="832" t="s">
        <v>1902</v>
      </c>
      <c r="F35" s="849">
        <v>1</v>
      </c>
      <c r="G35" s="849">
        <v>241.81</v>
      </c>
      <c r="H35" s="849">
        <v>0.32987735836186788</v>
      </c>
      <c r="I35" s="849">
        <v>241.81</v>
      </c>
      <c r="J35" s="849">
        <v>3</v>
      </c>
      <c r="K35" s="849">
        <v>733.03</v>
      </c>
      <c r="L35" s="849">
        <v>1</v>
      </c>
      <c r="M35" s="849">
        <v>244.34333333333333</v>
      </c>
      <c r="N35" s="849">
        <v>2</v>
      </c>
      <c r="O35" s="849">
        <v>491.22</v>
      </c>
      <c r="P35" s="837">
        <v>0.67012264163813218</v>
      </c>
      <c r="Q35" s="850">
        <v>245.61</v>
      </c>
    </row>
    <row r="36" spans="1:17" ht="14.4" customHeight="1" x14ac:dyDescent="0.3">
      <c r="A36" s="831" t="s">
        <v>565</v>
      </c>
      <c r="B36" s="832" t="s">
        <v>1874</v>
      </c>
      <c r="C36" s="832" t="s">
        <v>1903</v>
      </c>
      <c r="D36" s="832" t="s">
        <v>1904</v>
      </c>
      <c r="E36" s="832" t="s">
        <v>1905</v>
      </c>
      <c r="F36" s="849"/>
      <c r="G36" s="849"/>
      <c r="H36" s="849"/>
      <c r="I36" s="849"/>
      <c r="J36" s="849"/>
      <c r="K36" s="849"/>
      <c r="L36" s="849"/>
      <c r="M36" s="849"/>
      <c r="N36" s="849">
        <v>1</v>
      </c>
      <c r="O36" s="849">
        <v>530.62</v>
      </c>
      <c r="P36" s="837"/>
      <c r="Q36" s="850">
        <v>530.62</v>
      </c>
    </row>
    <row r="37" spans="1:17" ht="14.4" customHeight="1" x14ac:dyDescent="0.3">
      <c r="A37" s="831" t="s">
        <v>565</v>
      </c>
      <c r="B37" s="832" t="s">
        <v>1874</v>
      </c>
      <c r="C37" s="832" t="s">
        <v>1827</v>
      </c>
      <c r="D37" s="832" t="s">
        <v>1906</v>
      </c>
      <c r="E37" s="832" t="s">
        <v>1907</v>
      </c>
      <c r="F37" s="849">
        <v>440</v>
      </c>
      <c r="G37" s="849">
        <v>77880</v>
      </c>
      <c r="H37" s="849">
        <v>1.0035047933202763</v>
      </c>
      <c r="I37" s="849">
        <v>177</v>
      </c>
      <c r="J37" s="849">
        <v>436</v>
      </c>
      <c r="K37" s="849">
        <v>77608</v>
      </c>
      <c r="L37" s="849">
        <v>1</v>
      </c>
      <c r="M37" s="849">
        <v>178</v>
      </c>
      <c r="N37" s="849">
        <v>286</v>
      </c>
      <c r="O37" s="849">
        <v>50908</v>
      </c>
      <c r="P37" s="837">
        <v>0.65596330275229353</v>
      </c>
      <c r="Q37" s="850">
        <v>178</v>
      </c>
    </row>
    <row r="38" spans="1:17" ht="14.4" customHeight="1" x14ac:dyDescent="0.3">
      <c r="A38" s="831" t="s">
        <v>565</v>
      </c>
      <c r="B38" s="832" t="s">
        <v>1874</v>
      </c>
      <c r="C38" s="832" t="s">
        <v>1827</v>
      </c>
      <c r="D38" s="832" t="s">
        <v>1906</v>
      </c>
      <c r="E38" s="832" t="s">
        <v>1908</v>
      </c>
      <c r="F38" s="849"/>
      <c r="G38" s="849"/>
      <c r="H38" s="849"/>
      <c r="I38" s="849"/>
      <c r="J38" s="849"/>
      <c r="K38" s="849"/>
      <c r="L38" s="849"/>
      <c r="M38" s="849"/>
      <c r="N38" s="849">
        <v>4</v>
      </c>
      <c r="O38" s="849">
        <v>712</v>
      </c>
      <c r="P38" s="837"/>
      <c r="Q38" s="850">
        <v>178</v>
      </c>
    </row>
    <row r="39" spans="1:17" ht="14.4" customHeight="1" x14ac:dyDescent="0.3">
      <c r="A39" s="831" t="s">
        <v>565</v>
      </c>
      <c r="B39" s="832" t="s">
        <v>1874</v>
      </c>
      <c r="C39" s="832" t="s">
        <v>1827</v>
      </c>
      <c r="D39" s="832" t="s">
        <v>1909</v>
      </c>
      <c r="E39" s="832" t="s">
        <v>1910</v>
      </c>
      <c r="F39" s="849">
        <v>1</v>
      </c>
      <c r="G39" s="849">
        <v>195</v>
      </c>
      <c r="H39" s="849">
        <v>0.49872122762148335</v>
      </c>
      <c r="I39" s="849">
        <v>195</v>
      </c>
      <c r="J39" s="849">
        <v>2</v>
      </c>
      <c r="K39" s="849">
        <v>391</v>
      </c>
      <c r="L39" s="849">
        <v>1</v>
      </c>
      <c r="M39" s="849">
        <v>195.5</v>
      </c>
      <c r="N39" s="849">
        <v>2</v>
      </c>
      <c r="O39" s="849">
        <v>392</v>
      </c>
      <c r="P39" s="837">
        <v>1.0025575447570332</v>
      </c>
      <c r="Q39" s="850">
        <v>196</v>
      </c>
    </row>
    <row r="40" spans="1:17" ht="14.4" customHeight="1" x14ac:dyDescent="0.3">
      <c r="A40" s="831" t="s">
        <v>565</v>
      </c>
      <c r="B40" s="832" t="s">
        <v>1874</v>
      </c>
      <c r="C40" s="832" t="s">
        <v>1827</v>
      </c>
      <c r="D40" s="832" t="s">
        <v>1909</v>
      </c>
      <c r="E40" s="832" t="s">
        <v>1911</v>
      </c>
      <c r="F40" s="849"/>
      <c r="G40" s="849"/>
      <c r="H40" s="849"/>
      <c r="I40" s="849"/>
      <c r="J40" s="849">
        <v>1</v>
      </c>
      <c r="K40" s="849">
        <v>196</v>
      </c>
      <c r="L40" s="849">
        <v>1</v>
      </c>
      <c r="M40" s="849">
        <v>196</v>
      </c>
      <c r="N40" s="849"/>
      <c r="O40" s="849"/>
      <c r="P40" s="837"/>
      <c r="Q40" s="850"/>
    </row>
    <row r="41" spans="1:17" ht="14.4" customHeight="1" x14ac:dyDescent="0.3">
      <c r="A41" s="831" t="s">
        <v>565</v>
      </c>
      <c r="B41" s="832" t="s">
        <v>1874</v>
      </c>
      <c r="C41" s="832" t="s">
        <v>1827</v>
      </c>
      <c r="D41" s="832" t="s">
        <v>1912</v>
      </c>
      <c r="E41" s="832" t="s">
        <v>1913</v>
      </c>
      <c r="F41" s="849">
        <v>5</v>
      </c>
      <c r="G41" s="849">
        <v>5040</v>
      </c>
      <c r="H41" s="849">
        <v>0.83250743310208131</v>
      </c>
      <c r="I41" s="849">
        <v>1008</v>
      </c>
      <c r="J41" s="849">
        <v>6</v>
      </c>
      <c r="K41" s="849">
        <v>6054</v>
      </c>
      <c r="L41" s="849">
        <v>1</v>
      </c>
      <c r="M41" s="849">
        <v>1009</v>
      </c>
      <c r="N41" s="849">
        <v>8</v>
      </c>
      <c r="O41" s="849">
        <v>8079</v>
      </c>
      <c r="P41" s="837">
        <v>1.3344895936570862</v>
      </c>
      <c r="Q41" s="850">
        <v>1009.875</v>
      </c>
    </row>
    <row r="42" spans="1:17" ht="14.4" customHeight="1" x14ac:dyDescent="0.3">
      <c r="A42" s="831" t="s">
        <v>565</v>
      </c>
      <c r="B42" s="832" t="s">
        <v>1874</v>
      </c>
      <c r="C42" s="832" t="s">
        <v>1827</v>
      </c>
      <c r="D42" s="832" t="s">
        <v>1912</v>
      </c>
      <c r="E42" s="832" t="s">
        <v>1914</v>
      </c>
      <c r="F42" s="849"/>
      <c r="G42" s="849"/>
      <c r="H42" s="849"/>
      <c r="I42" s="849"/>
      <c r="J42" s="849">
        <v>1</v>
      </c>
      <c r="K42" s="849">
        <v>1009</v>
      </c>
      <c r="L42" s="849">
        <v>1</v>
      </c>
      <c r="M42" s="849">
        <v>1009</v>
      </c>
      <c r="N42" s="849">
        <v>1</v>
      </c>
      <c r="O42" s="849">
        <v>1010</v>
      </c>
      <c r="P42" s="837">
        <v>1.0009910802775024</v>
      </c>
      <c r="Q42" s="850">
        <v>1010</v>
      </c>
    </row>
    <row r="43" spans="1:17" ht="14.4" customHeight="1" x14ac:dyDescent="0.3">
      <c r="A43" s="831" t="s">
        <v>565</v>
      </c>
      <c r="B43" s="832" t="s">
        <v>1874</v>
      </c>
      <c r="C43" s="832" t="s">
        <v>1827</v>
      </c>
      <c r="D43" s="832" t="s">
        <v>1915</v>
      </c>
      <c r="E43" s="832" t="s">
        <v>1916</v>
      </c>
      <c r="F43" s="849"/>
      <c r="G43" s="849"/>
      <c r="H43" s="849"/>
      <c r="I43" s="849"/>
      <c r="J43" s="849"/>
      <c r="K43" s="849"/>
      <c r="L43" s="849"/>
      <c r="M43" s="849"/>
      <c r="N43" s="849">
        <v>824</v>
      </c>
      <c r="O43" s="849">
        <v>185400</v>
      </c>
      <c r="P43" s="837"/>
      <c r="Q43" s="850">
        <v>225</v>
      </c>
    </row>
    <row r="44" spans="1:17" ht="14.4" customHeight="1" x14ac:dyDescent="0.3">
      <c r="A44" s="831" t="s">
        <v>565</v>
      </c>
      <c r="B44" s="832" t="s">
        <v>1874</v>
      </c>
      <c r="C44" s="832" t="s">
        <v>1827</v>
      </c>
      <c r="D44" s="832" t="s">
        <v>1915</v>
      </c>
      <c r="E44" s="832" t="s">
        <v>1917</v>
      </c>
      <c r="F44" s="849"/>
      <c r="G44" s="849"/>
      <c r="H44" s="849"/>
      <c r="I44" s="849"/>
      <c r="J44" s="849"/>
      <c r="K44" s="849"/>
      <c r="L44" s="849"/>
      <c r="M44" s="849"/>
      <c r="N44" s="849">
        <v>2</v>
      </c>
      <c r="O44" s="849">
        <v>450</v>
      </c>
      <c r="P44" s="837"/>
      <c r="Q44" s="850">
        <v>225</v>
      </c>
    </row>
    <row r="45" spans="1:17" ht="14.4" customHeight="1" x14ac:dyDescent="0.3">
      <c r="A45" s="831" t="s">
        <v>565</v>
      </c>
      <c r="B45" s="832" t="s">
        <v>1874</v>
      </c>
      <c r="C45" s="832" t="s">
        <v>1827</v>
      </c>
      <c r="D45" s="832" t="s">
        <v>1918</v>
      </c>
      <c r="E45" s="832" t="s">
        <v>1919</v>
      </c>
      <c r="F45" s="849">
        <v>0</v>
      </c>
      <c r="G45" s="849">
        <v>0</v>
      </c>
      <c r="H45" s="849"/>
      <c r="I45" s="849"/>
      <c r="J45" s="849">
        <v>0</v>
      </c>
      <c r="K45" s="849">
        <v>0</v>
      </c>
      <c r="L45" s="849"/>
      <c r="M45" s="849"/>
      <c r="N45" s="849">
        <v>0</v>
      </c>
      <c r="O45" s="849">
        <v>0</v>
      </c>
      <c r="P45" s="837"/>
      <c r="Q45" s="850"/>
    </row>
    <row r="46" spans="1:17" ht="14.4" customHeight="1" x14ac:dyDescent="0.3">
      <c r="A46" s="831" t="s">
        <v>565</v>
      </c>
      <c r="B46" s="832" t="s">
        <v>1874</v>
      </c>
      <c r="C46" s="832" t="s">
        <v>1827</v>
      </c>
      <c r="D46" s="832" t="s">
        <v>1920</v>
      </c>
      <c r="E46" s="832" t="s">
        <v>1921</v>
      </c>
      <c r="F46" s="849">
        <v>2404</v>
      </c>
      <c r="G46" s="849">
        <v>0</v>
      </c>
      <c r="H46" s="849"/>
      <c r="I46" s="849">
        <v>0</v>
      </c>
      <c r="J46" s="849">
        <v>2285</v>
      </c>
      <c r="K46" s="849">
        <v>0</v>
      </c>
      <c r="L46" s="849"/>
      <c r="M46" s="849">
        <v>0</v>
      </c>
      <c r="N46" s="849">
        <v>1898</v>
      </c>
      <c r="O46" s="849">
        <v>0</v>
      </c>
      <c r="P46" s="837"/>
      <c r="Q46" s="850">
        <v>0</v>
      </c>
    </row>
    <row r="47" spans="1:17" ht="14.4" customHeight="1" x14ac:dyDescent="0.3">
      <c r="A47" s="831" t="s">
        <v>565</v>
      </c>
      <c r="B47" s="832" t="s">
        <v>1874</v>
      </c>
      <c r="C47" s="832" t="s">
        <v>1827</v>
      </c>
      <c r="D47" s="832" t="s">
        <v>1922</v>
      </c>
      <c r="E47" s="832" t="s">
        <v>1923</v>
      </c>
      <c r="F47" s="849">
        <v>69</v>
      </c>
      <c r="G47" s="849">
        <v>0</v>
      </c>
      <c r="H47" s="849"/>
      <c r="I47" s="849">
        <v>0</v>
      </c>
      <c r="J47" s="849">
        <v>40</v>
      </c>
      <c r="K47" s="849">
        <v>0</v>
      </c>
      <c r="L47" s="849"/>
      <c r="M47" s="849">
        <v>0</v>
      </c>
      <c r="N47" s="849">
        <v>31</v>
      </c>
      <c r="O47" s="849">
        <v>0</v>
      </c>
      <c r="P47" s="837"/>
      <c r="Q47" s="850">
        <v>0</v>
      </c>
    </row>
    <row r="48" spans="1:17" ht="14.4" customHeight="1" x14ac:dyDescent="0.3">
      <c r="A48" s="831" t="s">
        <v>565</v>
      </c>
      <c r="B48" s="832" t="s">
        <v>1874</v>
      </c>
      <c r="C48" s="832" t="s">
        <v>1827</v>
      </c>
      <c r="D48" s="832" t="s">
        <v>1924</v>
      </c>
      <c r="E48" s="832" t="s">
        <v>1925</v>
      </c>
      <c r="F48" s="849">
        <v>1029</v>
      </c>
      <c r="G48" s="849">
        <v>0</v>
      </c>
      <c r="H48" s="849"/>
      <c r="I48" s="849">
        <v>0</v>
      </c>
      <c r="J48" s="849">
        <v>1051</v>
      </c>
      <c r="K48" s="849">
        <v>0</v>
      </c>
      <c r="L48" s="849"/>
      <c r="M48" s="849">
        <v>0</v>
      </c>
      <c r="N48" s="849">
        <v>1158</v>
      </c>
      <c r="O48" s="849">
        <v>0</v>
      </c>
      <c r="P48" s="837"/>
      <c r="Q48" s="850">
        <v>0</v>
      </c>
    </row>
    <row r="49" spans="1:17" ht="14.4" customHeight="1" x14ac:dyDescent="0.3">
      <c r="A49" s="831" t="s">
        <v>565</v>
      </c>
      <c r="B49" s="832" t="s">
        <v>1874</v>
      </c>
      <c r="C49" s="832" t="s">
        <v>1827</v>
      </c>
      <c r="D49" s="832" t="s">
        <v>1924</v>
      </c>
      <c r="E49" s="832" t="s">
        <v>1926</v>
      </c>
      <c r="F49" s="849"/>
      <c r="G49" s="849"/>
      <c r="H49" s="849"/>
      <c r="I49" s="849"/>
      <c r="J49" s="849">
        <v>1</v>
      </c>
      <c r="K49" s="849">
        <v>0</v>
      </c>
      <c r="L49" s="849"/>
      <c r="M49" s="849">
        <v>0</v>
      </c>
      <c r="N49" s="849">
        <v>1</v>
      </c>
      <c r="O49" s="849">
        <v>0</v>
      </c>
      <c r="P49" s="837"/>
      <c r="Q49" s="850">
        <v>0</v>
      </c>
    </row>
    <row r="50" spans="1:17" ht="14.4" customHeight="1" x14ac:dyDescent="0.3">
      <c r="A50" s="831" t="s">
        <v>565</v>
      </c>
      <c r="B50" s="832" t="s">
        <v>1874</v>
      </c>
      <c r="C50" s="832" t="s">
        <v>1827</v>
      </c>
      <c r="D50" s="832" t="s">
        <v>1828</v>
      </c>
      <c r="E50" s="832" t="s">
        <v>1859</v>
      </c>
      <c r="F50" s="849">
        <v>1171</v>
      </c>
      <c r="G50" s="849">
        <v>414534</v>
      </c>
      <c r="H50" s="849">
        <v>0.97633897027650851</v>
      </c>
      <c r="I50" s="849">
        <v>354</v>
      </c>
      <c r="J50" s="849">
        <v>1196</v>
      </c>
      <c r="K50" s="849">
        <v>424580</v>
      </c>
      <c r="L50" s="849">
        <v>1</v>
      </c>
      <c r="M50" s="849">
        <v>355</v>
      </c>
      <c r="N50" s="849">
        <v>1256</v>
      </c>
      <c r="O50" s="849">
        <v>445880</v>
      </c>
      <c r="P50" s="837">
        <v>1.0501672240802675</v>
      </c>
      <c r="Q50" s="850">
        <v>355</v>
      </c>
    </row>
    <row r="51" spans="1:17" ht="14.4" customHeight="1" x14ac:dyDescent="0.3">
      <c r="A51" s="831" t="s">
        <v>565</v>
      </c>
      <c r="B51" s="832" t="s">
        <v>1874</v>
      </c>
      <c r="C51" s="832" t="s">
        <v>1827</v>
      </c>
      <c r="D51" s="832" t="s">
        <v>1862</v>
      </c>
      <c r="E51" s="832" t="s">
        <v>1863</v>
      </c>
      <c r="F51" s="849">
        <v>2</v>
      </c>
      <c r="G51" s="849">
        <v>1402</v>
      </c>
      <c r="H51" s="849"/>
      <c r="I51" s="849">
        <v>701</v>
      </c>
      <c r="J51" s="849"/>
      <c r="K51" s="849"/>
      <c r="L51" s="849"/>
      <c r="M51" s="849"/>
      <c r="N51" s="849">
        <v>3</v>
      </c>
      <c r="O51" s="849">
        <v>2106</v>
      </c>
      <c r="P51" s="837"/>
      <c r="Q51" s="850">
        <v>702</v>
      </c>
    </row>
    <row r="52" spans="1:17" ht="14.4" customHeight="1" x14ac:dyDescent="0.3">
      <c r="A52" s="831" t="s">
        <v>565</v>
      </c>
      <c r="B52" s="832" t="s">
        <v>1874</v>
      </c>
      <c r="C52" s="832" t="s">
        <v>1827</v>
      </c>
      <c r="D52" s="832" t="s">
        <v>1862</v>
      </c>
      <c r="E52" s="832" t="s">
        <v>1864</v>
      </c>
      <c r="F52" s="849">
        <v>1088</v>
      </c>
      <c r="G52" s="849">
        <v>761776</v>
      </c>
      <c r="H52" s="849">
        <v>1.0052719717174223</v>
      </c>
      <c r="I52" s="849">
        <v>700.16176470588232</v>
      </c>
      <c r="J52" s="849">
        <v>1081</v>
      </c>
      <c r="K52" s="849">
        <v>757781</v>
      </c>
      <c r="L52" s="849">
        <v>1</v>
      </c>
      <c r="M52" s="849">
        <v>701</v>
      </c>
      <c r="N52" s="849">
        <v>1138</v>
      </c>
      <c r="O52" s="849">
        <v>798858</v>
      </c>
      <c r="P52" s="837">
        <v>1.0542069542519541</v>
      </c>
      <c r="Q52" s="850">
        <v>701.98418277680139</v>
      </c>
    </row>
    <row r="53" spans="1:17" ht="14.4" customHeight="1" x14ac:dyDescent="0.3">
      <c r="A53" s="831" t="s">
        <v>565</v>
      </c>
      <c r="B53" s="832" t="s">
        <v>1874</v>
      </c>
      <c r="C53" s="832" t="s">
        <v>1827</v>
      </c>
      <c r="D53" s="832" t="s">
        <v>1867</v>
      </c>
      <c r="E53" s="832" t="s">
        <v>1868</v>
      </c>
      <c r="F53" s="849"/>
      <c r="G53" s="849"/>
      <c r="H53" s="849"/>
      <c r="I53" s="849"/>
      <c r="J53" s="849">
        <v>1</v>
      </c>
      <c r="K53" s="849">
        <v>0</v>
      </c>
      <c r="L53" s="849"/>
      <c r="M53" s="849">
        <v>0</v>
      </c>
      <c r="N53" s="849">
        <v>3</v>
      </c>
      <c r="O53" s="849">
        <v>0</v>
      </c>
      <c r="P53" s="837"/>
      <c r="Q53" s="850">
        <v>0</v>
      </c>
    </row>
    <row r="54" spans="1:17" ht="14.4" customHeight="1" x14ac:dyDescent="0.3">
      <c r="A54" s="831" t="s">
        <v>565</v>
      </c>
      <c r="B54" s="832" t="s">
        <v>1874</v>
      </c>
      <c r="C54" s="832" t="s">
        <v>1827</v>
      </c>
      <c r="D54" s="832" t="s">
        <v>1927</v>
      </c>
      <c r="E54" s="832" t="s">
        <v>1928</v>
      </c>
      <c r="F54" s="849"/>
      <c r="G54" s="849"/>
      <c r="H54" s="849"/>
      <c r="I54" s="849"/>
      <c r="J54" s="849"/>
      <c r="K54" s="849"/>
      <c r="L54" s="849"/>
      <c r="M54" s="849"/>
      <c r="N54" s="849">
        <v>1</v>
      </c>
      <c r="O54" s="849">
        <v>205</v>
      </c>
      <c r="P54" s="837"/>
      <c r="Q54" s="850">
        <v>205</v>
      </c>
    </row>
    <row r="55" spans="1:17" ht="14.4" customHeight="1" x14ac:dyDescent="0.3">
      <c r="A55" s="831" t="s">
        <v>565</v>
      </c>
      <c r="B55" s="832" t="s">
        <v>1874</v>
      </c>
      <c r="C55" s="832" t="s">
        <v>1827</v>
      </c>
      <c r="D55" s="832" t="s">
        <v>1929</v>
      </c>
      <c r="E55" s="832" t="s">
        <v>1930</v>
      </c>
      <c r="F55" s="849">
        <v>9</v>
      </c>
      <c r="G55" s="849">
        <v>0</v>
      </c>
      <c r="H55" s="849"/>
      <c r="I55" s="849">
        <v>0</v>
      </c>
      <c r="J55" s="849">
        <v>9</v>
      </c>
      <c r="K55" s="849">
        <v>0</v>
      </c>
      <c r="L55" s="849"/>
      <c r="M55" s="849">
        <v>0</v>
      </c>
      <c r="N55" s="849">
        <v>5</v>
      </c>
      <c r="O55" s="849">
        <v>0</v>
      </c>
      <c r="P55" s="837"/>
      <c r="Q55" s="850">
        <v>0</v>
      </c>
    </row>
    <row r="56" spans="1:17" ht="14.4" customHeight="1" x14ac:dyDescent="0.3">
      <c r="A56" s="831" t="s">
        <v>565</v>
      </c>
      <c r="B56" s="832" t="s">
        <v>1874</v>
      </c>
      <c r="C56" s="832" t="s">
        <v>1827</v>
      </c>
      <c r="D56" s="832" t="s">
        <v>1931</v>
      </c>
      <c r="E56" s="832" t="s">
        <v>1932</v>
      </c>
      <c r="F56" s="849">
        <v>234</v>
      </c>
      <c r="G56" s="849">
        <v>36504</v>
      </c>
      <c r="H56" s="849">
        <v>0.99152542372881358</v>
      </c>
      <c r="I56" s="849">
        <v>156</v>
      </c>
      <c r="J56" s="849">
        <v>236</v>
      </c>
      <c r="K56" s="849">
        <v>36816</v>
      </c>
      <c r="L56" s="849">
        <v>1</v>
      </c>
      <c r="M56" s="849">
        <v>156</v>
      </c>
      <c r="N56" s="849">
        <v>144</v>
      </c>
      <c r="O56" s="849">
        <v>22607</v>
      </c>
      <c r="P56" s="837">
        <v>0.61405367231638419</v>
      </c>
      <c r="Q56" s="850">
        <v>156.99305555555554</v>
      </c>
    </row>
    <row r="57" spans="1:17" ht="14.4" customHeight="1" x14ac:dyDescent="0.3">
      <c r="A57" s="831" t="s">
        <v>565</v>
      </c>
      <c r="B57" s="832" t="s">
        <v>1874</v>
      </c>
      <c r="C57" s="832" t="s">
        <v>1827</v>
      </c>
      <c r="D57" s="832" t="s">
        <v>1931</v>
      </c>
      <c r="E57" s="832" t="s">
        <v>1933</v>
      </c>
      <c r="F57" s="849"/>
      <c r="G57" s="849"/>
      <c r="H57" s="849"/>
      <c r="I57" s="849"/>
      <c r="J57" s="849"/>
      <c r="K57" s="849"/>
      <c r="L57" s="849"/>
      <c r="M57" s="849"/>
      <c r="N57" s="849">
        <v>4</v>
      </c>
      <c r="O57" s="849">
        <v>628</v>
      </c>
      <c r="P57" s="837"/>
      <c r="Q57" s="850">
        <v>157</v>
      </c>
    </row>
    <row r="58" spans="1:17" ht="14.4" customHeight="1" x14ac:dyDescent="0.3">
      <c r="A58" s="831" t="s">
        <v>565</v>
      </c>
      <c r="B58" s="832" t="s">
        <v>1874</v>
      </c>
      <c r="C58" s="832" t="s">
        <v>1827</v>
      </c>
      <c r="D58" s="832" t="s">
        <v>1934</v>
      </c>
      <c r="E58" s="832" t="s">
        <v>1935</v>
      </c>
      <c r="F58" s="849">
        <v>4782</v>
      </c>
      <c r="G58" s="849">
        <v>4538118</v>
      </c>
      <c r="H58" s="849">
        <v>1.0563286944996686</v>
      </c>
      <c r="I58" s="849">
        <v>949</v>
      </c>
      <c r="J58" s="849">
        <v>4527</v>
      </c>
      <c r="K58" s="849">
        <v>4296123</v>
      </c>
      <c r="L58" s="849">
        <v>1</v>
      </c>
      <c r="M58" s="849">
        <v>949</v>
      </c>
      <c r="N58" s="849">
        <v>4572</v>
      </c>
      <c r="O58" s="849">
        <v>4338828</v>
      </c>
      <c r="P58" s="837">
        <v>1.0099403578528827</v>
      </c>
      <c r="Q58" s="850">
        <v>949</v>
      </c>
    </row>
    <row r="59" spans="1:17" ht="14.4" customHeight="1" x14ac:dyDescent="0.3">
      <c r="A59" s="831" t="s">
        <v>565</v>
      </c>
      <c r="B59" s="832" t="s">
        <v>1874</v>
      </c>
      <c r="C59" s="832" t="s">
        <v>1827</v>
      </c>
      <c r="D59" s="832" t="s">
        <v>1936</v>
      </c>
      <c r="E59" s="832" t="s">
        <v>1937</v>
      </c>
      <c r="F59" s="849">
        <v>1</v>
      </c>
      <c r="G59" s="849">
        <v>0</v>
      </c>
      <c r="H59" s="849"/>
      <c r="I59" s="849">
        <v>0</v>
      </c>
      <c r="J59" s="849"/>
      <c r="K59" s="849"/>
      <c r="L59" s="849"/>
      <c r="M59" s="849"/>
      <c r="N59" s="849"/>
      <c r="O59" s="849"/>
      <c r="P59" s="837"/>
      <c r="Q59" s="850"/>
    </row>
    <row r="60" spans="1:17" ht="14.4" customHeight="1" x14ac:dyDescent="0.3">
      <c r="A60" s="831" t="s">
        <v>565</v>
      </c>
      <c r="B60" s="832" t="s">
        <v>1874</v>
      </c>
      <c r="C60" s="832" t="s">
        <v>1827</v>
      </c>
      <c r="D60" s="832" t="s">
        <v>1938</v>
      </c>
      <c r="E60" s="832" t="s">
        <v>1939</v>
      </c>
      <c r="F60" s="849">
        <v>1</v>
      </c>
      <c r="G60" s="849">
        <v>0</v>
      </c>
      <c r="H60" s="849"/>
      <c r="I60" s="849">
        <v>0</v>
      </c>
      <c r="J60" s="849"/>
      <c r="K60" s="849"/>
      <c r="L60" s="849"/>
      <c r="M60" s="849"/>
      <c r="N60" s="849"/>
      <c r="O60" s="849"/>
      <c r="P60" s="837"/>
      <c r="Q60" s="850"/>
    </row>
    <row r="61" spans="1:17" ht="14.4" customHeight="1" x14ac:dyDescent="0.3">
      <c r="A61" s="831" t="s">
        <v>565</v>
      </c>
      <c r="B61" s="832" t="s">
        <v>1940</v>
      </c>
      <c r="C61" s="832" t="s">
        <v>1833</v>
      </c>
      <c r="D61" s="832" t="s">
        <v>1941</v>
      </c>
      <c r="E61" s="832"/>
      <c r="F61" s="849"/>
      <c r="G61" s="849"/>
      <c r="H61" s="849"/>
      <c r="I61" s="849"/>
      <c r="J61" s="849">
        <v>8</v>
      </c>
      <c r="K61" s="849">
        <v>399.44</v>
      </c>
      <c r="L61" s="849">
        <v>1</v>
      </c>
      <c r="M61" s="849">
        <v>49.93</v>
      </c>
      <c r="N61" s="849"/>
      <c r="O61" s="849"/>
      <c r="P61" s="837"/>
      <c r="Q61" s="850"/>
    </row>
    <row r="62" spans="1:17" ht="14.4" customHeight="1" x14ac:dyDescent="0.3">
      <c r="A62" s="831" t="s">
        <v>565</v>
      </c>
      <c r="B62" s="832" t="s">
        <v>1940</v>
      </c>
      <c r="C62" s="832" t="s">
        <v>1833</v>
      </c>
      <c r="D62" s="832" t="s">
        <v>1875</v>
      </c>
      <c r="E62" s="832" t="s">
        <v>1876</v>
      </c>
      <c r="F62" s="849">
        <v>54</v>
      </c>
      <c r="G62" s="849">
        <v>23482.979999999996</v>
      </c>
      <c r="H62" s="849">
        <v>1.1020408163265303</v>
      </c>
      <c r="I62" s="849">
        <v>434.86999999999995</v>
      </c>
      <c r="J62" s="849">
        <v>49</v>
      </c>
      <c r="K62" s="849">
        <v>21308.63</v>
      </c>
      <c r="L62" s="849">
        <v>1</v>
      </c>
      <c r="M62" s="849">
        <v>434.87</v>
      </c>
      <c r="N62" s="849">
        <v>43</v>
      </c>
      <c r="O62" s="849">
        <v>17073.66</v>
      </c>
      <c r="P62" s="837">
        <v>0.80125564149361073</v>
      </c>
      <c r="Q62" s="850">
        <v>397.0618604651163</v>
      </c>
    </row>
    <row r="63" spans="1:17" ht="14.4" customHeight="1" x14ac:dyDescent="0.3">
      <c r="A63" s="831" t="s">
        <v>565</v>
      </c>
      <c r="B63" s="832" t="s">
        <v>1940</v>
      </c>
      <c r="C63" s="832" t="s">
        <v>1833</v>
      </c>
      <c r="D63" s="832" t="s">
        <v>1942</v>
      </c>
      <c r="E63" s="832" t="s">
        <v>975</v>
      </c>
      <c r="F63" s="849">
        <v>0.9</v>
      </c>
      <c r="G63" s="849">
        <v>397.08</v>
      </c>
      <c r="H63" s="849">
        <v>0.6428571428571429</v>
      </c>
      <c r="I63" s="849">
        <v>441.2</v>
      </c>
      <c r="J63" s="849">
        <v>1.4</v>
      </c>
      <c r="K63" s="849">
        <v>617.67999999999995</v>
      </c>
      <c r="L63" s="849">
        <v>1</v>
      </c>
      <c r="M63" s="849">
        <v>441.2</v>
      </c>
      <c r="N63" s="849">
        <v>1.1000000000000001</v>
      </c>
      <c r="O63" s="849">
        <v>485.32000000000005</v>
      </c>
      <c r="P63" s="837">
        <v>0.78571428571428581</v>
      </c>
      <c r="Q63" s="850">
        <v>441.2</v>
      </c>
    </row>
    <row r="64" spans="1:17" ht="14.4" customHeight="1" x14ac:dyDescent="0.3">
      <c r="A64" s="831" t="s">
        <v>565</v>
      </c>
      <c r="B64" s="832" t="s">
        <v>1940</v>
      </c>
      <c r="C64" s="832" t="s">
        <v>1833</v>
      </c>
      <c r="D64" s="832" t="s">
        <v>1943</v>
      </c>
      <c r="E64" s="832" t="s">
        <v>907</v>
      </c>
      <c r="F64" s="849"/>
      <c r="G64" s="849"/>
      <c r="H64" s="849"/>
      <c r="I64" s="849"/>
      <c r="J64" s="849"/>
      <c r="K64" s="849"/>
      <c r="L64" s="849"/>
      <c r="M64" s="849"/>
      <c r="N64" s="849">
        <v>2</v>
      </c>
      <c r="O64" s="849">
        <v>116.8</v>
      </c>
      <c r="P64" s="837"/>
      <c r="Q64" s="850">
        <v>58.4</v>
      </c>
    </row>
    <row r="65" spans="1:17" ht="14.4" customHeight="1" x14ac:dyDescent="0.3">
      <c r="A65" s="831" t="s">
        <v>565</v>
      </c>
      <c r="B65" s="832" t="s">
        <v>1940</v>
      </c>
      <c r="C65" s="832" t="s">
        <v>1833</v>
      </c>
      <c r="D65" s="832" t="s">
        <v>1944</v>
      </c>
      <c r="E65" s="832" t="s">
        <v>1945</v>
      </c>
      <c r="F65" s="849">
        <v>0.7</v>
      </c>
      <c r="G65" s="849">
        <v>484.54</v>
      </c>
      <c r="H65" s="849"/>
      <c r="I65" s="849">
        <v>692.2</v>
      </c>
      <c r="J65" s="849"/>
      <c r="K65" s="849"/>
      <c r="L65" s="849"/>
      <c r="M65" s="849"/>
      <c r="N65" s="849"/>
      <c r="O65" s="849"/>
      <c r="P65" s="837"/>
      <c r="Q65" s="850"/>
    </row>
    <row r="66" spans="1:17" ht="14.4" customHeight="1" x14ac:dyDescent="0.3">
      <c r="A66" s="831" t="s">
        <v>565</v>
      </c>
      <c r="B66" s="832" t="s">
        <v>1940</v>
      </c>
      <c r="C66" s="832" t="s">
        <v>1833</v>
      </c>
      <c r="D66" s="832" t="s">
        <v>1946</v>
      </c>
      <c r="E66" s="832" t="s">
        <v>877</v>
      </c>
      <c r="F66" s="849"/>
      <c r="G66" s="849"/>
      <c r="H66" s="849"/>
      <c r="I66" s="849"/>
      <c r="J66" s="849"/>
      <c r="K66" s="849"/>
      <c r="L66" s="849"/>
      <c r="M66" s="849"/>
      <c r="N66" s="849">
        <v>1</v>
      </c>
      <c r="O66" s="849">
        <v>1237.74</v>
      </c>
      <c r="P66" s="837"/>
      <c r="Q66" s="850">
        <v>1237.74</v>
      </c>
    </row>
    <row r="67" spans="1:17" ht="14.4" customHeight="1" x14ac:dyDescent="0.3">
      <c r="A67" s="831" t="s">
        <v>565</v>
      </c>
      <c r="B67" s="832" t="s">
        <v>1940</v>
      </c>
      <c r="C67" s="832" t="s">
        <v>1833</v>
      </c>
      <c r="D67" s="832" t="s">
        <v>1947</v>
      </c>
      <c r="E67" s="832" t="s">
        <v>875</v>
      </c>
      <c r="F67" s="849">
        <v>17</v>
      </c>
      <c r="G67" s="849">
        <v>2188.58</v>
      </c>
      <c r="H67" s="849">
        <v>1</v>
      </c>
      <c r="I67" s="849">
        <v>128.74</v>
      </c>
      <c r="J67" s="849">
        <v>17</v>
      </c>
      <c r="K67" s="849">
        <v>2188.58</v>
      </c>
      <c r="L67" s="849">
        <v>1</v>
      </c>
      <c r="M67" s="849">
        <v>128.74</v>
      </c>
      <c r="N67" s="849">
        <v>17</v>
      </c>
      <c r="O67" s="849">
        <v>2188.58</v>
      </c>
      <c r="P67" s="837">
        <v>1</v>
      </c>
      <c r="Q67" s="850">
        <v>128.74</v>
      </c>
    </row>
    <row r="68" spans="1:17" ht="14.4" customHeight="1" x14ac:dyDescent="0.3">
      <c r="A68" s="831" t="s">
        <v>565</v>
      </c>
      <c r="B68" s="832" t="s">
        <v>1940</v>
      </c>
      <c r="C68" s="832" t="s">
        <v>1833</v>
      </c>
      <c r="D68" s="832" t="s">
        <v>1877</v>
      </c>
      <c r="E68" s="832" t="s">
        <v>1878</v>
      </c>
      <c r="F68" s="849">
        <v>4.8000000000000007</v>
      </c>
      <c r="G68" s="849">
        <v>205.44000000000003</v>
      </c>
      <c r="H68" s="849">
        <v>1.3714285714285714</v>
      </c>
      <c r="I68" s="849">
        <v>42.8</v>
      </c>
      <c r="J68" s="849">
        <v>3.5</v>
      </c>
      <c r="K68" s="849">
        <v>149.80000000000001</v>
      </c>
      <c r="L68" s="849">
        <v>1</v>
      </c>
      <c r="M68" s="849">
        <v>42.800000000000004</v>
      </c>
      <c r="N68" s="849">
        <v>1.7</v>
      </c>
      <c r="O68" s="849">
        <v>72.760000000000005</v>
      </c>
      <c r="P68" s="837">
        <v>0.48571428571428571</v>
      </c>
      <c r="Q68" s="850">
        <v>42.800000000000004</v>
      </c>
    </row>
    <row r="69" spans="1:17" ht="14.4" customHeight="1" x14ac:dyDescent="0.3">
      <c r="A69" s="831" t="s">
        <v>565</v>
      </c>
      <c r="B69" s="832" t="s">
        <v>1940</v>
      </c>
      <c r="C69" s="832" t="s">
        <v>1833</v>
      </c>
      <c r="D69" s="832" t="s">
        <v>1948</v>
      </c>
      <c r="E69" s="832" t="s">
        <v>1949</v>
      </c>
      <c r="F69" s="849"/>
      <c r="G69" s="849"/>
      <c r="H69" s="849"/>
      <c r="I69" s="849"/>
      <c r="J69" s="849">
        <v>0.2</v>
      </c>
      <c r="K69" s="849">
        <v>54.34</v>
      </c>
      <c r="L69" s="849">
        <v>1</v>
      </c>
      <c r="M69" s="849">
        <v>271.7</v>
      </c>
      <c r="N69" s="849"/>
      <c r="O69" s="849"/>
      <c r="P69" s="837"/>
      <c r="Q69" s="850"/>
    </row>
    <row r="70" spans="1:17" ht="14.4" customHeight="1" x14ac:dyDescent="0.3">
      <c r="A70" s="831" t="s">
        <v>565</v>
      </c>
      <c r="B70" s="832" t="s">
        <v>1940</v>
      </c>
      <c r="C70" s="832" t="s">
        <v>1833</v>
      </c>
      <c r="D70" s="832" t="s">
        <v>1950</v>
      </c>
      <c r="E70" s="832" t="s">
        <v>881</v>
      </c>
      <c r="F70" s="849">
        <v>1.6</v>
      </c>
      <c r="G70" s="849">
        <v>217.36</v>
      </c>
      <c r="H70" s="849">
        <v>0.28570677462604172</v>
      </c>
      <c r="I70" s="849">
        <v>135.85</v>
      </c>
      <c r="J70" s="849">
        <v>5.6</v>
      </c>
      <c r="K70" s="849">
        <v>760.78</v>
      </c>
      <c r="L70" s="849">
        <v>1</v>
      </c>
      <c r="M70" s="849">
        <v>135.85357142857143</v>
      </c>
      <c r="N70" s="849">
        <v>0.8</v>
      </c>
      <c r="O70" s="849">
        <v>108.68</v>
      </c>
      <c r="P70" s="837">
        <v>0.14285338731302086</v>
      </c>
      <c r="Q70" s="850">
        <v>135.85</v>
      </c>
    </row>
    <row r="71" spans="1:17" ht="14.4" customHeight="1" x14ac:dyDescent="0.3">
      <c r="A71" s="831" t="s">
        <v>565</v>
      </c>
      <c r="B71" s="832" t="s">
        <v>1940</v>
      </c>
      <c r="C71" s="832" t="s">
        <v>1833</v>
      </c>
      <c r="D71" s="832" t="s">
        <v>1880</v>
      </c>
      <c r="E71" s="832" t="s">
        <v>1881</v>
      </c>
      <c r="F71" s="849">
        <v>1.1000000000000001</v>
      </c>
      <c r="G71" s="849">
        <v>1794.98</v>
      </c>
      <c r="H71" s="849">
        <v>0.42307692307692307</v>
      </c>
      <c r="I71" s="849">
        <v>1631.8</v>
      </c>
      <c r="J71" s="849">
        <v>2.6</v>
      </c>
      <c r="K71" s="849">
        <v>4242.68</v>
      </c>
      <c r="L71" s="849">
        <v>1</v>
      </c>
      <c r="M71" s="849">
        <v>1631.8</v>
      </c>
      <c r="N71" s="849">
        <v>2</v>
      </c>
      <c r="O71" s="849">
        <v>3263.6000000000004</v>
      </c>
      <c r="P71" s="837">
        <v>0.76923076923076927</v>
      </c>
      <c r="Q71" s="850">
        <v>1631.8000000000002</v>
      </c>
    </row>
    <row r="72" spans="1:17" ht="14.4" customHeight="1" x14ac:dyDescent="0.3">
      <c r="A72" s="831" t="s">
        <v>565</v>
      </c>
      <c r="B72" s="832" t="s">
        <v>1940</v>
      </c>
      <c r="C72" s="832" t="s">
        <v>1833</v>
      </c>
      <c r="D72" s="832" t="s">
        <v>1951</v>
      </c>
      <c r="E72" s="832" t="s">
        <v>723</v>
      </c>
      <c r="F72" s="849">
        <v>10.199999999999999</v>
      </c>
      <c r="G72" s="849">
        <v>159173.59</v>
      </c>
      <c r="H72" s="849">
        <v>0.8176037410550121</v>
      </c>
      <c r="I72" s="849">
        <v>15605.253921568628</v>
      </c>
      <c r="J72" s="849">
        <v>12.5</v>
      </c>
      <c r="K72" s="849">
        <v>194683.05000000002</v>
      </c>
      <c r="L72" s="849">
        <v>1</v>
      </c>
      <c r="M72" s="849">
        <v>15574.644000000002</v>
      </c>
      <c r="N72" s="849">
        <v>9.1</v>
      </c>
      <c r="O72" s="849">
        <v>141847.29</v>
      </c>
      <c r="P72" s="837">
        <v>0.72860626541447748</v>
      </c>
      <c r="Q72" s="850">
        <v>15587.614285714288</v>
      </c>
    </row>
    <row r="73" spans="1:17" ht="14.4" customHeight="1" x14ac:dyDescent="0.3">
      <c r="A73" s="831" t="s">
        <v>565</v>
      </c>
      <c r="B73" s="832" t="s">
        <v>1940</v>
      </c>
      <c r="C73" s="832" t="s">
        <v>1833</v>
      </c>
      <c r="D73" s="832" t="s">
        <v>1882</v>
      </c>
      <c r="E73" s="832" t="s">
        <v>1883</v>
      </c>
      <c r="F73" s="849">
        <v>1.5</v>
      </c>
      <c r="G73" s="849">
        <v>407.55</v>
      </c>
      <c r="H73" s="849">
        <v>0.62499999999999989</v>
      </c>
      <c r="I73" s="849">
        <v>271.7</v>
      </c>
      <c r="J73" s="849">
        <v>2.4</v>
      </c>
      <c r="K73" s="849">
        <v>652.08000000000015</v>
      </c>
      <c r="L73" s="849">
        <v>1</v>
      </c>
      <c r="M73" s="849">
        <v>271.7000000000001</v>
      </c>
      <c r="N73" s="849">
        <v>1.4</v>
      </c>
      <c r="O73" s="849">
        <v>380.38000000000005</v>
      </c>
      <c r="P73" s="837">
        <v>0.58333333333333326</v>
      </c>
      <c r="Q73" s="850">
        <v>271.70000000000005</v>
      </c>
    </row>
    <row r="74" spans="1:17" ht="14.4" customHeight="1" x14ac:dyDescent="0.3">
      <c r="A74" s="831" t="s">
        <v>565</v>
      </c>
      <c r="B74" s="832" t="s">
        <v>1940</v>
      </c>
      <c r="C74" s="832" t="s">
        <v>1833</v>
      </c>
      <c r="D74" s="832" t="s">
        <v>1952</v>
      </c>
      <c r="E74" s="832" t="s">
        <v>1953</v>
      </c>
      <c r="F74" s="849">
        <v>13</v>
      </c>
      <c r="G74" s="849">
        <v>1424.8</v>
      </c>
      <c r="H74" s="849">
        <v>1.0833333333333335</v>
      </c>
      <c r="I74" s="849">
        <v>109.6</v>
      </c>
      <c r="J74" s="849">
        <v>12</v>
      </c>
      <c r="K74" s="849">
        <v>1315.1999999999998</v>
      </c>
      <c r="L74" s="849">
        <v>1</v>
      </c>
      <c r="M74" s="849">
        <v>109.59999999999998</v>
      </c>
      <c r="N74" s="849">
        <v>2</v>
      </c>
      <c r="O74" s="849">
        <v>219.2</v>
      </c>
      <c r="P74" s="837">
        <v>0.16666666666666669</v>
      </c>
      <c r="Q74" s="850">
        <v>109.6</v>
      </c>
    </row>
    <row r="75" spans="1:17" ht="14.4" customHeight="1" x14ac:dyDescent="0.3">
      <c r="A75" s="831" t="s">
        <v>565</v>
      </c>
      <c r="B75" s="832" t="s">
        <v>1940</v>
      </c>
      <c r="C75" s="832" t="s">
        <v>1833</v>
      </c>
      <c r="D75" s="832" t="s">
        <v>1954</v>
      </c>
      <c r="E75" s="832" t="s">
        <v>1955</v>
      </c>
      <c r="F75" s="849"/>
      <c r="G75" s="849"/>
      <c r="H75" s="849"/>
      <c r="I75" s="849"/>
      <c r="J75" s="849">
        <v>5</v>
      </c>
      <c r="K75" s="849">
        <v>295.85000000000002</v>
      </c>
      <c r="L75" s="849">
        <v>1</v>
      </c>
      <c r="M75" s="849">
        <v>59.17</v>
      </c>
      <c r="N75" s="849"/>
      <c r="O75" s="849"/>
      <c r="P75" s="837"/>
      <c r="Q75" s="850"/>
    </row>
    <row r="76" spans="1:17" ht="14.4" customHeight="1" x14ac:dyDescent="0.3">
      <c r="A76" s="831" t="s">
        <v>565</v>
      </c>
      <c r="B76" s="832" t="s">
        <v>1940</v>
      </c>
      <c r="C76" s="832" t="s">
        <v>1833</v>
      </c>
      <c r="D76" s="832" t="s">
        <v>1884</v>
      </c>
      <c r="E76" s="832"/>
      <c r="F76" s="849">
        <v>15.9</v>
      </c>
      <c r="G76" s="849">
        <v>736.17000000000007</v>
      </c>
      <c r="H76" s="849">
        <v>0.84565724328857139</v>
      </c>
      <c r="I76" s="849">
        <v>46.300000000000004</v>
      </c>
      <c r="J76" s="849">
        <v>18.8</v>
      </c>
      <c r="K76" s="849">
        <v>870.53</v>
      </c>
      <c r="L76" s="849">
        <v>1</v>
      </c>
      <c r="M76" s="849">
        <v>46.30478723404255</v>
      </c>
      <c r="N76" s="849">
        <v>0.7</v>
      </c>
      <c r="O76" s="849">
        <v>32.409999999999997</v>
      </c>
      <c r="P76" s="837">
        <v>3.7230193100754712E-2</v>
      </c>
      <c r="Q76" s="850">
        <v>46.3</v>
      </c>
    </row>
    <row r="77" spans="1:17" ht="14.4" customHeight="1" x14ac:dyDescent="0.3">
      <c r="A77" s="831" t="s">
        <v>565</v>
      </c>
      <c r="B77" s="832" t="s">
        <v>1940</v>
      </c>
      <c r="C77" s="832" t="s">
        <v>1833</v>
      </c>
      <c r="D77" s="832" t="s">
        <v>1885</v>
      </c>
      <c r="E77" s="832" t="s">
        <v>1886</v>
      </c>
      <c r="F77" s="849"/>
      <c r="G77" s="849"/>
      <c r="H77" s="849"/>
      <c r="I77" s="849"/>
      <c r="J77" s="849"/>
      <c r="K77" s="849"/>
      <c r="L77" s="849"/>
      <c r="M77" s="849"/>
      <c r="N77" s="849">
        <v>6.9</v>
      </c>
      <c r="O77" s="849">
        <v>535.76</v>
      </c>
      <c r="P77" s="837"/>
      <c r="Q77" s="850">
        <v>77.646376811594195</v>
      </c>
    </row>
    <row r="78" spans="1:17" ht="14.4" customHeight="1" x14ac:dyDescent="0.3">
      <c r="A78" s="831" t="s">
        <v>565</v>
      </c>
      <c r="B78" s="832" t="s">
        <v>1940</v>
      </c>
      <c r="C78" s="832" t="s">
        <v>1833</v>
      </c>
      <c r="D78" s="832" t="s">
        <v>1956</v>
      </c>
      <c r="E78" s="832" t="s">
        <v>1957</v>
      </c>
      <c r="F78" s="849">
        <v>0.7</v>
      </c>
      <c r="G78" s="849">
        <v>419.86</v>
      </c>
      <c r="H78" s="849">
        <v>1</v>
      </c>
      <c r="I78" s="849">
        <v>599.80000000000007</v>
      </c>
      <c r="J78" s="849">
        <v>0.7</v>
      </c>
      <c r="K78" s="849">
        <v>419.86</v>
      </c>
      <c r="L78" s="849">
        <v>1</v>
      </c>
      <c r="M78" s="849">
        <v>599.80000000000007</v>
      </c>
      <c r="N78" s="849">
        <v>0.6</v>
      </c>
      <c r="O78" s="849">
        <v>359.88</v>
      </c>
      <c r="P78" s="837">
        <v>0.8571428571428571</v>
      </c>
      <c r="Q78" s="850">
        <v>599.80000000000007</v>
      </c>
    </row>
    <row r="79" spans="1:17" ht="14.4" customHeight="1" x14ac:dyDescent="0.3">
      <c r="A79" s="831" t="s">
        <v>565</v>
      </c>
      <c r="B79" s="832" t="s">
        <v>1940</v>
      </c>
      <c r="C79" s="832" t="s">
        <v>1833</v>
      </c>
      <c r="D79" s="832" t="s">
        <v>1958</v>
      </c>
      <c r="E79" s="832" t="s">
        <v>1959</v>
      </c>
      <c r="F79" s="849"/>
      <c r="G79" s="849"/>
      <c r="H79" s="849"/>
      <c r="I79" s="849"/>
      <c r="J79" s="849">
        <v>1</v>
      </c>
      <c r="K79" s="849">
        <v>3498.62</v>
      </c>
      <c r="L79" s="849">
        <v>1</v>
      </c>
      <c r="M79" s="849">
        <v>3498.62</v>
      </c>
      <c r="N79" s="849"/>
      <c r="O79" s="849"/>
      <c r="P79" s="837"/>
      <c r="Q79" s="850"/>
    </row>
    <row r="80" spans="1:17" ht="14.4" customHeight="1" x14ac:dyDescent="0.3">
      <c r="A80" s="831" t="s">
        <v>565</v>
      </c>
      <c r="B80" s="832" t="s">
        <v>1940</v>
      </c>
      <c r="C80" s="832" t="s">
        <v>1833</v>
      </c>
      <c r="D80" s="832" t="s">
        <v>1960</v>
      </c>
      <c r="E80" s="832" t="s">
        <v>895</v>
      </c>
      <c r="F80" s="849">
        <v>29</v>
      </c>
      <c r="G80" s="849">
        <v>2682.21</v>
      </c>
      <c r="H80" s="849">
        <v>1</v>
      </c>
      <c r="I80" s="849">
        <v>92.49</v>
      </c>
      <c r="J80" s="849">
        <v>29</v>
      </c>
      <c r="K80" s="849">
        <v>2682.21</v>
      </c>
      <c r="L80" s="849">
        <v>1</v>
      </c>
      <c r="M80" s="849">
        <v>92.49</v>
      </c>
      <c r="N80" s="849">
        <v>21.1</v>
      </c>
      <c r="O80" s="849">
        <v>1951.5300000000002</v>
      </c>
      <c r="P80" s="837">
        <v>0.72758285145458412</v>
      </c>
      <c r="Q80" s="850">
        <v>92.489573459715643</v>
      </c>
    </row>
    <row r="81" spans="1:17" ht="14.4" customHeight="1" x14ac:dyDescent="0.3">
      <c r="A81" s="831" t="s">
        <v>565</v>
      </c>
      <c r="B81" s="832" t="s">
        <v>1940</v>
      </c>
      <c r="C81" s="832" t="s">
        <v>1833</v>
      </c>
      <c r="D81" s="832" t="s">
        <v>1887</v>
      </c>
      <c r="E81" s="832" t="s">
        <v>904</v>
      </c>
      <c r="F81" s="849">
        <v>5.9</v>
      </c>
      <c r="G81" s="849">
        <v>9627.619999999999</v>
      </c>
      <c r="H81" s="849">
        <v>0.95161290322580616</v>
      </c>
      <c r="I81" s="849">
        <v>1631.7999999999997</v>
      </c>
      <c r="J81" s="849">
        <v>6.2</v>
      </c>
      <c r="K81" s="849">
        <v>10117.160000000002</v>
      </c>
      <c r="L81" s="849">
        <v>1</v>
      </c>
      <c r="M81" s="849">
        <v>1631.8000000000002</v>
      </c>
      <c r="N81" s="849">
        <v>3.4</v>
      </c>
      <c r="O81" s="849">
        <v>5548.12</v>
      </c>
      <c r="P81" s="837">
        <v>0.54838709677419339</v>
      </c>
      <c r="Q81" s="850">
        <v>1631.8</v>
      </c>
    </row>
    <row r="82" spans="1:17" ht="14.4" customHeight="1" x14ac:dyDescent="0.3">
      <c r="A82" s="831" t="s">
        <v>565</v>
      </c>
      <c r="B82" s="832" t="s">
        <v>1940</v>
      </c>
      <c r="C82" s="832" t="s">
        <v>1833</v>
      </c>
      <c r="D82" s="832" t="s">
        <v>1888</v>
      </c>
      <c r="E82" s="832" t="s">
        <v>1889</v>
      </c>
      <c r="F82" s="849">
        <v>0.3</v>
      </c>
      <c r="G82" s="849">
        <v>229.68</v>
      </c>
      <c r="H82" s="849"/>
      <c r="I82" s="849">
        <v>765.6</v>
      </c>
      <c r="J82" s="849"/>
      <c r="K82" s="849"/>
      <c r="L82" s="849"/>
      <c r="M82" s="849"/>
      <c r="N82" s="849"/>
      <c r="O82" s="849"/>
      <c r="P82" s="837"/>
      <c r="Q82" s="850"/>
    </row>
    <row r="83" spans="1:17" ht="14.4" customHeight="1" x14ac:dyDescent="0.3">
      <c r="A83" s="831" t="s">
        <v>565</v>
      </c>
      <c r="B83" s="832" t="s">
        <v>1940</v>
      </c>
      <c r="C83" s="832" t="s">
        <v>1833</v>
      </c>
      <c r="D83" s="832" t="s">
        <v>1890</v>
      </c>
      <c r="E83" s="832" t="s">
        <v>1891</v>
      </c>
      <c r="F83" s="849"/>
      <c r="G83" s="849"/>
      <c r="H83" s="849"/>
      <c r="I83" s="849"/>
      <c r="J83" s="849">
        <v>7</v>
      </c>
      <c r="K83" s="849">
        <v>767.2</v>
      </c>
      <c r="L83" s="849">
        <v>1</v>
      </c>
      <c r="M83" s="849">
        <v>109.60000000000001</v>
      </c>
      <c r="N83" s="849">
        <v>5</v>
      </c>
      <c r="O83" s="849">
        <v>548</v>
      </c>
      <c r="P83" s="837">
        <v>0.71428571428571419</v>
      </c>
      <c r="Q83" s="850">
        <v>109.6</v>
      </c>
    </row>
    <row r="84" spans="1:17" ht="14.4" customHeight="1" x14ac:dyDescent="0.3">
      <c r="A84" s="831" t="s">
        <v>565</v>
      </c>
      <c r="B84" s="832" t="s">
        <v>1940</v>
      </c>
      <c r="C84" s="832" t="s">
        <v>1833</v>
      </c>
      <c r="D84" s="832" t="s">
        <v>1961</v>
      </c>
      <c r="E84" s="832" t="s">
        <v>1962</v>
      </c>
      <c r="F84" s="849">
        <v>0.6</v>
      </c>
      <c r="G84" s="849">
        <v>231.6</v>
      </c>
      <c r="H84" s="849"/>
      <c r="I84" s="849">
        <v>386</v>
      </c>
      <c r="J84" s="849"/>
      <c r="K84" s="849"/>
      <c r="L84" s="849"/>
      <c r="M84" s="849"/>
      <c r="N84" s="849"/>
      <c r="O84" s="849"/>
      <c r="P84" s="837"/>
      <c r="Q84" s="850"/>
    </row>
    <row r="85" spans="1:17" ht="14.4" customHeight="1" x14ac:dyDescent="0.3">
      <c r="A85" s="831" t="s">
        <v>565</v>
      </c>
      <c r="B85" s="832" t="s">
        <v>1940</v>
      </c>
      <c r="C85" s="832" t="s">
        <v>1833</v>
      </c>
      <c r="D85" s="832" t="s">
        <v>1963</v>
      </c>
      <c r="E85" s="832"/>
      <c r="F85" s="849">
        <v>2.04</v>
      </c>
      <c r="G85" s="849">
        <v>6938.15</v>
      </c>
      <c r="H85" s="849"/>
      <c r="I85" s="849">
        <v>3401.0539215686272</v>
      </c>
      <c r="J85" s="849"/>
      <c r="K85" s="849"/>
      <c r="L85" s="849"/>
      <c r="M85" s="849"/>
      <c r="N85" s="849"/>
      <c r="O85" s="849"/>
      <c r="P85" s="837"/>
      <c r="Q85" s="850"/>
    </row>
    <row r="86" spans="1:17" ht="14.4" customHeight="1" x14ac:dyDescent="0.3">
      <c r="A86" s="831" t="s">
        <v>565</v>
      </c>
      <c r="B86" s="832" t="s">
        <v>1940</v>
      </c>
      <c r="C86" s="832" t="s">
        <v>1833</v>
      </c>
      <c r="D86" s="832" t="s">
        <v>1964</v>
      </c>
      <c r="E86" s="832" t="s">
        <v>1965</v>
      </c>
      <c r="F86" s="849"/>
      <c r="G86" s="849"/>
      <c r="H86" s="849"/>
      <c r="I86" s="849"/>
      <c r="J86" s="849">
        <v>7</v>
      </c>
      <c r="K86" s="849">
        <v>72306.429999999993</v>
      </c>
      <c r="L86" s="849">
        <v>1</v>
      </c>
      <c r="M86" s="849">
        <v>10329.49</v>
      </c>
      <c r="N86" s="849"/>
      <c r="O86" s="849"/>
      <c r="P86" s="837"/>
      <c r="Q86" s="850"/>
    </row>
    <row r="87" spans="1:17" ht="14.4" customHeight="1" x14ac:dyDescent="0.3">
      <c r="A87" s="831" t="s">
        <v>565</v>
      </c>
      <c r="B87" s="832" t="s">
        <v>1940</v>
      </c>
      <c r="C87" s="832" t="s">
        <v>1833</v>
      </c>
      <c r="D87" s="832" t="s">
        <v>1966</v>
      </c>
      <c r="E87" s="832" t="s">
        <v>1967</v>
      </c>
      <c r="F87" s="849">
        <v>1</v>
      </c>
      <c r="G87" s="849">
        <v>3172.78</v>
      </c>
      <c r="H87" s="849">
        <v>0.2</v>
      </c>
      <c r="I87" s="849">
        <v>3172.78</v>
      </c>
      <c r="J87" s="849">
        <v>5</v>
      </c>
      <c r="K87" s="849">
        <v>15863.9</v>
      </c>
      <c r="L87" s="849">
        <v>1</v>
      </c>
      <c r="M87" s="849">
        <v>3172.7799999999997</v>
      </c>
      <c r="N87" s="849">
        <v>0</v>
      </c>
      <c r="O87" s="849">
        <v>0</v>
      </c>
      <c r="P87" s="837">
        <v>0</v>
      </c>
      <c r="Q87" s="850"/>
    </row>
    <row r="88" spans="1:17" ht="14.4" customHeight="1" x14ac:dyDescent="0.3">
      <c r="A88" s="831" t="s">
        <v>565</v>
      </c>
      <c r="B88" s="832" t="s">
        <v>1940</v>
      </c>
      <c r="C88" s="832" t="s">
        <v>1833</v>
      </c>
      <c r="D88" s="832" t="s">
        <v>1968</v>
      </c>
      <c r="E88" s="832"/>
      <c r="F88" s="849">
        <v>1</v>
      </c>
      <c r="G88" s="849">
        <v>65.75</v>
      </c>
      <c r="H88" s="849"/>
      <c r="I88" s="849">
        <v>65.75</v>
      </c>
      <c r="J88" s="849"/>
      <c r="K88" s="849"/>
      <c r="L88" s="849"/>
      <c r="M88" s="849"/>
      <c r="N88" s="849"/>
      <c r="O88" s="849"/>
      <c r="P88" s="837"/>
      <c r="Q88" s="850"/>
    </row>
    <row r="89" spans="1:17" ht="14.4" customHeight="1" x14ac:dyDescent="0.3">
      <c r="A89" s="831" t="s">
        <v>565</v>
      </c>
      <c r="B89" s="832" t="s">
        <v>1940</v>
      </c>
      <c r="C89" s="832" t="s">
        <v>1833</v>
      </c>
      <c r="D89" s="832" t="s">
        <v>1892</v>
      </c>
      <c r="E89" s="832" t="s">
        <v>963</v>
      </c>
      <c r="F89" s="849"/>
      <c r="G89" s="849"/>
      <c r="H89" s="849"/>
      <c r="I89" s="849"/>
      <c r="J89" s="849"/>
      <c r="K89" s="849"/>
      <c r="L89" s="849"/>
      <c r="M89" s="849"/>
      <c r="N89" s="849">
        <v>13</v>
      </c>
      <c r="O89" s="849">
        <v>854.75</v>
      </c>
      <c r="P89" s="837"/>
      <c r="Q89" s="850">
        <v>65.75</v>
      </c>
    </row>
    <row r="90" spans="1:17" ht="14.4" customHeight="1" x14ac:dyDescent="0.3">
      <c r="A90" s="831" t="s">
        <v>565</v>
      </c>
      <c r="B90" s="832" t="s">
        <v>1940</v>
      </c>
      <c r="C90" s="832" t="s">
        <v>1833</v>
      </c>
      <c r="D90" s="832" t="s">
        <v>1969</v>
      </c>
      <c r="E90" s="832" t="s">
        <v>1970</v>
      </c>
      <c r="F90" s="849"/>
      <c r="G90" s="849"/>
      <c r="H90" s="849"/>
      <c r="I90" s="849"/>
      <c r="J90" s="849"/>
      <c r="K90" s="849"/>
      <c r="L90" s="849"/>
      <c r="M90" s="849"/>
      <c r="N90" s="849">
        <v>1.2</v>
      </c>
      <c r="O90" s="849">
        <v>947.76</v>
      </c>
      <c r="P90" s="837"/>
      <c r="Q90" s="850">
        <v>789.80000000000007</v>
      </c>
    </row>
    <row r="91" spans="1:17" ht="14.4" customHeight="1" x14ac:dyDescent="0.3">
      <c r="A91" s="831" t="s">
        <v>565</v>
      </c>
      <c r="B91" s="832" t="s">
        <v>1940</v>
      </c>
      <c r="C91" s="832" t="s">
        <v>1833</v>
      </c>
      <c r="D91" s="832" t="s">
        <v>1971</v>
      </c>
      <c r="E91" s="832" t="s">
        <v>1972</v>
      </c>
      <c r="F91" s="849"/>
      <c r="G91" s="849"/>
      <c r="H91" s="849"/>
      <c r="I91" s="849"/>
      <c r="J91" s="849"/>
      <c r="K91" s="849"/>
      <c r="L91" s="849"/>
      <c r="M91" s="849"/>
      <c r="N91" s="849">
        <v>0.4</v>
      </c>
      <c r="O91" s="849">
        <v>134.08000000000001</v>
      </c>
      <c r="P91" s="837"/>
      <c r="Q91" s="850">
        <v>335.2</v>
      </c>
    </row>
    <row r="92" spans="1:17" ht="14.4" customHeight="1" x14ac:dyDescent="0.3">
      <c r="A92" s="831" t="s">
        <v>565</v>
      </c>
      <c r="B92" s="832" t="s">
        <v>1940</v>
      </c>
      <c r="C92" s="832" t="s">
        <v>1833</v>
      </c>
      <c r="D92" s="832" t="s">
        <v>1893</v>
      </c>
      <c r="E92" s="832" t="s">
        <v>959</v>
      </c>
      <c r="F92" s="849"/>
      <c r="G92" s="849"/>
      <c r="H92" s="849"/>
      <c r="I92" s="849"/>
      <c r="J92" s="849">
        <v>1.3</v>
      </c>
      <c r="K92" s="849">
        <v>2763.2799999999997</v>
      </c>
      <c r="L92" s="849">
        <v>1</v>
      </c>
      <c r="M92" s="849">
        <v>2125.6</v>
      </c>
      <c r="N92" s="849">
        <v>1.7000000000000002</v>
      </c>
      <c r="O92" s="849">
        <v>3613.52</v>
      </c>
      <c r="P92" s="837">
        <v>1.3076923076923077</v>
      </c>
      <c r="Q92" s="850">
        <v>2125.6</v>
      </c>
    </row>
    <row r="93" spans="1:17" ht="14.4" customHeight="1" x14ac:dyDescent="0.3">
      <c r="A93" s="831" t="s">
        <v>565</v>
      </c>
      <c r="B93" s="832" t="s">
        <v>1940</v>
      </c>
      <c r="C93" s="832" t="s">
        <v>1833</v>
      </c>
      <c r="D93" s="832" t="s">
        <v>1894</v>
      </c>
      <c r="E93" s="832" t="s">
        <v>941</v>
      </c>
      <c r="F93" s="849"/>
      <c r="G93" s="849"/>
      <c r="H93" s="849"/>
      <c r="I93" s="849"/>
      <c r="J93" s="849">
        <v>12</v>
      </c>
      <c r="K93" s="849">
        <v>1479.7199999999998</v>
      </c>
      <c r="L93" s="849">
        <v>1</v>
      </c>
      <c r="M93" s="849">
        <v>123.30999999999999</v>
      </c>
      <c r="N93" s="849">
        <v>4</v>
      </c>
      <c r="O93" s="849">
        <v>438.4</v>
      </c>
      <c r="P93" s="837">
        <v>0.29627226772632664</v>
      </c>
      <c r="Q93" s="850">
        <v>109.6</v>
      </c>
    </row>
    <row r="94" spans="1:17" ht="14.4" customHeight="1" x14ac:dyDescent="0.3">
      <c r="A94" s="831" t="s">
        <v>565</v>
      </c>
      <c r="B94" s="832" t="s">
        <v>1940</v>
      </c>
      <c r="C94" s="832" t="s">
        <v>1833</v>
      </c>
      <c r="D94" s="832" t="s">
        <v>1973</v>
      </c>
      <c r="E94" s="832" t="s">
        <v>967</v>
      </c>
      <c r="F94" s="849"/>
      <c r="G94" s="849"/>
      <c r="H94" s="849"/>
      <c r="I94" s="849"/>
      <c r="J94" s="849">
        <v>0.5</v>
      </c>
      <c r="K94" s="849">
        <v>815.9</v>
      </c>
      <c r="L94" s="849">
        <v>1</v>
      </c>
      <c r="M94" s="849">
        <v>1631.8</v>
      </c>
      <c r="N94" s="849"/>
      <c r="O94" s="849"/>
      <c r="P94" s="837"/>
      <c r="Q94" s="850"/>
    </row>
    <row r="95" spans="1:17" ht="14.4" customHeight="1" x14ac:dyDescent="0.3">
      <c r="A95" s="831" t="s">
        <v>565</v>
      </c>
      <c r="B95" s="832" t="s">
        <v>1940</v>
      </c>
      <c r="C95" s="832" t="s">
        <v>1833</v>
      </c>
      <c r="D95" s="832" t="s">
        <v>1974</v>
      </c>
      <c r="E95" s="832" t="s">
        <v>1975</v>
      </c>
      <c r="F95" s="849"/>
      <c r="G95" s="849"/>
      <c r="H95" s="849"/>
      <c r="I95" s="849"/>
      <c r="J95" s="849"/>
      <c r="K95" s="849"/>
      <c r="L95" s="849"/>
      <c r="M95" s="849"/>
      <c r="N95" s="849">
        <v>0.67</v>
      </c>
      <c r="O95" s="849">
        <v>114828.21</v>
      </c>
      <c r="P95" s="837"/>
      <c r="Q95" s="850">
        <v>171385.38805970148</v>
      </c>
    </row>
    <row r="96" spans="1:17" ht="14.4" customHeight="1" x14ac:dyDescent="0.3">
      <c r="A96" s="831" t="s">
        <v>565</v>
      </c>
      <c r="B96" s="832" t="s">
        <v>1940</v>
      </c>
      <c r="C96" s="832" t="s">
        <v>1833</v>
      </c>
      <c r="D96" s="832" t="s">
        <v>1976</v>
      </c>
      <c r="E96" s="832" t="s">
        <v>1977</v>
      </c>
      <c r="F96" s="849">
        <v>2</v>
      </c>
      <c r="G96" s="849">
        <v>140.30000000000001</v>
      </c>
      <c r="H96" s="849"/>
      <c r="I96" s="849">
        <v>70.150000000000006</v>
      </c>
      <c r="J96" s="849"/>
      <c r="K96" s="849"/>
      <c r="L96" s="849"/>
      <c r="M96" s="849"/>
      <c r="N96" s="849"/>
      <c r="O96" s="849"/>
      <c r="P96" s="837"/>
      <c r="Q96" s="850"/>
    </row>
    <row r="97" spans="1:17" ht="14.4" customHeight="1" x14ac:dyDescent="0.3">
      <c r="A97" s="831" t="s">
        <v>565</v>
      </c>
      <c r="B97" s="832" t="s">
        <v>1940</v>
      </c>
      <c r="C97" s="832" t="s">
        <v>1896</v>
      </c>
      <c r="D97" s="832" t="s">
        <v>1978</v>
      </c>
      <c r="E97" s="832" t="s">
        <v>1898</v>
      </c>
      <c r="F97" s="849">
        <v>2</v>
      </c>
      <c r="G97" s="849">
        <v>4931.24</v>
      </c>
      <c r="H97" s="849"/>
      <c r="I97" s="849">
        <v>2465.62</v>
      </c>
      <c r="J97" s="849"/>
      <c r="K97" s="849"/>
      <c r="L97" s="849"/>
      <c r="M97" s="849"/>
      <c r="N97" s="849">
        <v>3</v>
      </c>
      <c r="O97" s="849">
        <v>7923.4500000000007</v>
      </c>
      <c r="P97" s="837"/>
      <c r="Q97" s="850">
        <v>2641.15</v>
      </c>
    </row>
    <row r="98" spans="1:17" ht="14.4" customHeight="1" x14ac:dyDescent="0.3">
      <c r="A98" s="831" t="s">
        <v>565</v>
      </c>
      <c r="B98" s="832" t="s">
        <v>1940</v>
      </c>
      <c r="C98" s="832" t="s">
        <v>1896</v>
      </c>
      <c r="D98" s="832" t="s">
        <v>1897</v>
      </c>
      <c r="E98" s="832" t="s">
        <v>1898</v>
      </c>
      <c r="F98" s="849">
        <v>33</v>
      </c>
      <c r="G98" s="849">
        <v>48534.87</v>
      </c>
      <c r="H98" s="849">
        <v>0.52867136203470455</v>
      </c>
      <c r="I98" s="849">
        <v>1470.7536363636364</v>
      </c>
      <c r="J98" s="849">
        <v>57</v>
      </c>
      <c r="K98" s="849">
        <v>91805.37</v>
      </c>
      <c r="L98" s="849">
        <v>1</v>
      </c>
      <c r="M98" s="849">
        <v>1610.6205263157894</v>
      </c>
      <c r="N98" s="849">
        <v>34</v>
      </c>
      <c r="O98" s="849">
        <v>56448.84</v>
      </c>
      <c r="P98" s="837">
        <v>0.61487514292464596</v>
      </c>
      <c r="Q98" s="850">
        <v>1660.26</v>
      </c>
    </row>
    <row r="99" spans="1:17" ht="14.4" customHeight="1" x14ac:dyDescent="0.3">
      <c r="A99" s="831" t="s">
        <v>565</v>
      </c>
      <c r="B99" s="832" t="s">
        <v>1940</v>
      </c>
      <c r="C99" s="832" t="s">
        <v>1896</v>
      </c>
      <c r="D99" s="832" t="s">
        <v>1899</v>
      </c>
      <c r="E99" s="832" t="s">
        <v>1900</v>
      </c>
      <c r="F99" s="849"/>
      <c r="G99" s="849"/>
      <c r="H99" s="849"/>
      <c r="I99" s="849"/>
      <c r="J99" s="849"/>
      <c r="K99" s="849"/>
      <c r="L99" s="849"/>
      <c r="M99" s="849"/>
      <c r="N99" s="849">
        <v>3</v>
      </c>
      <c r="O99" s="849">
        <v>30927.45</v>
      </c>
      <c r="P99" s="837"/>
      <c r="Q99" s="850">
        <v>10309.15</v>
      </c>
    </row>
    <row r="100" spans="1:17" ht="14.4" customHeight="1" x14ac:dyDescent="0.3">
      <c r="A100" s="831" t="s">
        <v>565</v>
      </c>
      <c r="B100" s="832" t="s">
        <v>1940</v>
      </c>
      <c r="C100" s="832" t="s">
        <v>1896</v>
      </c>
      <c r="D100" s="832" t="s">
        <v>1979</v>
      </c>
      <c r="E100" s="832" t="s">
        <v>1900</v>
      </c>
      <c r="F100" s="849">
        <v>4</v>
      </c>
      <c r="G100" s="849">
        <v>15962.72</v>
      </c>
      <c r="H100" s="849">
        <v>0.18514851577020255</v>
      </c>
      <c r="I100" s="849">
        <v>3990.68</v>
      </c>
      <c r="J100" s="849">
        <v>21</v>
      </c>
      <c r="K100" s="849">
        <v>86215.760000000009</v>
      </c>
      <c r="L100" s="849">
        <v>1</v>
      </c>
      <c r="M100" s="849">
        <v>4105.5123809523811</v>
      </c>
      <c r="N100" s="849">
        <v>5</v>
      </c>
      <c r="O100" s="849">
        <v>20588</v>
      </c>
      <c r="P100" s="837">
        <v>0.23879624792497331</v>
      </c>
      <c r="Q100" s="850">
        <v>4117.6000000000004</v>
      </c>
    </row>
    <row r="101" spans="1:17" ht="14.4" customHeight="1" x14ac:dyDescent="0.3">
      <c r="A101" s="831" t="s">
        <v>565</v>
      </c>
      <c r="B101" s="832" t="s">
        <v>1940</v>
      </c>
      <c r="C101" s="832" t="s">
        <v>1896</v>
      </c>
      <c r="D101" s="832" t="s">
        <v>1980</v>
      </c>
      <c r="E101" s="832" t="s">
        <v>1981</v>
      </c>
      <c r="F101" s="849">
        <v>11</v>
      </c>
      <c r="G101" s="849">
        <v>11690.54</v>
      </c>
      <c r="H101" s="849">
        <v>0.43858022120829465</v>
      </c>
      <c r="I101" s="849">
        <v>1062.7763636363636</v>
      </c>
      <c r="J101" s="849">
        <v>22</v>
      </c>
      <c r="K101" s="849">
        <v>26655.42</v>
      </c>
      <c r="L101" s="849">
        <v>1</v>
      </c>
      <c r="M101" s="849">
        <v>1211.6099999999999</v>
      </c>
      <c r="N101" s="849">
        <v>10</v>
      </c>
      <c r="O101" s="849">
        <v>12116.1</v>
      </c>
      <c r="P101" s="837">
        <v>0.45454545454545459</v>
      </c>
      <c r="Q101" s="850">
        <v>1211.6100000000001</v>
      </c>
    </row>
    <row r="102" spans="1:17" ht="14.4" customHeight="1" x14ac:dyDescent="0.3">
      <c r="A102" s="831" t="s">
        <v>565</v>
      </c>
      <c r="B102" s="832" t="s">
        <v>1940</v>
      </c>
      <c r="C102" s="832" t="s">
        <v>1896</v>
      </c>
      <c r="D102" s="832" t="s">
        <v>1901</v>
      </c>
      <c r="E102" s="832" t="s">
        <v>1902</v>
      </c>
      <c r="F102" s="849">
        <v>38</v>
      </c>
      <c r="G102" s="849">
        <v>9172.94</v>
      </c>
      <c r="H102" s="849">
        <v>0.48669602177916604</v>
      </c>
      <c r="I102" s="849">
        <v>241.39315789473685</v>
      </c>
      <c r="J102" s="849">
        <v>77</v>
      </c>
      <c r="K102" s="849">
        <v>18847.37</v>
      </c>
      <c r="L102" s="849">
        <v>1</v>
      </c>
      <c r="M102" s="849">
        <v>244.77103896103895</v>
      </c>
      <c r="N102" s="849">
        <v>44</v>
      </c>
      <c r="O102" s="849">
        <v>10806.84</v>
      </c>
      <c r="P102" s="837">
        <v>0.57338716224067343</v>
      </c>
      <c r="Q102" s="850">
        <v>245.61</v>
      </c>
    </row>
    <row r="103" spans="1:17" ht="14.4" customHeight="1" x14ac:dyDescent="0.3">
      <c r="A103" s="831" t="s">
        <v>565</v>
      </c>
      <c r="B103" s="832" t="s">
        <v>1940</v>
      </c>
      <c r="C103" s="832" t="s">
        <v>1903</v>
      </c>
      <c r="D103" s="832" t="s">
        <v>1982</v>
      </c>
      <c r="E103" s="832" t="s">
        <v>1983</v>
      </c>
      <c r="F103" s="849"/>
      <c r="G103" s="849"/>
      <c r="H103" s="849"/>
      <c r="I103" s="849"/>
      <c r="J103" s="849"/>
      <c r="K103" s="849"/>
      <c r="L103" s="849"/>
      <c r="M103" s="849"/>
      <c r="N103" s="849">
        <v>2</v>
      </c>
      <c r="O103" s="849">
        <v>7851.26</v>
      </c>
      <c r="P103" s="837"/>
      <c r="Q103" s="850">
        <v>3925.63</v>
      </c>
    </row>
    <row r="104" spans="1:17" ht="14.4" customHeight="1" x14ac:dyDescent="0.3">
      <c r="A104" s="831" t="s">
        <v>565</v>
      </c>
      <c r="B104" s="832" t="s">
        <v>1940</v>
      </c>
      <c r="C104" s="832" t="s">
        <v>1903</v>
      </c>
      <c r="D104" s="832" t="s">
        <v>1984</v>
      </c>
      <c r="E104" s="832" t="s">
        <v>1985</v>
      </c>
      <c r="F104" s="849"/>
      <c r="G104" s="849"/>
      <c r="H104" s="849"/>
      <c r="I104" s="849"/>
      <c r="J104" s="849"/>
      <c r="K104" s="849"/>
      <c r="L104" s="849"/>
      <c r="M104" s="849"/>
      <c r="N104" s="849">
        <v>3</v>
      </c>
      <c r="O104" s="849">
        <v>15669.9</v>
      </c>
      <c r="P104" s="837"/>
      <c r="Q104" s="850">
        <v>5223.3</v>
      </c>
    </row>
    <row r="105" spans="1:17" ht="14.4" customHeight="1" x14ac:dyDescent="0.3">
      <c r="A105" s="831" t="s">
        <v>565</v>
      </c>
      <c r="B105" s="832" t="s">
        <v>1940</v>
      </c>
      <c r="C105" s="832" t="s">
        <v>1903</v>
      </c>
      <c r="D105" s="832" t="s">
        <v>1986</v>
      </c>
      <c r="E105" s="832" t="s">
        <v>1987</v>
      </c>
      <c r="F105" s="849"/>
      <c r="G105" s="849"/>
      <c r="H105" s="849"/>
      <c r="I105" s="849"/>
      <c r="J105" s="849">
        <v>1</v>
      </c>
      <c r="K105" s="849">
        <v>10478</v>
      </c>
      <c r="L105" s="849">
        <v>1</v>
      </c>
      <c r="M105" s="849">
        <v>10478</v>
      </c>
      <c r="N105" s="849">
        <v>1</v>
      </c>
      <c r="O105" s="849">
        <v>10478</v>
      </c>
      <c r="P105" s="837">
        <v>1</v>
      </c>
      <c r="Q105" s="850">
        <v>10478</v>
      </c>
    </row>
    <row r="106" spans="1:17" ht="14.4" customHeight="1" x14ac:dyDescent="0.3">
      <c r="A106" s="831" t="s">
        <v>565</v>
      </c>
      <c r="B106" s="832" t="s">
        <v>1940</v>
      </c>
      <c r="C106" s="832" t="s">
        <v>1903</v>
      </c>
      <c r="D106" s="832" t="s">
        <v>1988</v>
      </c>
      <c r="E106" s="832" t="s">
        <v>1989</v>
      </c>
      <c r="F106" s="849"/>
      <c r="G106" s="849"/>
      <c r="H106" s="849"/>
      <c r="I106" s="849"/>
      <c r="J106" s="849">
        <v>1</v>
      </c>
      <c r="K106" s="849">
        <v>556.5</v>
      </c>
      <c r="L106" s="849">
        <v>1</v>
      </c>
      <c r="M106" s="849">
        <v>556.5</v>
      </c>
      <c r="N106" s="849"/>
      <c r="O106" s="849"/>
      <c r="P106" s="837"/>
      <c r="Q106" s="850"/>
    </row>
    <row r="107" spans="1:17" ht="14.4" customHeight="1" x14ac:dyDescent="0.3">
      <c r="A107" s="831" t="s">
        <v>565</v>
      </c>
      <c r="B107" s="832" t="s">
        <v>1940</v>
      </c>
      <c r="C107" s="832" t="s">
        <v>1903</v>
      </c>
      <c r="D107" s="832" t="s">
        <v>1990</v>
      </c>
      <c r="E107" s="832" t="s">
        <v>1991</v>
      </c>
      <c r="F107" s="849"/>
      <c r="G107" s="849"/>
      <c r="H107" s="849"/>
      <c r="I107" s="849"/>
      <c r="J107" s="849">
        <v>1</v>
      </c>
      <c r="K107" s="849">
        <v>61920</v>
      </c>
      <c r="L107" s="849">
        <v>1</v>
      </c>
      <c r="M107" s="849">
        <v>61920</v>
      </c>
      <c r="N107" s="849"/>
      <c r="O107" s="849"/>
      <c r="P107" s="837"/>
      <c r="Q107" s="850"/>
    </row>
    <row r="108" spans="1:17" ht="14.4" customHeight="1" x14ac:dyDescent="0.3">
      <c r="A108" s="831" t="s">
        <v>565</v>
      </c>
      <c r="B108" s="832" t="s">
        <v>1940</v>
      </c>
      <c r="C108" s="832" t="s">
        <v>1903</v>
      </c>
      <c r="D108" s="832" t="s">
        <v>1992</v>
      </c>
      <c r="E108" s="832" t="s">
        <v>1993</v>
      </c>
      <c r="F108" s="849"/>
      <c r="G108" s="849"/>
      <c r="H108" s="849"/>
      <c r="I108" s="849"/>
      <c r="J108" s="849"/>
      <c r="K108" s="849"/>
      <c r="L108" s="849"/>
      <c r="M108" s="849"/>
      <c r="N108" s="849">
        <v>1</v>
      </c>
      <c r="O108" s="849">
        <v>6133.4</v>
      </c>
      <c r="P108" s="837"/>
      <c r="Q108" s="850">
        <v>6133.4</v>
      </c>
    </row>
    <row r="109" spans="1:17" ht="14.4" customHeight="1" x14ac:dyDescent="0.3">
      <c r="A109" s="831" t="s">
        <v>565</v>
      </c>
      <c r="B109" s="832" t="s">
        <v>1940</v>
      </c>
      <c r="C109" s="832" t="s">
        <v>1827</v>
      </c>
      <c r="D109" s="832" t="s">
        <v>1906</v>
      </c>
      <c r="E109" s="832" t="s">
        <v>1907</v>
      </c>
      <c r="F109" s="849"/>
      <c r="G109" s="849"/>
      <c r="H109" s="849"/>
      <c r="I109" s="849"/>
      <c r="J109" s="849"/>
      <c r="K109" s="849"/>
      <c r="L109" s="849"/>
      <c r="M109" s="849"/>
      <c r="N109" s="849">
        <v>91</v>
      </c>
      <c r="O109" s="849">
        <v>16198</v>
      </c>
      <c r="P109" s="837"/>
      <c r="Q109" s="850">
        <v>178</v>
      </c>
    </row>
    <row r="110" spans="1:17" ht="14.4" customHeight="1" x14ac:dyDescent="0.3">
      <c r="A110" s="831" t="s">
        <v>565</v>
      </c>
      <c r="B110" s="832" t="s">
        <v>1940</v>
      </c>
      <c r="C110" s="832" t="s">
        <v>1827</v>
      </c>
      <c r="D110" s="832" t="s">
        <v>1906</v>
      </c>
      <c r="E110" s="832" t="s">
        <v>1908</v>
      </c>
      <c r="F110" s="849"/>
      <c r="G110" s="849"/>
      <c r="H110" s="849"/>
      <c r="I110" s="849"/>
      <c r="J110" s="849"/>
      <c r="K110" s="849"/>
      <c r="L110" s="849"/>
      <c r="M110" s="849"/>
      <c r="N110" s="849">
        <v>7</v>
      </c>
      <c r="O110" s="849">
        <v>1246</v>
      </c>
      <c r="P110" s="837"/>
      <c r="Q110" s="850">
        <v>178</v>
      </c>
    </row>
    <row r="111" spans="1:17" ht="14.4" customHeight="1" x14ac:dyDescent="0.3">
      <c r="A111" s="831" t="s">
        <v>565</v>
      </c>
      <c r="B111" s="832" t="s">
        <v>1940</v>
      </c>
      <c r="C111" s="832" t="s">
        <v>1827</v>
      </c>
      <c r="D111" s="832" t="s">
        <v>1994</v>
      </c>
      <c r="E111" s="832" t="s">
        <v>1995</v>
      </c>
      <c r="F111" s="849">
        <v>144</v>
      </c>
      <c r="G111" s="849">
        <v>4170960</v>
      </c>
      <c r="H111" s="849">
        <v>1.2</v>
      </c>
      <c r="I111" s="849">
        <v>28965</v>
      </c>
      <c r="J111" s="849">
        <v>120</v>
      </c>
      <c r="K111" s="849">
        <v>3475800</v>
      </c>
      <c r="L111" s="849">
        <v>1</v>
      </c>
      <c r="M111" s="849">
        <v>28965</v>
      </c>
      <c r="N111" s="849">
        <v>108</v>
      </c>
      <c r="O111" s="849">
        <v>3128220</v>
      </c>
      <c r="P111" s="837">
        <v>0.9</v>
      </c>
      <c r="Q111" s="850">
        <v>28965</v>
      </c>
    </row>
    <row r="112" spans="1:17" ht="14.4" customHeight="1" x14ac:dyDescent="0.3">
      <c r="A112" s="831" t="s">
        <v>565</v>
      </c>
      <c r="B112" s="832" t="s">
        <v>1940</v>
      </c>
      <c r="C112" s="832" t="s">
        <v>1827</v>
      </c>
      <c r="D112" s="832" t="s">
        <v>1996</v>
      </c>
      <c r="E112" s="832" t="s">
        <v>1997</v>
      </c>
      <c r="F112" s="849">
        <v>316</v>
      </c>
      <c r="G112" s="849">
        <v>4320352</v>
      </c>
      <c r="H112" s="849">
        <v>0.93768545994065278</v>
      </c>
      <c r="I112" s="849">
        <v>13672</v>
      </c>
      <c r="J112" s="849">
        <v>337</v>
      </c>
      <c r="K112" s="849">
        <v>4607464</v>
      </c>
      <c r="L112" s="849">
        <v>1</v>
      </c>
      <c r="M112" s="849">
        <v>13672</v>
      </c>
      <c r="N112" s="849">
        <v>263</v>
      </c>
      <c r="O112" s="849">
        <v>3595736</v>
      </c>
      <c r="P112" s="837">
        <v>0.78041543026706228</v>
      </c>
      <c r="Q112" s="850">
        <v>13672</v>
      </c>
    </row>
    <row r="113" spans="1:17" ht="14.4" customHeight="1" x14ac:dyDescent="0.3">
      <c r="A113" s="831" t="s">
        <v>565</v>
      </c>
      <c r="B113" s="832" t="s">
        <v>1940</v>
      </c>
      <c r="C113" s="832" t="s">
        <v>1827</v>
      </c>
      <c r="D113" s="832" t="s">
        <v>1918</v>
      </c>
      <c r="E113" s="832" t="s">
        <v>1919</v>
      </c>
      <c r="F113" s="849">
        <v>0</v>
      </c>
      <c r="G113" s="849">
        <v>0</v>
      </c>
      <c r="H113" s="849"/>
      <c r="I113" s="849"/>
      <c r="J113" s="849">
        <v>0</v>
      </c>
      <c r="K113" s="849">
        <v>0</v>
      </c>
      <c r="L113" s="849"/>
      <c r="M113" s="849"/>
      <c r="N113" s="849">
        <v>0</v>
      </c>
      <c r="O113" s="849">
        <v>0</v>
      </c>
      <c r="P113" s="837"/>
      <c r="Q113" s="850"/>
    </row>
    <row r="114" spans="1:17" ht="14.4" customHeight="1" x14ac:dyDescent="0.3">
      <c r="A114" s="831" t="s">
        <v>565</v>
      </c>
      <c r="B114" s="832" t="s">
        <v>1940</v>
      </c>
      <c r="C114" s="832" t="s">
        <v>1827</v>
      </c>
      <c r="D114" s="832" t="s">
        <v>1920</v>
      </c>
      <c r="E114" s="832" t="s">
        <v>1921</v>
      </c>
      <c r="F114" s="849">
        <v>1001</v>
      </c>
      <c r="G114" s="849">
        <v>0</v>
      </c>
      <c r="H114" s="849"/>
      <c r="I114" s="849">
        <v>0</v>
      </c>
      <c r="J114" s="849">
        <v>1179</v>
      </c>
      <c r="K114" s="849">
        <v>0</v>
      </c>
      <c r="L114" s="849"/>
      <c r="M114" s="849">
        <v>0</v>
      </c>
      <c r="N114" s="849">
        <v>1311</v>
      </c>
      <c r="O114" s="849">
        <v>0</v>
      </c>
      <c r="P114" s="837"/>
      <c r="Q114" s="850">
        <v>0</v>
      </c>
    </row>
    <row r="115" spans="1:17" ht="14.4" customHeight="1" x14ac:dyDescent="0.3">
      <c r="A115" s="831" t="s">
        <v>565</v>
      </c>
      <c r="B115" s="832" t="s">
        <v>1940</v>
      </c>
      <c r="C115" s="832" t="s">
        <v>1827</v>
      </c>
      <c r="D115" s="832" t="s">
        <v>1922</v>
      </c>
      <c r="E115" s="832" t="s">
        <v>1923</v>
      </c>
      <c r="F115" s="849">
        <v>21</v>
      </c>
      <c r="G115" s="849">
        <v>0</v>
      </c>
      <c r="H115" s="849"/>
      <c r="I115" s="849">
        <v>0</v>
      </c>
      <c r="J115" s="849">
        <v>28</v>
      </c>
      <c r="K115" s="849">
        <v>0</v>
      </c>
      <c r="L115" s="849"/>
      <c r="M115" s="849">
        <v>0</v>
      </c>
      <c r="N115" s="849">
        <v>20</v>
      </c>
      <c r="O115" s="849">
        <v>0</v>
      </c>
      <c r="P115" s="837"/>
      <c r="Q115" s="850">
        <v>0</v>
      </c>
    </row>
    <row r="116" spans="1:17" ht="14.4" customHeight="1" x14ac:dyDescent="0.3">
      <c r="A116" s="831" t="s">
        <v>565</v>
      </c>
      <c r="B116" s="832" t="s">
        <v>1940</v>
      </c>
      <c r="C116" s="832" t="s">
        <v>1827</v>
      </c>
      <c r="D116" s="832" t="s">
        <v>1998</v>
      </c>
      <c r="E116" s="832" t="s">
        <v>1999</v>
      </c>
      <c r="F116" s="849">
        <v>2</v>
      </c>
      <c r="G116" s="849">
        <v>0</v>
      </c>
      <c r="H116" s="849"/>
      <c r="I116" s="849">
        <v>0</v>
      </c>
      <c r="J116" s="849">
        <v>9</v>
      </c>
      <c r="K116" s="849">
        <v>0</v>
      </c>
      <c r="L116" s="849"/>
      <c r="M116" s="849">
        <v>0</v>
      </c>
      <c r="N116" s="849">
        <v>6</v>
      </c>
      <c r="O116" s="849">
        <v>0</v>
      </c>
      <c r="P116" s="837"/>
      <c r="Q116" s="850">
        <v>0</v>
      </c>
    </row>
    <row r="117" spans="1:17" ht="14.4" customHeight="1" x14ac:dyDescent="0.3">
      <c r="A117" s="831" t="s">
        <v>565</v>
      </c>
      <c r="B117" s="832" t="s">
        <v>1940</v>
      </c>
      <c r="C117" s="832" t="s">
        <v>1827</v>
      </c>
      <c r="D117" s="832" t="s">
        <v>1998</v>
      </c>
      <c r="E117" s="832" t="s">
        <v>2000</v>
      </c>
      <c r="F117" s="849"/>
      <c r="G117" s="849"/>
      <c r="H117" s="849"/>
      <c r="I117" s="849"/>
      <c r="J117" s="849"/>
      <c r="K117" s="849"/>
      <c r="L117" s="849"/>
      <c r="M117" s="849"/>
      <c r="N117" s="849">
        <v>1</v>
      </c>
      <c r="O117" s="849">
        <v>0</v>
      </c>
      <c r="P117" s="837"/>
      <c r="Q117" s="850">
        <v>0</v>
      </c>
    </row>
    <row r="118" spans="1:17" ht="14.4" customHeight="1" x14ac:dyDescent="0.3">
      <c r="A118" s="831" t="s">
        <v>565</v>
      </c>
      <c r="B118" s="832" t="s">
        <v>1940</v>
      </c>
      <c r="C118" s="832" t="s">
        <v>1827</v>
      </c>
      <c r="D118" s="832" t="s">
        <v>1924</v>
      </c>
      <c r="E118" s="832" t="s">
        <v>1925</v>
      </c>
      <c r="F118" s="849">
        <v>30</v>
      </c>
      <c r="G118" s="849">
        <v>0</v>
      </c>
      <c r="H118" s="849"/>
      <c r="I118" s="849">
        <v>0</v>
      </c>
      <c r="J118" s="849">
        <v>31</v>
      </c>
      <c r="K118" s="849">
        <v>0</v>
      </c>
      <c r="L118" s="849"/>
      <c r="M118" s="849">
        <v>0</v>
      </c>
      <c r="N118" s="849">
        <v>24</v>
      </c>
      <c r="O118" s="849">
        <v>0</v>
      </c>
      <c r="P118" s="837"/>
      <c r="Q118" s="850">
        <v>0</v>
      </c>
    </row>
    <row r="119" spans="1:17" ht="14.4" customHeight="1" x14ac:dyDescent="0.3">
      <c r="A119" s="831" t="s">
        <v>565</v>
      </c>
      <c r="B119" s="832" t="s">
        <v>1940</v>
      </c>
      <c r="C119" s="832" t="s">
        <v>1827</v>
      </c>
      <c r="D119" s="832" t="s">
        <v>1924</v>
      </c>
      <c r="E119" s="832" t="s">
        <v>1926</v>
      </c>
      <c r="F119" s="849"/>
      <c r="G119" s="849"/>
      <c r="H119" s="849"/>
      <c r="I119" s="849"/>
      <c r="J119" s="849">
        <v>3</v>
      </c>
      <c r="K119" s="849">
        <v>0</v>
      </c>
      <c r="L119" s="849"/>
      <c r="M119" s="849">
        <v>0</v>
      </c>
      <c r="N119" s="849">
        <v>1</v>
      </c>
      <c r="O119" s="849">
        <v>0</v>
      </c>
      <c r="P119" s="837"/>
      <c r="Q119" s="850">
        <v>0</v>
      </c>
    </row>
    <row r="120" spans="1:17" ht="14.4" customHeight="1" x14ac:dyDescent="0.3">
      <c r="A120" s="831" t="s">
        <v>565</v>
      </c>
      <c r="B120" s="832" t="s">
        <v>1940</v>
      </c>
      <c r="C120" s="832" t="s">
        <v>1827</v>
      </c>
      <c r="D120" s="832" t="s">
        <v>1828</v>
      </c>
      <c r="E120" s="832" t="s">
        <v>1829</v>
      </c>
      <c r="F120" s="849">
        <v>2</v>
      </c>
      <c r="G120" s="849">
        <v>708</v>
      </c>
      <c r="H120" s="849">
        <v>0.9971830985915493</v>
      </c>
      <c r="I120" s="849">
        <v>354</v>
      </c>
      <c r="J120" s="849">
        <v>2</v>
      </c>
      <c r="K120" s="849">
        <v>710</v>
      </c>
      <c r="L120" s="849">
        <v>1</v>
      </c>
      <c r="M120" s="849">
        <v>355</v>
      </c>
      <c r="N120" s="849"/>
      <c r="O120" s="849"/>
      <c r="P120" s="837"/>
      <c r="Q120" s="850"/>
    </row>
    <row r="121" spans="1:17" ht="14.4" customHeight="1" x14ac:dyDescent="0.3">
      <c r="A121" s="831" t="s">
        <v>565</v>
      </c>
      <c r="B121" s="832" t="s">
        <v>1940</v>
      </c>
      <c r="C121" s="832" t="s">
        <v>1827</v>
      </c>
      <c r="D121" s="832" t="s">
        <v>1828</v>
      </c>
      <c r="E121" s="832" t="s">
        <v>1859</v>
      </c>
      <c r="F121" s="849">
        <v>21</v>
      </c>
      <c r="G121" s="849">
        <v>7411</v>
      </c>
      <c r="H121" s="849">
        <v>0.77326794657762943</v>
      </c>
      <c r="I121" s="849">
        <v>352.90476190476193</v>
      </c>
      <c r="J121" s="849">
        <v>27</v>
      </c>
      <c r="K121" s="849">
        <v>9584</v>
      </c>
      <c r="L121" s="849">
        <v>1</v>
      </c>
      <c r="M121" s="849">
        <v>354.96296296296299</v>
      </c>
      <c r="N121" s="849">
        <v>18</v>
      </c>
      <c r="O121" s="849">
        <v>6390</v>
      </c>
      <c r="P121" s="837">
        <v>0.66673622704507518</v>
      </c>
      <c r="Q121" s="850">
        <v>355</v>
      </c>
    </row>
    <row r="122" spans="1:17" ht="14.4" customHeight="1" x14ac:dyDescent="0.3">
      <c r="A122" s="831" t="s">
        <v>565</v>
      </c>
      <c r="B122" s="832" t="s">
        <v>1940</v>
      </c>
      <c r="C122" s="832" t="s">
        <v>1827</v>
      </c>
      <c r="D122" s="832" t="s">
        <v>1862</v>
      </c>
      <c r="E122" s="832" t="s">
        <v>1863</v>
      </c>
      <c r="F122" s="849">
        <v>3</v>
      </c>
      <c r="G122" s="849">
        <v>2103</v>
      </c>
      <c r="H122" s="849">
        <v>3</v>
      </c>
      <c r="I122" s="849">
        <v>701</v>
      </c>
      <c r="J122" s="849">
        <v>1</v>
      </c>
      <c r="K122" s="849">
        <v>701</v>
      </c>
      <c r="L122" s="849">
        <v>1</v>
      </c>
      <c r="M122" s="849">
        <v>701</v>
      </c>
      <c r="N122" s="849"/>
      <c r="O122" s="849"/>
      <c r="P122" s="837"/>
      <c r="Q122" s="850"/>
    </row>
    <row r="123" spans="1:17" ht="14.4" customHeight="1" x14ac:dyDescent="0.3">
      <c r="A123" s="831" t="s">
        <v>565</v>
      </c>
      <c r="B123" s="832" t="s">
        <v>1940</v>
      </c>
      <c r="C123" s="832" t="s">
        <v>1827</v>
      </c>
      <c r="D123" s="832" t="s">
        <v>1862</v>
      </c>
      <c r="E123" s="832" t="s">
        <v>1864</v>
      </c>
      <c r="F123" s="849">
        <v>97</v>
      </c>
      <c r="G123" s="849">
        <v>67661</v>
      </c>
      <c r="H123" s="849">
        <v>0.79115315357451887</v>
      </c>
      <c r="I123" s="849">
        <v>697.53608247422676</v>
      </c>
      <c r="J123" s="849">
        <v>122</v>
      </c>
      <c r="K123" s="849">
        <v>85522</v>
      </c>
      <c r="L123" s="849">
        <v>1</v>
      </c>
      <c r="M123" s="849">
        <v>701</v>
      </c>
      <c r="N123" s="849">
        <v>92</v>
      </c>
      <c r="O123" s="849">
        <v>64577</v>
      </c>
      <c r="P123" s="837">
        <v>0.75509225696312066</v>
      </c>
      <c r="Q123" s="850">
        <v>701.92391304347825</v>
      </c>
    </row>
    <row r="124" spans="1:17" ht="14.4" customHeight="1" x14ac:dyDescent="0.3">
      <c r="A124" s="831" t="s">
        <v>565</v>
      </c>
      <c r="B124" s="832" t="s">
        <v>1940</v>
      </c>
      <c r="C124" s="832" t="s">
        <v>1827</v>
      </c>
      <c r="D124" s="832" t="s">
        <v>2001</v>
      </c>
      <c r="E124" s="832" t="s">
        <v>2002</v>
      </c>
      <c r="F124" s="849">
        <v>1393</v>
      </c>
      <c r="G124" s="849">
        <v>8792616</v>
      </c>
      <c r="H124" s="849">
        <v>0.89466923570969814</v>
      </c>
      <c r="I124" s="849">
        <v>6312</v>
      </c>
      <c r="J124" s="849">
        <v>1557</v>
      </c>
      <c r="K124" s="849">
        <v>9827784</v>
      </c>
      <c r="L124" s="849">
        <v>1</v>
      </c>
      <c r="M124" s="849">
        <v>6312</v>
      </c>
      <c r="N124" s="849">
        <v>1235</v>
      </c>
      <c r="O124" s="849">
        <v>7795320</v>
      </c>
      <c r="P124" s="837">
        <v>0.79319203596660248</v>
      </c>
      <c r="Q124" s="850">
        <v>6312</v>
      </c>
    </row>
    <row r="125" spans="1:17" ht="14.4" customHeight="1" x14ac:dyDescent="0.3">
      <c r="A125" s="831" t="s">
        <v>565</v>
      </c>
      <c r="B125" s="832" t="s">
        <v>1940</v>
      </c>
      <c r="C125" s="832" t="s">
        <v>1827</v>
      </c>
      <c r="D125" s="832" t="s">
        <v>1929</v>
      </c>
      <c r="E125" s="832" t="s">
        <v>1930</v>
      </c>
      <c r="F125" s="849">
        <v>30</v>
      </c>
      <c r="G125" s="849">
        <v>0</v>
      </c>
      <c r="H125" s="849"/>
      <c r="I125" s="849">
        <v>0</v>
      </c>
      <c r="J125" s="849">
        <v>37</v>
      </c>
      <c r="K125" s="849">
        <v>0</v>
      </c>
      <c r="L125" s="849"/>
      <c r="M125" s="849">
        <v>0</v>
      </c>
      <c r="N125" s="849">
        <v>31</v>
      </c>
      <c r="O125" s="849">
        <v>0</v>
      </c>
      <c r="P125" s="837"/>
      <c r="Q125" s="850">
        <v>0</v>
      </c>
    </row>
    <row r="126" spans="1:17" ht="14.4" customHeight="1" x14ac:dyDescent="0.3">
      <c r="A126" s="831" t="s">
        <v>565</v>
      </c>
      <c r="B126" s="832" t="s">
        <v>1940</v>
      </c>
      <c r="C126" s="832" t="s">
        <v>1827</v>
      </c>
      <c r="D126" s="832" t="s">
        <v>1931</v>
      </c>
      <c r="E126" s="832" t="s">
        <v>1932</v>
      </c>
      <c r="F126" s="849"/>
      <c r="G126" s="849"/>
      <c r="H126" s="849"/>
      <c r="I126" s="849"/>
      <c r="J126" s="849"/>
      <c r="K126" s="849"/>
      <c r="L126" s="849"/>
      <c r="M126" s="849"/>
      <c r="N126" s="849">
        <v>20</v>
      </c>
      <c r="O126" s="849">
        <v>3140</v>
      </c>
      <c r="P126" s="837"/>
      <c r="Q126" s="850">
        <v>157</v>
      </c>
    </row>
    <row r="127" spans="1:17" ht="14.4" customHeight="1" x14ac:dyDescent="0.3">
      <c r="A127" s="831" t="s">
        <v>565</v>
      </c>
      <c r="B127" s="832" t="s">
        <v>1940</v>
      </c>
      <c r="C127" s="832" t="s">
        <v>1827</v>
      </c>
      <c r="D127" s="832" t="s">
        <v>1931</v>
      </c>
      <c r="E127" s="832" t="s">
        <v>1933</v>
      </c>
      <c r="F127" s="849"/>
      <c r="G127" s="849"/>
      <c r="H127" s="849"/>
      <c r="I127" s="849"/>
      <c r="J127" s="849"/>
      <c r="K127" s="849"/>
      <c r="L127" s="849"/>
      <c r="M127" s="849"/>
      <c r="N127" s="849">
        <v>2</v>
      </c>
      <c r="O127" s="849">
        <v>314</v>
      </c>
      <c r="P127" s="837"/>
      <c r="Q127" s="850">
        <v>157</v>
      </c>
    </row>
    <row r="128" spans="1:17" ht="14.4" customHeight="1" x14ac:dyDescent="0.3">
      <c r="A128" s="831" t="s">
        <v>565</v>
      </c>
      <c r="B128" s="832" t="s">
        <v>1940</v>
      </c>
      <c r="C128" s="832" t="s">
        <v>1827</v>
      </c>
      <c r="D128" s="832" t="s">
        <v>2003</v>
      </c>
      <c r="E128" s="832" t="s">
        <v>2004</v>
      </c>
      <c r="F128" s="849">
        <v>460</v>
      </c>
      <c r="G128" s="849">
        <v>11378100</v>
      </c>
      <c r="H128" s="849">
        <v>1.144278606965174</v>
      </c>
      <c r="I128" s="849">
        <v>24735</v>
      </c>
      <c r="J128" s="849">
        <v>402</v>
      </c>
      <c r="K128" s="849">
        <v>9943470</v>
      </c>
      <c r="L128" s="849">
        <v>1</v>
      </c>
      <c r="M128" s="849">
        <v>24735</v>
      </c>
      <c r="N128" s="849">
        <v>409</v>
      </c>
      <c r="O128" s="849">
        <v>10116615</v>
      </c>
      <c r="P128" s="837">
        <v>1.0174129353233832</v>
      </c>
      <c r="Q128" s="850">
        <v>24735</v>
      </c>
    </row>
    <row r="129" spans="1:17" ht="14.4" customHeight="1" x14ac:dyDescent="0.3">
      <c r="A129" s="831" t="s">
        <v>565</v>
      </c>
      <c r="B129" s="832" t="s">
        <v>1940</v>
      </c>
      <c r="C129" s="832" t="s">
        <v>1827</v>
      </c>
      <c r="D129" s="832" t="s">
        <v>1936</v>
      </c>
      <c r="E129" s="832" t="s">
        <v>1937</v>
      </c>
      <c r="F129" s="849">
        <v>20</v>
      </c>
      <c r="G129" s="849">
        <v>0</v>
      </c>
      <c r="H129" s="849"/>
      <c r="I129" s="849">
        <v>0</v>
      </c>
      <c r="J129" s="849">
        <v>15</v>
      </c>
      <c r="K129" s="849">
        <v>0</v>
      </c>
      <c r="L129" s="849"/>
      <c r="M129" s="849">
        <v>0</v>
      </c>
      <c r="N129" s="849">
        <v>15</v>
      </c>
      <c r="O129" s="849">
        <v>0</v>
      </c>
      <c r="P129" s="837"/>
      <c r="Q129" s="850">
        <v>0</v>
      </c>
    </row>
    <row r="130" spans="1:17" ht="14.4" customHeight="1" x14ac:dyDescent="0.3">
      <c r="A130" s="831" t="s">
        <v>565</v>
      </c>
      <c r="B130" s="832" t="s">
        <v>1940</v>
      </c>
      <c r="C130" s="832" t="s">
        <v>1827</v>
      </c>
      <c r="D130" s="832" t="s">
        <v>2005</v>
      </c>
      <c r="E130" s="832" t="s">
        <v>2006</v>
      </c>
      <c r="F130" s="849"/>
      <c r="G130" s="849"/>
      <c r="H130" s="849"/>
      <c r="I130" s="849"/>
      <c r="J130" s="849">
        <v>1</v>
      </c>
      <c r="K130" s="849">
        <v>624</v>
      </c>
      <c r="L130" s="849">
        <v>1</v>
      </c>
      <c r="M130" s="849">
        <v>624</v>
      </c>
      <c r="N130" s="849"/>
      <c r="O130" s="849"/>
      <c r="P130" s="837"/>
      <c r="Q130" s="850"/>
    </row>
    <row r="131" spans="1:17" ht="14.4" customHeight="1" x14ac:dyDescent="0.3">
      <c r="A131" s="831" t="s">
        <v>565</v>
      </c>
      <c r="B131" s="832" t="s">
        <v>1940</v>
      </c>
      <c r="C131" s="832" t="s">
        <v>1827</v>
      </c>
      <c r="D131" s="832" t="s">
        <v>1938</v>
      </c>
      <c r="E131" s="832" t="s">
        <v>1939</v>
      </c>
      <c r="F131" s="849">
        <v>8</v>
      </c>
      <c r="G131" s="849">
        <v>0</v>
      </c>
      <c r="H131" s="849"/>
      <c r="I131" s="849">
        <v>0</v>
      </c>
      <c r="J131" s="849">
        <v>10</v>
      </c>
      <c r="K131" s="849">
        <v>0</v>
      </c>
      <c r="L131" s="849"/>
      <c r="M131" s="849">
        <v>0</v>
      </c>
      <c r="N131" s="849">
        <v>6</v>
      </c>
      <c r="O131" s="849">
        <v>0</v>
      </c>
      <c r="P131" s="837"/>
      <c r="Q131" s="850">
        <v>0</v>
      </c>
    </row>
    <row r="132" spans="1:17" ht="14.4" customHeight="1" x14ac:dyDescent="0.3">
      <c r="A132" s="831" t="s">
        <v>565</v>
      </c>
      <c r="B132" s="832" t="s">
        <v>1940</v>
      </c>
      <c r="C132" s="832" t="s">
        <v>1827</v>
      </c>
      <c r="D132" s="832" t="s">
        <v>2007</v>
      </c>
      <c r="E132" s="832" t="s">
        <v>2008</v>
      </c>
      <c r="F132" s="849">
        <v>591</v>
      </c>
      <c r="G132" s="849">
        <v>0</v>
      </c>
      <c r="H132" s="849"/>
      <c r="I132" s="849">
        <v>0</v>
      </c>
      <c r="J132" s="849">
        <v>528</v>
      </c>
      <c r="K132" s="849">
        <v>0</v>
      </c>
      <c r="L132" s="849"/>
      <c r="M132" s="849">
        <v>0</v>
      </c>
      <c r="N132" s="849">
        <v>518</v>
      </c>
      <c r="O132" s="849">
        <v>0</v>
      </c>
      <c r="P132" s="837"/>
      <c r="Q132" s="850">
        <v>0</v>
      </c>
    </row>
    <row r="133" spans="1:17" ht="14.4" customHeight="1" x14ac:dyDescent="0.3">
      <c r="A133" s="831" t="s">
        <v>565</v>
      </c>
      <c r="B133" s="832" t="s">
        <v>1940</v>
      </c>
      <c r="C133" s="832" t="s">
        <v>1827</v>
      </c>
      <c r="D133" s="832" t="s">
        <v>2009</v>
      </c>
      <c r="E133" s="832" t="s">
        <v>2010</v>
      </c>
      <c r="F133" s="849">
        <v>2</v>
      </c>
      <c r="G133" s="849">
        <v>3162</v>
      </c>
      <c r="H133" s="849"/>
      <c r="I133" s="849">
        <v>1581</v>
      </c>
      <c r="J133" s="849"/>
      <c r="K133" s="849"/>
      <c r="L133" s="849"/>
      <c r="M133" s="849"/>
      <c r="N133" s="849">
        <v>17</v>
      </c>
      <c r="O133" s="849">
        <v>26894</v>
      </c>
      <c r="P133" s="837"/>
      <c r="Q133" s="850">
        <v>1582</v>
      </c>
    </row>
    <row r="134" spans="1:17" ht="14.4" customHeight="1" x14ac:dyDescent="0.3">
      <c r="A134" s="831" t="s">
        <v>565</v>
      </c>
      <c r="B134" s="832" t="s">
        <v>2011</v>
      </c>
      <c r="C134" s="832" t="s">
        <v>1827</v>
      </c>
      <c r="D134" s="832" t="s">
        <v>2012</v>
      </c>
      <c r="E134" s="832" t="s">
        <v>2013</v>
      </c>
      <c r="F134" s="849"/>
      <c r="G134" s="849"/>
      <c r="H134" s="849"/>
      <c r="I134" s="849"/>
      <c r="J134" s="849"/>
      <c r="K134" s="849"/>
      <c r="L134" s="849"/>
      <c r="M134" s="849"/>
      <c r="N134" s="849">
        <v>1</v>
      </c>
      <c r="O134" s="849">
        <v>1967</v>
      </c>
      <c r="P134" s="837"/>
      <c r="Q134" s="850">
        <v>1967</v>
      </c>
    </row>
    <row r="135" spans="1:17" ht="14.4" customHeight="1" x14ac:dyDescent="0.3">
      <c r="A135" s="831" t="s">
        <v>565</v>
      </c>
      <c r="B135" s="832" t="s">
        <v>2011</v>
      </c>
      <c r="C135" s="832" t="s">
        <v>1827</v>
      </c>
      <c r="D135" s="832" t="s">
        <v>2014</v>
      </c>
      <c r="E135" s="832" t="s">
        <v>2015</v>
      </c>
      <c r="F135" s="849">
        <v>1</v>
      </c>
      <c r="G135" s="849">
        <v>2522</v>
      </c>
      <c r="H135" s="849"/>
      <c r="I135" s="849">
        <v>2522</v>
      </c>
      <c r="J135" s="849"/>
      <c r="K135" s="849"/>
      <c r="L135" s="849"/>
      <c r="M135" s="849"/>
      <c r="N135" s="849"/>
      <c r="O135" s="849"/>
      <c r="P135" s="837"/>
      <c r="Q135" s="850"/>
    </row>
    <row r="136" spans="1:17" ht="14.4" customHeight="1" x14ac:dyDescent="0.3">
      <c r="A136" s="831" t="s">
        <v>565</v>
      </c>
      <c r="B136" s="832" t="s">
        <v>2011</v>
      </c>
      <c r="C136" s="832" t="s">
        <v>1827</v>
      </c>
      <c r="D136" s="832" t="s">
        <v>2016</v>
      </c>
      <c r="E136" s="832" t="s">
        <v>2017</v>
      </c>
      <c r="F136" s="849">
        <v>1</v>
      </c>
      <c r="G136" s="849">
        <v>2770</v>
      </c>
      <c r="H136" s="849">
        <v>0.33321303981715383</v>
      </c>
      <c r="I136" s="849">
        <v>2770</v>
      </c>
      <c r="J136" s="849">
        <v>3</v>
      </c>
      <c r="K136" s="849">
        <v>8313</v>
      </c>
      <c r="L136" s="849">
        <v>1</v>
      </c>
      <c r="M136" s="849">
        <v>2771</v>
      </c>
      <c r="N136" s="849">
        <v>2</v>
      </c>
      <c r="O136" s="849">
        <v>5545</v>
      </c>
      <c r="P136" s="837">
        <v>0.66702754721520507</v>
      </c>
      <c r="Q136" s="850">
        <v>2772.5</v>
      </c>
    </row>
    <row r="137" spans="1:17" ht="14.4" customHeight="1" x14ac:dyDescent="0.3">
      <c r="A137" s="831" t="s">
        <v>565</v>
      </c>
      <c r="B137" s="832" t="s">
        <v>2011</v>
      </c>
      <c r="C137" s="832" t="s">
        <v>1827</v>
      </c>
      <c r="D137" s="832" t="s">
        <v>2018</v>
      </c>
      <c r="E137" s="832" t="s">
        <v>2019</v>
      </c>
      <c r="F137" s="849">
        <v>1</v>
      </c>
      <c r="G137" s="849">
        <v>2145</v>
      </c>
      <c r="H137" s="849"/>
      <c r="I137" s="849">
        <v>2145</v>
      </c>
      <c r="J137" s="849"/>
      <c r="K137" s="849"/>
      <c r="L137" s="849"/>
      <c r="M137" s="849"/>
      <c r="N137" s="849"/>
      <c r="O137" s="849"/>
      <c r="P137" s="837"/>
      <c r="Q137" s="850"/>
    </row>
    <row r="138" spans="1:17" ht="14.4" customHeight="1" x14ac:dyDescent="0.3">
      <c r="A138" s="831" t="s">
        <v>565</v>
      </c>
      <c r="B138" s="832" t="s">
        <v>2011</v>
      </c>
      <c r="C138" s="832" t="s">
        <v>1827</v>
      </c>
      <c r="D138" s="832" t="s">
        <v>2020</v>
      </c>
      <c r="E138" s="832" t="s">
        <v>2021</v>
      </c>
      <c r="F138" s="849">
        <v>1</v>
      </c>
      <c r="G138" s="849">
        <v>5148</v>
      </c>
      <c r="H138" s="849"/>
      <c r="I138" s="849">
        <v>5148</v>
      </c>
      <c r="J138" s="849"/>
      <c r="K138" s="849"/>
      <c r="L138" s="849"/>
      <c r="M138" s="849"/>
      <c r="N138" s="849"/>
      <c r="O138" s="849"/>
      <c r="P138" s="837"/>
      <c r="Q138" s="850"/>
    </row>
    <row r="139" spans="1:17" ht="14.4" customHeight="1" x14ac:dyDescent="0.3">
      <c r="A139" s="831" t="s">
        <v>565</v>
      </c>
      <c r="B139" s="832" t="s">
        <v>2011</v>
      </c>
      <c r="C139" s="832" t="s">
        <v>1827</v>
      </c>
      <c r="D139" s="832" t="s">
        <v>2022</v>
      </c>
      <c r="E139" s="832" t="s">
        <v>2023</v>
      </c>
      <c r="F139" s="849">
        <v>1</v>
      </c>
      <c r="G139" s="849">
        <v>5956</v>
      </c>
      <c r="H139" s="849"/>
      <c r="I139" s="849">
        <v>5956</v>
      </c>
      <c r="J139" s="849"/>
      <c r="K139" s="849"/>
      <c r="L139" s="849"/>
      <c r="M139" s="849"/>
      <c r="N139" s="849"/>
      <c r="O139" s="849"/>
      <c r="P139" s="837"/>
      <c r="Q139" s="850"/>
    </row>
    <row r="140" spans="1:17" ht="14.4" customHeight="1" x14ac:dyDescent="0.3">
      <c r="A140" s="831" t="s">
        <v>565</v>
      </c>
      <c r="B140" s="832" t="s">
        <v>2011</v>
      </c>
      <c r="C140" s="832" t="s">
        <v>1827</v>
      </c>
      <c r="D140" s="832" t="s">
        <v>2024</v>
      </c>
      <c r="E140" s="832" t="s">
        <v>2025</v>
      </c>
      <c r="F140" s="849"/>
      <c r="G140" s="849"/>
      <c r="H140" s="849"/>
      <c r="I140" s="849"/>
      <c r="J140" s="849">
        <v>1</v>
      </c>
      <c r="K140" s="849">
        <v>1709</v>
      </c>
      <c r="L140" s="849">
        <v>1</v>
      </c>
      <c r="M140" s="849">
        <v>1709</v>
      </c>
      <c r="N140" s="849"/>
      <c r="O140" s="849"/>
      <c r="P140" s="837"/>
      <c r="Q140" s="850"/>
    </row>
    <row r="141" spans="1:17" ht="14.4" customHeight="1" x14ac:dyDescent="0.3">
      <c r="A141" s="831" t="s">
        <v>565</v>
      </c>
      <c r="B141" s="832" t="s">
        <v>2011</v>
      </c>
      <c r="C141" s="832" t="s">
        <v>1827</v>
      </c>
      <c r="D141" s="832" t="s">
        <v>2026</v>
      </c>
      <c r="E141" s="832" t="s">
        <v>2027</v>
      </c>
      <c r="F141" s="849">
        <v>1</v>
      </c>
      <c r="G141" s="849">
        <v>3612</v>
      </c>
      <c r="H141" s="849"/>
      <c r="I141" s="849">
        <v>3612</v>
      </c>
      <c r="J141" s="849"/>
      <c r="K141" s="849"/>
      <c r="L141" s="849"/>
      <c r="M141" s="849"/>
      <c r="N141" s="849">
        <v>2</v>
      </c>
      <c r="O141" s="849">
        <v>7233</v>
      </c>
      <c r="P141" s="837"/>
      <c r="Q141" s="850">
        <v>3616.5</v>
      </c>
    </row>
    <row r="142" spans="1:17" ht="14.4" customHeight="1" x14ac:dyDescent="0.3">
      <c r="A142" s="831" t="s">
        <v>565</v>
      </c>
      <c r="B142" s="832" t="s">
        <v>2011</v>
      </c>
      <c r="C142" s="832" t="s">
        <v>1827</v>
      </c>
      <c r="D142" s="832" t="s">
        <v>2028</v>
      </c>
      <c r="E142" s="832" t="s">
        <v>2029</v>
      </c>
      <c r="F142" s="849"/>
      <c r="G142" s="849"/>
      <c r="H142" s="849"/>
      <c r="I142" s="849"/>
      <c r="J142" s="849">
        <v>1</v>
      </c>
      <c r="K142" s="849">
        <v>1985</v>
      </c>
      <c r="L142" s="849">
        <v>1</v>
      </c>
      <c r="M142" s="849">
        <v>1985</v>
      </c>
      <c r="N142" s="849">
        <v>2</v>
      </c>
      <c r="O142" s="849">
        <v>3973</v>
      </c>
      <c r="P142" s="837">
        <v>2.0015113350125944</v>
      </c>
      <c r="Q142" s="850">
        <v>1986.5</v>
      </c>
    </row>
    <row r="143" spans="1:17" ht="14.4" customHeight="1" x14ac:dyDescent="0.3">
      <c r="A143" s="831" t="s">
        <v>565</v>
      </c>
      <c r="B143" s="832" t="s">
        <v>2011</v>
      </c>
      <c r="C143" s="832" t="s">
        <v>1827</v>
      </c>
      <c r="D143" s="832" t="s">
        <v>2030</v>
      </c>
      <c r="E143" s="832" t="s">
        <v>2031</v>
      </c>
      <c r="F143" s="849"/>
      <c r="G143" s="849"/>
      <c r="H143" s="849"/>
      <c r="I143" s="849"/>
      <c r="J143" s="849">
        <v>1</v>
      </c>
      <c r="K143" s="849">
        <v>3298</v>
      </c>
      <c r="L143" s="849">
        <v>1</v>
      </c>
      <c r="M143" s="849">
        <v>3298</v>
      </c>
      <c r="N143" s="849"/>
      <c r="O143" s="849"/>
      <c r="P143" s="837"/>
      <c r="Q143" s="850"/>
    </row>
    <row r="144" spans="1:17" ht="14.4" customHeight="1" x14ac:dyDescent="0.3">
      <c r="A144" s="831" t="s">
        <v>565</v>
      </c>
      <c r="B144" s="832" t="s">
        <v>2011</v>
      </c>
      <c r="C144" s="832" t="s">
        <v>1827</v>
      </c>
      <c r="D144" s="832" t="s">
        <v>2032</v>
      </c>
      <c r="E144" s="832" t="s">
        <v>2033</v>
      </c>
      <c r="F144" s="849">
        <v>1</v>
      </c>
      <c r="G144" s="849">
        <v>5282</v>
      </c>
      <c r="H144" s="849"/>
      <c r="I144" s="849">
        <v>5282</v>
      </c>
      <c r="J144" s="849"/>
      <c r="K144" s="849"/>
      <c r="L144" s="849"/>
      <c r="M144" s="849"/>
      <c r="N144" s="849">
        <v>2</v>
      </c>
      <c r="O144" s="849">
        <v>10580</v>
      </c>
      <c r="P144" s="837"/>
      <c r="Q144" s="850">
        <v>5290</v>
      </c>
    </row>
    <row r="145" spans="1:17" ht="14.4" customHeight="1" x14ac:dyDescent="0.3">
      <c r="A145" s="831" t="s">
        <v>565</v>
      </c>
      <c r="B145" s="832" t="s">
        <v>2011</v>
      </c>
      <c r="C145" s="832" t="s">
        <v>1827</v>
      </c>
      <c r="D145" s="832" t="s">
        <v>2034</v>
      </c>
      <c r="E145" s="832" t="s">
        <v>2035</v>
      </c>
      <c r="F145" s="849"/>
      <c r="G145" s="849"/>
      <c r="H145" s="849"/>
      <c r="I145" s="849"/>
      <c r="J145" s="849">
        <v>2</v>
      </c>
      <c r="K145" s="849">
        <v>11404</v>
      </c>
      <c r="L145" s="849">
        <v>1</v>
      </c>
      <c r="M145" s="849">
        <v>5702</v>
      </c>
      <c r="N145" s="849">
        <v>2</v>
      </c>
      <c r="O145" s="849">
        <v>11434</v>
      </c>
      <c r="P145" s="837">
        <v>1.0026306559102069</v>
      </c>
      <c r="Q145" s="850">
        <v>5717</v>
      </c>
    </row>
    <row r="146" spans="1:17" ht="14.4" customHeight="1" x14ac:dyDescent="0.3">
      <c r="A146" s="831" t="s">
        <v>565</v>
      </c>
      <c r="B146" s="832" t="s">
        <v>2011</v>
      </c>
      <c r="C146" s="832" t="s">
        <v>1827</v>
      </c>
      <c r="D146" s="832" t="s">
        <v>2036</v>
      </c>
      <c r="E146" s="832" t="s">
        <v>2037</v>
      </c>
      <c r="F146" s="849">
        <v>1</v>
      </c>
      <c r="G146" s="849">
        <v>8444</v>
      </c>
      <c r="H146" s="849">
        <v>0.99928994082840239</v>
      </c>
      <c r="I146" s="849">
        <v>8444</v>
      </c>
      <c r="J146" s="849">
        <v>1</v>
      </c>
      <c r="K146" s="849">
        <v>8450</v>
      </c>
      <c r="L146" s="849">
        <v>1</v>
      </c>
      <c r="M146" s="849">
        <v>8450</v>
      </c>
      <c r="N146" s="849">
        <v>1</v>
      </c>
      <c r="O146" s="849">
        <v>8466</v>
      </c>
      <c r="P146" s="837">
        <v>1.0018934911242603</v>
      </c>
      <c r="Q146" s="850">
        <v>8466</v>
      </c>
    </row>
    <row r="147" spans="1:17" ht="14.4" customHeight="1" x14ac:dyDescent="0.3">
      <c r="A147" s="831" t="s">
        <v>565</v>
      </c>
      <c r="B147" s="832" t="s">
        <v>2011</v>
      </c>
      <c r="C147" s="832" t="s">
        <v>1827</v>
      </c>
      <c r="D147" s="832" t="s">
        <v>2038</v>
      </c>
      <c r="E147" s="832" t="s">
        <v>2039</v>
      </c>
      <c r="F147" s="849">
        <v>1</v>
      </c>
      <c r="G147" s="849">
        <v>6813</v>
      </c>
      <c r="H147" s="849"/>
      <c r="I147" s="849">
        <v>6813</v>
      </c>
      <c r="J147" s="849"/>
      <c r="K147" s="849"/>
      <c r="L147" s="849"/>
      <c r="M147" s="849"/>
      <c r="N147" s="849">
        <v>1</v>
      </c>
      <c r="O147" s="849">
        <v>6818</v>
      </c>
      <c r="P147" s="837"/>
      <c r="Q147" s="850">
        <v>6818</v>
      </c>
    </row>
    <row r="148" spans="1:17" ht="14.4" customHeight="1" x14ac:dyDescent="0.3">
      <c r="A148" s="831" t="s">
        <v>565</v>
      </c>
      <c r="B148" s="832" t="s">
        <v>2011</v>
      </c>
      <c r="C148" s="832" t="s">
        <v>1827</v>
      </c>
      <c r="D148" s="832" t="s">
        <v>2040</v>
      </c>
      <c r="E148" s="832" t="s">
        <v>2041</v>
      </c>
      <c r="F148" s="849">
        <v>1</v>
      </c>
      <c r="G148" s="849">
        <v>9773</v>
      </c>
      <c r="H148" s="849"/>
      <c r="I148" s="849">
        <v>9773</v>
      </c>
      <c r="J148" s="849"/>
      <c r="K148" s="849"/>
      <c r="L148" s="849"/>
      <c r="M148" s="849"/>
      <c r="N148" s="849"/>
      <c r="O148" s="849"/>
      <c r="P148" s="837"/>
      <c r="Q148" s="850"/>
    </row>
    <row r="149" spans="1:17" ht="14.4" customHeight="1" x14ac:dyDescent="0.3">
      <c r="A149" s="831" t="s">
        <v>565</v>
      </c>
      <c r="B149" s="832" t="s">
        <v>2011</v>
      </c>
      <c r="C149" s="832" t="s">
        <v>1827</v>
      </c>
      <c r="D149" s="832" t="s">
        <v>2042</v>
      </c>
      <c r="E149" s="832" t="s">
        <v>2043</v>
      </c>
      <c r="F149" s="849">
        <v>1</v>
      </c>
      <c r="G149" s="849">
        <v>16800</v>
      </c>
      <c r="H149" s="849"/>
      <c r="I149" s="849">
        <v>16800</v>
      </c>
      <c r="J149" s="849"/>
      <c r="K149" s="849"/>
      <c r="L149" s="849"/>
      <c r="M149" s="849"/>
      <c r="N149" s="849"/>
      <c r="O149" s="849"/>
      <c r="P149" s="837"/>
      <c r="Q149" s="850"/>
    </row>
    <row r="150" spans="1:17" ht="14.4" customHeight="1" x14ac:dyDescent="0.3">
      <c r="A150" s="831" t="s">
        <v>565</v>
      </c>
      <c r="B150" s="832" t="s">
        <v>2044</v>
      </c>
      <c r="C150" s="832" t="s">
        <v>1827</v>
      </c>
      <c r="D150" s="832" t="s">
        <v>2045</v>
      </c>
      <c r="E150" s="832" t="s">
        <v>2046</v>
      </c>
      <c r="F150" s="849"/>
      <c r="G150" s="849"/>
      <c r="H150" s="849"/>
      <c r="I150" s="849"/>
      <c r="J150" s="849">
        <v>1</v>
      </c>
      <c r="K150" s="849">
        <v>2348</v>
      </c>
      <c r="L150" s="849">
        <v>1</v>
      </c>
      <c r="M150" s="849">
        <v>2348</v>
      </c>
      <c r="N150" s="849">
        <v>1</v>
      </c>
      <c r="O150" s="849">
        <v>2353</v>
      </c>
      <c r="P150" s="837">
        <v>1.002129471890971</v>
      </c>
      <c r="Q150" s="850">
        <v>2353</v>
      </c>
    </row>
    <row r="151" spans="1:17" ht="14.4" customHeight="1" x14ac:dyDescent="0.3">
      <c r="A151" s="831" t="s">
        <v>565</v>
      </c>
      <c r="B151" s="832" t="s">
        <v>2044</v>
      </c>
      <c r="C151" s="832" t="s">
        <v>1827</v>
      </c>
      <c r="D151" s="832" t="s">
        <v>2047</v>
      </c>
      <c r="E151" s="832" t="s">
        <v>2048</v>
      </c>
      <c r="F151" s="849"/>
      <c r="G151" s="849"/>
      <c r="H151" s="849"/>
      <c r="I151" s="849"/>
      <c r="J151" s="849"/>
      <c r="K151" s="849"/>
      <c r="L151" s="849"/>
      <c r="M151" s="849"/>
      <c r="N151" s="849">
        <v>1</v>
      </c>
      <c r="O151" s="849">
        <v>5243</v>
      </c>
      <c r="P151" s="837"/>
      <c r="Q151" s="850">
        <v>5243</v>
      </c>
    </row>
    <row r="152" spans="1:17" ht="14.4" customHeight="1" x14ac:dyDescent="0.3">
      <c r="A152" s="831" t="s">
        <v>565</v>
      </c>
      <c r="B152" s="832" t="s">
        <v>2044</v>
      </c>
      <c r="C152" s="832" t="s">
        <v>1827</v>
      </c>
      <c r="D152" s="832" t="s">
        <v>2047</v>
      </c>
      <c r="E152" s="832" t="s">
        <v>2049</v>
      </c>
      <c r="F152" s="849"/>
      <c r="G152" s="849"/>
      <c r="H152" s="849"/>
      <c r="I152" s="849"/>
      <c r="J152" s="849">
        <v>1</v>
      </c>
      <c r="K152" s="849">
        <v>5238</v>
      </c>
      <c r="L152" s="849">
        <v>1</v>
      </c>
      <c r="M152" s="849">
        <v>5238</v>
      </c>
      <c r="N152" s="849"/>
      <c r="O152" s="849"/>
      <c r="P152" s="837"/>
      <c r="Q152" s="850"/>
    </row>
    <row r="153" spans="1:17" ht="14.4" customHeight="1" x14ac:dyDescent="0.3">
      <c r="A153" s="831" t="s">
        <v>565</v>
      </c>
      <c r="B153" s="832" t="s">
        <v>2044</v>
      </c>
      <c r="C153" s="832" t="s">
        <v>1827</v>
      </c>
      <c r="D153" s="832" t="s">
        <v>2050</v>
      </c>
      <c r="E153" s="832" t="s">
        <v>2051</v>
      </c>
      <c r="F153" s="849"/>
      <c r="G153" s="849"/>
      <c r="H153" s="849"/>
      <c r="I153" s="849"/>
      <c r="J153" s="849">
        <v>1</v>
      </c>
      <c r="K153" s="849">
        <v>4114</v>
      </c>
      <c r="L153" s="849">
        <v>1</v>
      </c>
      <c r="M153" s="849">
        <v>4114</v>
      </c>
      <c r="N153" s="849"/>
      <c r="O153" s="849"/>
      <c r="P153" s="837"/>
      <c r="Q153" s="850"/>
    </row>
    <row r="154" spans="1:17" ht="14.4" customHeight="1" x14ac:dyDescent="0.3">
      <c r="A154" s="831" t="s">
        <v>565</v>
      </c>
      <c r="B154" s="832" t="s">
        <v>2044</v>
      </c>
      <c r="C154" s="832" t="s">
        <v>1827</v>
      </c>
      <c r="D154" s="832" t="s">
        <v>2052</v>
      </c>
      <c r="E154" s="832" t="s">
        <v>2053</v>
      </c>
      <c r="F154" s="849"/>
      <c r="G154" s="849"/>
      <c r="H154" s="849"/>
      <c r="I154" s="849"/>
      <c r="J154" s="849">
        <v>1</v>
      </c>
      <c r="K154" s="849">
        <v>4617</v>
      </c>
      <c r="L154" s="849">
        <v>1</v>
      </c>
      <c r="M154" s="849">
        <v>4617</v>
      </c>
      <c r="N154" s="849"/>
      <c r="O154" s="849"/>
      <c r="P154" s="837"/>
      <c r="Q154" s="850"/>
    </row>
    <row r="155" spans="1:17" ht="14.4" customHeight="1" x14ac:dyDescent="0.3">
      <c r="A155" s="831" t="s">
        <v>565</v>
      </c>
      <c r="B155" s="832" t="s">
        <v>2054</v>
      </c>
      <c r="C155" s="832" t="s">
        <v>1827</v>
      </c>
      <c r="D155" s="832" t="s">
        <v>2055</v>
      </c>
      <c r="E155" s="832" t="s">
        <v>2056</v>
      </c>
      <c r="F155" s="849"/>
      <c r="G155" s="849"/>
      <c r="H155" s="849"/>
      <c r="I155" s="849"/>
      <c r="J155" s="849"/>
      <c r="K155" s="849"/>
      <c r="L155" s="849"/>
      <c r="M155" s="849"/>
      <c r="N155" s="849">
        <v>1</v>
      </c>
      <c r="O155" s="849">
        <v>374</v>
      </c>
      <c r="P155" s="837"/>
      <c r="Q155" s="850">
        <v>374</v>
      </c>
    </row>
    <row r="156" spans="1:17" ht="14.4" customHeight="1" x14ac:dyDescent="0.3">
      <c r="A156" s="831" t="s">
        <v>565</v>
      </c>
      <c r="B156" s="832" t="s">
        <v>2054</v>
      </c>
      <c r="C156" s="832" t="s">
        <v>1827</v>
      </c>
      <c r="D156" s="832" t="s">
        <v>1927</v>
      </c>
      <c r="E156" s="832" t="s">
        <v>2057</v>
      </c>
      <c r="F156" s="849">
        <v>899</v>
      </c>
      <c r="G156" s="849">
        <v>183348</v>
      </c>
      <c r="H156" s="849">
        <v>1.1748558246828142</v>
      </c>
      <c r="I156" s="849">
        <v>203.94660734149053</v>
      </c>
      <c r="J156" s="849">
        <v>765</v>
      </c>
      <c r="K156" s="849">
        <v>156060</v>
      </c>
      <c r="L156" s="849">
        <v>1</v>
      </c>
      <c r="M156" s="849">
        <v>204</v>
      </c>
      <c r="N156" s="849">
        <v>812</v>
      </c>
      <c r="O156" s="849">
        <v>166458</v>
      </c>
      <c r="P156" s="837">
        <v>1.0666282199154171</v>
      </c>
      <c r="Q156" s="850">
        <v>204.99753694581281</v>
      </c>
    </row>
    <row r="157" spans="1:17" ht="14.4" customHeight="1" x14ac:dyDescent="0.3">
      <c r="A157" s="831" t="s">
        <v>565</v>
      </c>
      <c r="B157" s="832" t="s">
        <v>2054</v>
      </c>
      <c r="C157" s="832" t="s">
        <v>1827</v>
      </c>
      <c r="D157" s="832" t="s">
        <v>1927</v>
      </c>
      <c r="E157" s="832" t="s">
        <v>1928</v>
      </c>
      <c r="F157" s="849">
        <v>1</v>
      </c>
      <c r="G157" s="849">
        <v>204</v>
      </c>
      <c r="H157" s="849">
        <v>0.33333333333333331</v>
      </c>
      <c r="I157" s="849">
        <v>204</v>
      </c>
      <c r="J157" s="849">
        <v>3</v>
      </c>
      <c r="K157" s="849">
        <v>612</v>
      </c>
      <c r="L157" s="849">
        <v>1</v>
      </c>
      <c r="M157" s="849">
        <v>204</v>
      </c>
      <c r="N157" s="849"/>
      <c r="O157" s="849"/>
      <c r="P157" s="837"/>
      <c r="Q157" s="850"/>
    </row>
    <row r="158" spans="1:17" ht="14.4" customHeight="1" x14ac:dyDescent="0.3">
      <c r="A158" s="831" t="s">
        <v>565</v>
      </c>
      <c r="B158" s="832" t="s">
        <v>2058</v>
      </c>
      <c r="C158" s="832" t="s">
        <v>1827</v>
      </c>
      <c r="D158" s="832" t="s">
        <v>1915</v>
      </c>
      <c r="E158" s="832" t="s">
        <v>1916</v>
      </c>
      <c r="F158" s="849"/>
      <c r="G158" s="849"/>
      <c r="H158" s="849"/>
      <c r="I158" s="849"/>
      <c r="J158" s="849"/>
      <c r="K158" s="849"/>
      <c r="L158" s="849"/>
      <c r="M158" s="849"/>
      <c r="N158" s="849">
        <v>28</v>
      </c>
      <c r="O158" s="849">
        <v>6300</v>
      </c>
      <c r="P158" s="837"/>
      <c r="Q158" s="850">
        <v>225</v>
      </c>
    </row>
    <row r="159" spans="1:17" ht="14.4" customHeight="1" x14ac:dyDescent="0.3">
      <c r="A159" s="831" t="s">
        <v>565</v>
      </c>
      <c r="B159" s="832" t="s">
        <v>2058</v>
      </c>
      <c r="C159" s="832" t="s">
        <v>1827</v>
      </c>
      <c r="D159" s="832" t="s">
        <v>1915</v>
      </c>
      <c r="E159" s="832" t="s">
        <v>1917</v>
      </c>
      <c r="F159" s="849"/>
      <c r="G159" s="849"/>
      <c r="H159" s="849"/>
      <c r="I159" s="849"/>
      <c r="J159" s="849"/>
      <c r="K159" s="849"/>
      <c r="L159" s="849"/>
      <c r="M159" s="849"/>
      <c r="N159" s="849">
        <v>2</v>
      </c>
      <c r="O159" s="849">
        <v>450</v>
      </c>
      <c r="P159" s="837"/>
      <c r="Q159" s="850">
        <v>225</v>
      </c>
    </row>
    <row r="160" spans="1:17" ht="14.4" customHeight="1" x14ac:dyDescent="0.3">
      <c r="A160" s="831" t="s">
        <v>565</v>
      </c>
      <c r="B160" s="832" t="s">
        <v>2058</v>
      </c>
      <c r="C160" s="832" t="s">
        <v>1827</v>
      </c>
      <c r="D160" s="832" t="s">
        <v>1918</v>
      </c>
      <c r="E160" s="832" t="s">
        <v>1919</v>
      </c>
      <c r="F160" s="849"/>
      <c r="G160" s="849"/>
      <c r="H160" s="849"/>
      <c r="I160" s="849"/>
      <c r="J160" s="849"/>
      <c r="K160" s="849"/>
      <c r="L160" s="849"/>
      <c r="M160" s="849"/>
      <c r="N160" s="849">
        <v>0</v>
      </c>
      <c r="O160" s="849">
        <v>0</v>
      </c>
      <c r="P160" s="837"/>
      <c r="Q160" s="850"/>
    </row>
    <row r="161" spans="1:17" ht="14.4" customHeight="1" x14ac:dyDescent="0.3">
      <c r="A161" s="831" t="s">
        <v>565</v>
      </c>
      <c r="B161" s="832" t="s">
        <v>2059</v>
      </c>
      <c r="C161" s="832" t="s">
        <v>1827</v>
      </c>
      <c r="D161" s="832" t="s">
        <v>2060</v>
      </c>
      <c r="E161" s="832" t="s">
        <v>2061</v>
      </c>
      <c r="F161" s="849"/>
      <c r="G161" s="849"/>
      <c r="H161" s="849"/>
      <c r="I161" s="849"/>
      <c r="J161" s="849">
        <v>1</v>
      </c>
      <c r="K161" s="849">
        <v>837</v>
      </c>
      <c r="L161" s="849">
        <v>1</v>
      </c>
      <c r="M161" s="849">
        <v>837</v>
      </c>
      <c r="N161" s="849"/>
      <c r="O161" s="849"/>
      <c r="P161" s="837"/>
      <c r="Q161" s="850"/>
    </row>
    <row r="162" spans="1:17" ht="14.4" customHeight="1" x14ac:dyDescent="0.3">
      <c r="A162" s="831" t="s">
        <v>565</v>
      </c>
      <c r="B162" s="832" t="s">
        <v>2062</v>
      </c>
      <c r="C162" s="832" t="s">
        <v>1827</v>
      </c>
      <c r="D162" s="832" t="s">
        <v>2063</v>
      </c>
      <c r="E162" s="832" t="s">
        <v>2064</v>
      </c>
      <c r="F162" s="849"/>
      <c r="G162" s="849"/>
      <c r="H162" s="849"/>
      <c r="I162" s="849"/>
      <c r="J162" s="849"/>
      <c r="K162" s="849"/>
      <c r="L162" s="849"/>
      <c r="M162" s="849"/>
      <c r="N162" s="849">
        <v>1</v>
      </c>
      <c r="O162" s="849">
        <v>318</v>
      </c>
      <c r="P162" s="837"/>
      <c r="Q162" s="850">
        <v>318</v>
      </c>
    </row>
    <row r="163" spans="1:17" ht="14.4" customHeight="1" x14ac:dyDescent="0.3">
      <c r="A163" s="831" t="s">
        <v>2065</v>
      </c>
      <c r="B163" s="832" t="s">
        <v>1832</v>
      </c>
      <c r="C163" s="832" t="s">
        <v>1833</v>
      </c>
      <c r="D163" s="832" t="s">
        <v>1837</v>
      </c>
      <c r="E163" s="832" t="s">
        <v>1835</v>
      </c>
      <c r="F163" s="849">
        <v>0</v>
      </c>
      <c r="G163" s="849">
        <v>0</v>
      </c>
      <c r="H163" s="849"/>
      <c r="I163" s="849"/>
      <c r="J163" s="849">
        <v>0</v>
      </c>
      <c r="K163" s="849">
        <v>0</v>
      </c>
      <c r="L163" s="849"/>
      <c r="M163" s="849"/>
      <c r="N163" s="849"/>
      <c r="O163" s="849"/>
      <c r="P163" s="837"/>
      <c r="Q163" s="850"/>
    </row>
    <row r="164" spans="1:17" ht="14.4" customHeight="1" x14ac:dyDescent="0.3">
      <c r="A164" s="831" t="s">
        <v>2065</v>
      </c>
      <c r="B164" s="832" t="s">
        <v>1832</v>
      </c>
      <c r="C164" s="832" t="s">
        <v>1833</v>
      </c>
      <c r="D164" s="832" t="s">
        <v>1837</v>
      </c>
      <c r="E164" s="832" t="s">
        <v>1839</v>
      </c>
      <c r="F164" s="849">
        <v>3</v>
      </c>
      <c r="G164" s="849">
        <v>58962.75</v>
      </c>
      <c r="H164" s="849">
        <v>2.9821489082991515</v>
      </c>
      <c r="I164" s="849">
        <v>19654.25</v>
      </c>
      <c r="J164" s="849">
        <v>1</v>
      </c>
      <c r="K164" s="849">
        <v>19771.900000000001</v>
      </c>
      <c r="L164" s="849">
        <v>1</v>
      </c>
      <c r="M164" s="849">
        <v>19771.900000000001</v>
      </c>
      <c r="N164" s="849"/>
      <c r="O164" s="849"/>
      <c r="P164" s="837"/>
      <c r="Q164" s="850"/>
    </row>
    <row r="165" spans="1:17" ht="14.4" customHeight="1" x14ac:dyDescent="0.3">
      <c r="A165" s="831" t="s">
        <v>2065</v>
      </c>
      <c r="B165" s="832" t="s">
        <v>1832</v>
      </c>
      <c r="C165" s="832" t="s">
        <v>1833</v>
      </c>
      <c r="D165" s="832" t="s">
        <v>1838</v>
      </c>
      <c r="E165" s="832" t="s">
        <v>1835</v>
      </c>
      <c r="F165" s="849">
        <v>0</v>
      </c>
      <c r="G165" s="849">
        <v>0</v>
      </c>
      <c r="H165" s="849"/>
      <c r="I165" s="849"/>
      <c r="J165" s="849"/>
      <c r="K165" s="849"/>
      <c r="L165" s="849"/>
      <c r="M165" s="849"/>
      <c r="N165" s="849"/>
      <c r="O165" s="849"/>
      <c r="P165" s="837"/>
      <c r="Q165" s="850"/>
    </row>
    <row r="166" spans="1:17" ht="14.4" customHeight="1" x14ac:dyDescent="0.3">
      <c r="A166" s="831" t="s">
        <v>2065</v>
      </c>
      <c r="B166" s="832" t="s">
        <v>1832</v>
      </c>
      <c r="C166" s="832" t="s">
        <v>1833</v>
      </c>
      <c r="D166" s="832" t="s">
        <v>1838</v>
      </c>
      <c r="E166" s="832" t="s">
        <v>1839</v>
      </c>
      <c r="F166" s="849">
        <v>1</v>
      </c>
      <c r="G166" s="849">
        <v>9827.1200000000008</v>
      </c>
      <c r="H166" s="849"/>
      <c r="I166" s="849">
        <v>9827.1200000000008</v>
      </c>
      <c r="J166" s="849"/>
      <c r="K166" s="849"/>
      <c r="L166" s="849"/>
      <c r="M166" s="849"/>
      <c r="N166" s="849"/>
      <c r="O166" s="849"/>
      <c r="P166" s="837"/>
      <c r="Q166" s="850"/>
    </row>
    <row r="167" spans="1:17" ht="14.4" customHeight="1" x14ac:dyDescent="0.3">
      <c r="A167" s="831" t="s">
        <v>2065</v>
      </c>
      <c r="B167" s="832" t="s">
        <v>1832</v>
      </c>
      <c r="C167" s="832" t="s">
        <v>1827</v>
      </c>
      <c r="D167" s="832" t="s">
        <v>1849</v>
      </c>
      <c r="E167" s="832" t="s">
        <v>1850</v>
      </c>
      <c r="F167" s="849">
        <v>1</v>
      </c>
      <c r="G167" s="849">
        <v>177</v>
      </c>
      <c r="H167" s="849"/>
      <c r="I167" s="849">
        <v>177</v>
      </c>
      <c r="J167" s="849"/>
      <c r="K167" s="849"/>
      <c r="L167" s="849"/>
      <c r="M167" s="849"/>
      <c r="N167" s="849"/>
      <c r="O167" s="849"/>
      <c r="P167" s="837"/>
      <c r="Q167" s="850"/>
    </row>
    <row r="168" spans="1:17" ht="14.4" customHeight="1" thickBot="1" x14ac:dyDescent="0.35">
      <c r="A168" s="839" t="s">
        <v>2065</v>
      </c>
      <c r="B168" s="840" t="s">
        <v>1832</v>
      </c>
      <c r="C168" s="840" t="s">
        <v>1827</v>
      </c>
      <c r="D168" s="840" t="s">
        <v>1852</v>
      </c>
      <c r="E168" s="840" t="s">
        <v>1853</v>
      </c>
      <c r="F168" s="851">
        <v>3</v>
      </c>
      <c r="G168" s="851">
        <v>0</v>
      </c>
      <c r="H168" s="851"/>
      <c r="I168" s="851">
        <v>0</v>
      </c>
      <c r="J168" s="851">
        <v>1</v>
      </c>
      <c r="K168" s="851">
        <v>0</v>
      </c>
      <c r="L168" s="851"/>
      <c r="M168" s="851">
        <v>0</v>
      </c>
      <c r="N168" s="851"/>
      <c r="O168" s="851"/>
      <c r="P168" s="845"/>
      <c r="Q168" s="85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2017</v>
      </c>
      <c r="D4" s="125">
        <v>2018</v>
      </c>
      <c r="E4" s="418" t="s">
        <v>257</v>
      </c>
      <c r="F4" s="419" t="s">
        <v>2</v>
      </c>
      <c r="G4" s="124">
        <v>2015</v>
      </c>
      <c r="H4" s="125">
        <v>2017</v>
      </c>
      <c r="I4" s="125">
        <v>2018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431.49599999999998</v>
      </c>
      <c r="C5" s="114">
        <v>383.78500000000003</v>
      </c>
      <c r="D5" s="114">
        <v>468.178</v>
      </c>
      <c r="E5" s="424">
        <f>IF(OR(D5=0,B5=0),"",D5/B5)</f>
        <v>1.0850112167899586</v>
      </c>
      <c r="F5" s="129">
        <f>IF(OR(D5=0,C5=0),"",D5/C5)</f>
        <v>1.2198965566658415</v>
      </c>
      <c r="G5" s="130">
        <v>349</v>
      </c>
      <c r="H5" s="114">
        <v>358</v>
      </c>
      <c r="I5" s="114">
        <v>351</v>
      </c>
      <c r="J5" s="424">
        <f>IF(OR(I5=0,G5=0),"",I5/G5)</f>
        <v>1.005730659025788</v>
      </c>
      <c r="K5" s="131">
        <f>IF(OR(I5=0,H5=0),"",I5/H5)</f>
        <v>0.98044692737430172</v>
      </c>
      <c r="L5" s="121"/>
      <c r="M5" s="121"/>
      <c r="N5" s="7">
        <f>D5-C5</f>
        <v>84.392999999999972</v>
      </c>
      <c r="O5" s="8">
        <f>I5-H5</f>
        <v>-7</v>
      </c>
      <c r="P5" s="7">
        <f>D5-B5</f>
        <v>36.682000000000016</v>
      </c>
      <c r="Q5" s="8">
        <f>I5-G5</f>
        <v>2</v>
      </c>
    </row>
    <row r="6" spans="1:17" ht="14.4" hidden="1" customHeight="1" outlineLevel="1" x14ac:dyDescent="0.3">
      <c r="A6" s="441" t="s">
        <v>168</v>
      </c>
      <c r="B6" s="120">
        <v>137.96299999999999</v>
      </c>
      <c r="C6" s="113">
        <v>142.453</v>
      </c>
      <c r="D6" s="113">
        <v>118.967</v>
      </c>
      <c r="E6" s="424">
        <f t="shared" ref="E6:E12" si="0">IF(OR(D6=0,B6=0),"",D6/B6)</f>
        <v>0.86231090944673572</v>
      </c>
      <c r="F6" s="129">
        <f t="shared" ref="F6:F12" si="1">IF(OR(D6=0,C6=0),"",D6/C6)</f>
        <v>0.83513158726035952</v>
      </c>
      <c r="G6" s="133">
        <v>123</v>
      </c>
      <c r="H6" s="113">
        <v>152</v>
      </c>
      <c r="I6" s="113">
        <v>129</v>
      </c>
      <c r="J6" s="425">
        <f t="shared" ref="J6:J12" si="2">IF(OR(I6=0,G6=0),"",I6/G6)</f>
        <v>1.0487804878048781</v>
      </c>
      <c r="K6" s="134">
        <f t="shared" ref="K6:K12" si="3">IF(OR(I6=0,H6=0),"",I6/H6)</f>
        <v>0.84868421052631582</v>
      </c>
      <c r="L6" s="121"/>
      <c r="M6" s="121"/>
      <c r="N6" s="5">
        <f t="shared" ref="N6:N13" si="4">D6-C6</f>
        <v>-23.486000000000004</v>
      </c>
      <c r="O6" s="6">
        <f t="shared" ref="O6:O13" si="5">I6-H6</f>
        <v>-23</v>
      </c>
      <c r="P6" s="5">
        <f t="shared" ref="P6:P13" si="6">D6-B6</f>
        <v>-18.995999999999995</v>
      </c>
      <c r="Q6" s="6">
        <f t="shared" ref="Q6:Q13" si="7">I6-G6</f>
        <v>6</v>
      </c>
    </row>
    <row r="7" spans="1:17" ht="14.4" hidden="1" customHeight="1" outlineLevel="1" x14ac:dyDescent="0.3">
      <c r="A7" s="441" t="s">
        <v>169</v>
      </c>
      <c r="B7" s="120">
        <v>570.53099999999995</v>
      </c>
      <c r="C7" s="113">
        <v>648.61099999999999</v>
      </c>
      <c r="D7" s="113">
        <v>462.70699999999999</v>
      </c>
      <c r="E7" s="424">
        <f t="shared" si="0"/>
        <v>0.81101114575719813</v>
      </c>
      <c r="F7" s="129">
        <f t="shared" si="1"/>
        <v>0.71338136417667908</v>
      </c>
      <c r="G7" s="133">
        <v>532</v>
      </c>
      <c r="H7" s="113">
        <v>537</v>
      </c>
      <c r="I7" s="113">
        <v>530</v>
      </c>
      <c r="J7" s="425">
        <f t="shared" si="2"/>
        <v>0.99624060150375937</v>
      </c>
      <c r="K7" s="134">
        <f t="shared" si="3"/>
        <v>0.98696461824953441</v>
      </c>
      <c r="L7" s="121"/>
      <c r="M7" s="121"/>
      <c r="N7" s="5">
        <f t="shared" si="4"/>
        <v>-185.904</v>
      </c>
      <c r="O7" s="6">
        <f t="shared" si="5"/>
        <v>-7</v>
      </c>
      <c r="P7" s="5">
        <f t="shared" si="6"/>
        <v>-107.82399999999996</v>
      </c>
      <c r="Q7" s="6">
        <f t="shared" si="7"/>
        <v>-2</v>
      </c>
    </row>
    <row r="8" spans="1:17" ht="14.4" hidden="1" customHeight="1" outlineLevel="1" x14ac:dyDescent="0.3">
      <c r="A8" s="441" t="s">
        <v>170</v>
      </c>
      <c r="B8" s="120">
        <v>54.289000000000001</v>
      </c>
      <c r="C8" s="113">
        <v>19.338000000000001</v>
      </c>
      <c r="D8" s="113">
        <v>38.823</v>
      </c>
      <c r="E8" s="424">
        <f t="shared" si="0"/>
        <v>0.71511724290371892</v>
      </c>
      <c r="F8" s="129">
        <f t="shared" si="1"/>
        <v>2.0076016134036609</v>
      </c>
      <c r="G8" s="133">
        <v>32</v>
      </c>
      <c r="H8" s="113">
        <v>40</v>
      </c>
      <c r="I8" s="113">
        <v>44</v>
      </c>
      <c r="J8" s="425">
        <f t="shared" si="2"/>
        <v>1.375</v>
      </c>
      <c r="K8" s="134">
        <f t="shared" si="3"/>
        <v>1.1000000000000001</v>
      </c>
      <c r="L8" s="121"/>
      <c r="M8" s="121"/>
      <c r="N8" s="5">
        <f t="shared" si="4"/>
        <v>19.484999999999999</v>
      </c>
      <c r="O8" s="6">
        <f t="shared" si="5"/>
        <v>4</v>
      </c>
      <c r="P8" s="5">
        <f t="shared" si="6"/>
        <v>-15.466000000000001</v>
      </c>
      <c r="Q8" s="6">
        <f t="shared" si="7"/>
        <v>12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155.554</v>
      </c>
      <c r="C10" s="113">
        <v>160.114</v>
      </c>
      <c r="D10" s="113">
        <v>143.35400000000001</v>
      </c>
      <c r="E10" s="424">
        <f t="shared" si="0"/>
        <v>0.92157064427787139</v>
      </c>
      <c r="F10" s="129">
        <f t="shared" si="1"/>
        <v>0.89532458123586955</v>
      </c>
      <c r="G10" s="133">
        <v>172</v>
      </c>
      <c r="H10" s="113">
        <v>174</v>
      </c>
      <c r="I10" s="113">
        <v>178</v>
      </c>
      <c r="J10" s="425">
        <f t="shared" si="2"/>
        <v>1.0348837209302326</v>
      </c>
      <c r="K10" s="134">
        <f t="shared" si="3"/>
        <v>1.0229885057471264</v>
      </c>
      <c r="L10" s="121"/>
      <c r="M10" s="121"/>
      <c r="N10" s="5">
        <f t="shared" si="4"/>
        <v>-16.759999999999991</v>
      </c>
      <c r="O10" s="6">
        <f t="shared" si="5"/>
        <v>4</v>
      </c>
      <c r="P10" s="5">
        <f t="shared" si="6"/>
        <v>-12.199999999999989</v>
      </c>
      <c r="Q10" s="6">
        <f t="shared" si="7"/>
        <v>6</v>
      </c>
    </row>
    <row r="11" spans="1:17" ht="14.4" hidden="1" customHeight="1" outlineLevel="1" x14ac:dyDescent="0.3">
      <c r="A11" s="441" t="s">
        <v>173</v>
      </c>
      <c r="B11" s="120">
        <v>30.228000000000002</v>
      </c>
      <c r="C11" s="113">
        <v>88.575000000000003</v>
      </c>
      <c r="D11" s="113">
        <v>74.995999999999995</v>
      </c>
      <c r="E11" s="424">
        <f t="shared" si="0"/>
        <v>2.481010983194389</v>
      </c>
      <c r="F11" s="129">
        <f t="shared" si="1"/>
        <v>0.84669489133502673</v>
      </c>
      <c r="G11" s="133">
        <v>29</v>
      </c>
      <c r="H11" s="113">
        <v>35</v>
      </c>
      <c r="I11" s="113">
        <v>35</v>
      </c>
      <c r="J11" s="425">
        <f t="shared" si="2"/>
        <v>1.2068965517241379</v>
      </c>
      <c r="K11" s="134">
        <f t="shared" si="3"/>
        <v>1</v>
      </c>
      <c r="L11" s="121"/>
      <c r="M11" s="121"/>
      <c r="N11" s="5">
        <f t="shared" si="4"/>
        <v>-13.579000000000008</v>
      </c>
      <c r="O11" s="6">
        <f t="shared" si="5"/>
        <v>0</v>
      </c>
      <c r="P11" s="5">
        <f t="shared" si="6"/>
        <v>44.767999999999994</v>
      </c>
      <c r="Q11" s="6">
        <f t="shared" si="7"/>
        <v>6</v>
      </c>
    </row>
    <row r="12" spans="1:17" ht="14.4" hidden="1" customHeight="1" outlineLevel="1" thickBot="1" x14ac:dyDescent="0.35">
      <c r="A12" s="442" t="s">
        <v>208</v>
      </c>
      <c r="B12" s="238">
        <v>0</v>
      </c>
      <c r="C12" s="239">
        <v>0.40100000000000002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0</v>
      </c>
      <c r="H12" s="239">
        <v>2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-0.40100000000000002</v>
      </c>
      <c r="O12" s="244">
        <f t="shared" si="5"/>
        <v>-2</v>
      </c>
      <c r="P12" s="243">
        <f t="shared" si="6"/>
        <v>0</v>
      </c>
      <c r="Q12" s="244">
        <f t="shared" si="7"/>
        <v>0</v>
      </c>
    </row>
    <row r="13" spans="1:17" ht="14.4" customHeight="1" collapsed="1" thickBot="1" x14ac:dyDescent="0.35">
      <c r="A13" s="117" t="s">
        <v>3</v>
      </c>
      <c r="B13" s="115">
        <f>SUM(B5:B12)</f>
        <v>1380.0609999999999</v>
      </c>
      <c r="C13" s="116">
        <f>SUM(C5:C12)</f>
        <v>1443.2770000000003</v>
      </c>
      <c r="D13" s="116">
        <f>SUM(D5:D12)</f>
        <v>1307.0250000000001</v>
      </c>
      <c r="E13" s="420">
        <f>IF(OR(D13=0,B13=0),0,D13/B13)</f>
        <v>0.94707770163782623</v>
      </c>
      <c r="F13" s="135">
        <f>IF(OR(D13=0,C13=0),0,D13/C13)</f>
        <v>0.90559539159842484</v>
      </c>
      <c r="G13" s="136">
        <f>SUM(G5:G12)</f>
        <v>1237</v>
      </c>
      <c r="H13" s="116">
        <f>SUM(H5:H12)</f>
        <v>1298</v>
      </c>
      <c r="I13" s="116">
        <f>SUM(I5:I12)</f>
        <v>1267</v>
      </c>
      <c r="J13" s="420">
        <f>IF(OR(I13=0,G13=0),0,I13/G13)</f>
        <v>1.0242522231204527</v>
      </c>
      <c r="K13" s="137">
        <f>IF(OR(I13=0,H13=0),0,I13/H13)</f>
        <v>0.9761171032357473</v>
      </c>
      <c r="L13" s="121"/>
      <c r="M13" s="121"/>
      <c r="N13" s="127">
        <f t="shared" si="4"/>
        <v>-136.25200000000018</v>
      </c>
      <c r="O13" s="138">
        <f t="shared" si="5"/>
        <v>-31</v>
      </c>
      <c r="P13" s="127">
        <f t="shared" si="6"/>
        <v>-73.035999999999831</v>
      </c>
      <c r="Q13" s="138">
        <f t="shared" si="7"/>
        <v>30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258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2017</v>
      </c>
      <c r="D17" s="141">
        <v>2018</v>
      </c>
      <c r="E17" s="141" t="s">
        <v>257</v>
      </c>
      <c r="F17" s="142" t="s">
        <v>2</v>
      </c>
      <c r="G17" s="140">
        <v>2015</v>
      </c>
      <c r="H17" s="141">
        <v>2017</v>
      </c>
      <c r="I17" s="141">
        <v>2018</v>
      </c>
      <c r="J17" s="141" t="s">
        <v>257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1.5660000000000001</v>
      </c>
      <c r="C18" s="114">
        <v>3.2280000000000002</v>
      </c>
      <c r="D18" s="114">
        <v>3.0649999999999999</v>
      </c>
      <c r="E18" s="424">
        <f>IF(OR(D18=0,B18=0),"",D18/B18)</f>
        <v>1.9572158365261811</v>
      </c>
      <c r="F18" s="129">
        <f>IF(OR(D18=0,C18=0),"",D18/C18)</f>
        <v>0.94950433705080539</v>
      </c>
      <c r="G18" s="119">
        <v>3</v>
      </c>
      <c r="H18" s="114">
        <v>8</v>
      </c>
      <c r="I18" s="114">
        <v>6</v>
      </c>
      <c r="J18" s="424">
        <f>IF(OR(I18=0,G18=0),"",I18/G18)</f>
        <v>2</v>
      </c>
      <c r="K18" s="131">
        <f>IF(OR(I18=0,H18=0),"",I18/H18)</f>
        <v>0.75</v>
      </c>
      <c r="L18" s="659">
        <v>0.91871999999999998</v>
      </c>
      <c r="M18" s="660"/>
      <c r="N18" s="145">
        <f t="shared" ref="N18:N26" si="8">D18-C18</f>
        <v>-0.16300000000000026</v>
      </c>
      <c r="O18" s="146">
        <f t="shared" ref="O18:O26" si="9">I18-H18</f>
        <v>-2</v>
      </c>
      <c r="P18" s="145">
        <f t="shared" ref="P18:P26" si="10">D18-B18</f>
        <v>1.4989999999999999</v>
      </c>
      <c r="Q18" s="146">
        <f t="shared" ref="Q18:Q26" si="11">I18-G18</f>
        <v>3</v>
      </c>
    </row>
    <row r="19" spans="1:17" ht="14.4" hidden="1" customHeight="1" outlineLevel="1" x14ac:dyDescent="0.3">
      <c r="A19" s="441" t="s">
        <v>168</v>
      </c>
      <c r="B19" s="120">
        <v>0</v>
      </c>
      <c r="C19" s="113">
        <v>0.68</v>
      </c>
      <c r="D19" s="113">
        <v>1.002</v>
      </c>
      <c r="E19" s="425" t="str">
        <f t="shared" ref="E19:E25" si="12">IF(OR(D19=0,B19=0),"",D19/B19)</f>
        <v/>
      </c>
      <c r="F19" s="132">
        <f t="shared" ref="F19:F25" si="13">IF(OR(D19=0,C19=0),"",D19/C19)</f>
        <v>1.4735294117647058</v>
      </c>
      <c r="G19" s="120">
        <v>0</v>
      </c>
      <c r="H19" s="113">
        <v>2</v>
      </c>
      <c r="I19" s="113">
        <v>3</v>
      </c>
      <c r="J19" s="425" t="str">
        <f t="shared" ref="J19:J25" si="14">IF(OR(I19=0,G19=0),"",I19/G19)</f>
        <v/>
      </c>
      <c r="K19" s="134">
        <f t="shared" ref="K19:K25" si="15">IF(OR(I19=0,H19=0),"",I19/H19)</f>
        <v>1.5</v>
      </c>
      <c r="L19" s="659">
        <v>0.99456</v>
      </c>
      <c r="M19" s="660"/>
      <c r="N19" s="147">
        <f t="shared" si="8"/>
        <v>0.32199999999999995</v>
      </c>
      <c r="O19" s="148">
        <f t="shared" si="9"/>
        <v>1</v>
      </c>
      <c r="P19" s="147">
        <f t="shared" si="10"/>
        <v>1.002</v>
      </c>
      <c r="Q19" s="148">
        <f t="shared" si="11"/>
        <v>3</v>
      </c>
    </row>
    <row r="20" spans="1:17" ht="14.4" hidden="1" customHeight="1" outlineLevel="1" x14ac:dyDescent="0.3">
      <c r="A20" s="441" t="s">
        <v>169</v>
      </c>
      <c r="B20" s="120">
        <v>3.149</v>
      </c>
      <c r="C20" s="113">
        <v>3.0409999999999999</v>
      </c>
      <c r="D20" s="113">
        <v>0.97799999999999998</v>
      </c>
      <c r="E20" s="425">
        <f t="shared" si="12"/>
        <v>0.31057478564623692</v>
      </c>
      <c r="F20" s="132">
        <f t="shared" si="13"/>
        <v>0.32160473528444589</v>
      </c>
      <c r="G20" s="120">
        <v>8</v>
      </c>
      <c r="H20" s="113">
        <v>13</v>
      </c>
      <c r="I20" s="113">
        <v>5</v>
      </c>
      <c r="J20" s="425">
        <f t="shared" si="14"/>
        <v>0.625</v>
      </c>
      <c r="K20" s="134">
        <f t="shared" si="15"/>
        <v>0.38461538461538464</v>
      </c>
      <c r="L20" s="659">
        <v>0.96671999999999991</v>
      </c>
      <c r="M20" s="660"/>
      <c r="N20" s="147">
        <f t="shared" si="8"/>
        <v>-2.0629999999999997</v>
      </c>
      <c r="O20" s="148">
        <f t="shared" si="9"/>
        <v>-8</v>
      </c>
      <c r="P20" s="147">
        <f t="shared" si="10"/>
        <v>-2.1710000000000003</v>
      </c>
      <c r="Q20" s="148">
        <f t="shared" si="11"/>
        <v>-3</v>
      </c>
    </row>
    <row r="21" spans="1:17" ht="14.4" hidden="1" customHeight="1" outlineLevel="1" x14ac:dyDescent="0.3">
      <c r="A21" s="441" t="s">
        <v>170</v>
      </c>
      <c r="B21" s="120">
        <v>0</v>
      </c>
      <c r="C21" s="113">
        <v>0</v>
      </c>
      <c r="D21" s="113">
        <v>0.25700000000000001</v>
      </c>
      <c r="E21" s="425" t="str">
        <f t="shared" si="12"/>
        <v/>
      </c>
      <c r="F21" s="132" t="str">
        <f t="shared" si="13"/>
        <v/>
      </c>
      <c r="G21" s="120">
        <v>0</v>
      </c>
      <c r="H21" s="113">
        <v>0</v>
      </c>
      <c r="I21" s="113">
        <v>1</v>
      </c>
      <c r="J21" s="425" t="str">
        <f t="shared" si="14"/>
        <v/>
      </c>
      <c r="K21" s="134" t="str">
        <f t="shared" si="15"/>
        <v/>
      </c>
      <c r="L21" s="659">
        <v>1.11744</v>
      </c>
      <c r="M21" s="660"/>
      <c r="N21" s="147">
        <f t="shared" si="8"/>
        <v>0.25700000000000001</v>
      </c>
      <c r="O21" s="148">
        <f t="shared" si="9"/>
        <v>1</v>
      </c>
      <c r="P21" s="147">
        <f t="shared" si="10"/>
        <v>0.25700000000000001</v>
      </c>
      <c r="Q21" s="148">
        <f t="shared" si="11"/>
        <v>1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0.94799999999999995</v>
      </c>
      <c r="C23" s="113">
        <v>1.4359999999999999</v>
      </c>
      <c r="D23" s="113">
        <v>0.69099999999999995</v>
      </c>
      <c r="E23" s="425">
        <f t="shared" si="12"/>
        <v>0.72890295358649793</v>
      </c>
      <c r="F23" s="132">
        <f t="shared" si="13"/>
        <v>0.48119777158774374</v>
      </c>
      <c r="G23" s="120">
        <v>4</v>
      </c>
      <c r="H23" s="113">
        <v>5</v>
      </c>
      <c r="I23" s="113">
        <v>3</v>
      </c>
      <c r="J23" s="425">
        <f t="shared" si="14"/>
        <v>0.75</v>
      </c>
      <c r="K23" s="134">
        <f t="shared" si="15"/>
        <v>0.6</v>
      </c>
      <c r="L23" s="659">
        <v>0.98495999999999995</v>
      </c>
      <c r="M23" s="660"/>
      <c r="N23" s="147">
        <f t="shared" si="8"/>
        <v>-0.745</v>
      </c>
      <c r="O23" s="148">
        <f t="shared" si="9"/>
        <v>-2</v>
      </c>
      <c r="P23" s="147">
        <f t="shared" si="10"/>
        <v>-0.25700000000000001</v>
      </c>
      <c r="Q23" s="148">
        <f t="shared" si="11"/>
        <v>-1</v>
      </c>
    </row>
    <row r="24" spans="1:17" ht="14.4" hidden="1" customHeight="1" outlineLevel="1" x14ac:dyDescent="0.3">
      <c r="A24" s="441" t="s">
        <v>173</v>
      </c>
      <c r="B24" s="120">
        <v>0</v>
      </c>
      <c r="C24" s="113">
        <v>0</v>
      </c>
      <c r="D24" s="113">
        <v>0</v>
      </c>
      <c r="E24" s="425" t="str">
        <f t="shared" si="12"/>
        <v/>
      </c>
      <c r="F24" s="132" t="str">
        <f t="shared" si="13"/>
        <v/>
      </c>
      <c r="G24" s="120">
        <v>0</v>
      </c>
      <c r="H24" s="113">
        <v>0</v>
      </c>
      <c r="I24" s="113">
        <v>0</v>
      </c>
      <c r="J24" s="425" t="str">
        <f t="shared" si="14"/>
        <v/>
      </c>
      <c r="K24" s="134" t="str">
        <f t="shared" si="15"/>
        <v/>
      </c>
      <c r="L24" s="659">
        <v>1.0147199999999998</v>
      </c>
      <c r="M24" s="660"/>
      <c r="N24" s="147">
        <f t="shared" si="8"/>
        <v>0</v>
      </c>
      <c r="O24" s="148">
        <f t="shared" si="9"/>
        <v>0</v>
      </c>
      <c r="P24" s="147">
        <f t="shared" si="10"/>
        <v>0</v>
      </c>
      <c r="Q24" s="148">
        <f t="shared" si="11"/>
        <v>0</v>
      </c>
    </row>
    <row r="25" spans="1:17" ht="14.4" hidden="1" customHeight="1" outlineLevel="1" thickBot="1" x14ac:dyDescent="0.35">
      <c r="A25" s="442" t="s">
        <v>208</v>
      </c>
      <c r="B25" s="238">
        <v>0</v>
      </c>
      <c r="C25" s="239">
        <v>0.11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1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-0.11</v>
      </c>
      <c r="O25" s="246">
        <f t="shared" si="9"/>
        <v>-1</v>
      </c>
      <c r="P25" s="245">
        <f t="shared" si="10"/>
        <v>0</v>
      </c>
      <c r="Q25" s="246">
        <f t="shared" si="11"/>
        <v>0</v>
      </c>
    </row>
    <row r="26" spans="1:17" ht="14.4" customHeight="1" collapsed="1" thickBot="1" x14ac:dyDescent="0.35">
      <c r="A26" s="445" t="s">
        <v>3</v>
      </c>
      <c r="B26" s="149">
        <f>SUM(B18:B25)</f>
        <v>5.6630000000000003</v>
      </c>
      <c r="C26" s="150">
        <f>SUM(C18:C25)</f>
        <v>8.4949999999999992</v>
      </c>
      <c r="D26" s="150">
        <f>SUM(D18:D25)</f>
        <v>5.9929999999999994</v>
      </c>
      <c r="E26" s="421">
        <f>IF(OR(D26=0,B26=0),0,D26/B26)</f>
        <v>1.0582730001765848</v>
      </c>
      <c r="F26" s="151">
        <f>IF(OR(D26=0,C26=0),0,D26/C26)</f>
        <v>0.70547380812242499</v>
      </c>
      <c r="G26" s="149">
        <f>SUM(G18:G25)</f>
        <v>15</v>
      </c>
      <c r="H26" s="150">
        <f>SUM(H18:H25)</f>
        <v>29</v>
      </c>
      <c r="I26" s="150">
        <f>SUM(I18:I25)</f>
        <v>18</v>
      </c>
      <c r="J26" s="421">
        <f>IF(OR(I26=0,G26=0),0,I26/G26)</f>
        <v>1.2</v>
      </c>
      <c r="K26" s="152">
        <f>IF(OR(I26=0,H26=0),0,I26/H26)</f>
        <v>0.62068965517241381</v>
      </c>
      <c r="L26" s="121"/>
      <c r="M26" s="121"/>
      <c r="N26" s="143">
        <f t="shared" si="8"/>
        <v>-2.5019999999999998</v>
      </c>
      <c r="O26" s="153">
        <f t="shared" si="9"/>
        <v>-11</v>
      </c>
      <c r="P26" s="143">
        <f t="shared" si="10"/>
        <v>0.32999999999999918</v>
      </c>
      <c r="Q26" s="153">
        <f t="shared" si="11"/>
        <v>3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259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2017</v>
      </c>
      <c r="D30" s="158">
        <v>2018</v>
      </c>
      <c r="E30" s="158" t="s">
        <v>257</v>
      </c>
      <c r="F30" s="159" t="s">
        <v>2</v>
      </c>
      <c r="G30" s="158">
        <v>2015</v>
      </c>
      <c r="H30" s="158">
        <v>2017</v>
      </c>
      <c r="I30" s="158">
        <v>2018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260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2017</v>
      </c>
      <c r="D43" s="408">
        <v>2018</v>
      </c>
      <c r="E43" s="408" t="s">
        <v>257</v>
      </c>
      <c r="F43" s="409" t="s">
        <v>2</v>
      </c>
      <c r="G43" s="408">
        <v>2015</v>
      </c>
      <c r="H43" s="408">
        <v>2017</v>
      </c>
      <c r="I43" s="408">
        <v>2018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429.93</v>
      </c>
      <c r="C44" s="114">
        <v>380.55700000000002</v>
      </c>
      <c r="D44" s="114">
        <v>465.113</v>
      </c>
      <c r="E44" s="424">
        <f>IF(OR(D44=0,B44=0),"",D44/B44)</f>
        <v>1.081834252087549</v>
      </c>
      <c r="F44" s="129">
        <f>IF(OR(D44=0,C44=0),"",D44/C44)</f>
        <v>1.2221901055558038</v>
      </c>
      <c r="G44" s="130">
        <v>346</v>
      </c>
      <c r="H44" s="114">
        <v>350</v>
      </c>
      <c r="I44" s="114">
        <v>345</v>
      </c>
      <c r="J44" s="424">
        <f>IF(OR(I44=0,G44=0),"",I44/G44)</f>
        <v>0.99710982658959535</v>
      </c>
      <c r="K44" s="131">
        <f>IF(OR(I44=0,H44=0),"",I44/H44)</f>
        <v>0.98571428571428577</v>
      </c>
      <c r="L44" s="155"/>
      <c r="M44" s="155"/>
      <c r="N44" s="145">
        <f t="shared" ref="N44:N52" si="24">D44-C44</f>
        <v>84.555999999999983</v>
      </c>
      <c r="O44" s="146">
        <f t="shared" ref="O44:O52" si="25">I44-H44</f>
        <v>-5</v>
      </c>
      <c r="P44" s="145">
        <f t="shared" ref="P44:P52" si="26">D44-B44</f>
        <v>35.182999999999993</v>
      </c>
      <c r="Q44" s="146">
        <f t="shared" ref="Q44:Q52" si="27">I44-G44</f>
        <v>-1</v>
      </c>
    </row>
    <row r="45" spans="1:17" ht="14.4" hidden="1" customHeight="1" outlineLevel="1" x14ac:dyDescent="0.3">
      <c r="A45" s="441" t="s">
        <v>168</v>
      </c>
      <c r="B45" s="120">
        <v>137.96299999999999</v>
      </c>
      <c r="C45" s="113">
        <v>141.773</v>
      </c>
      <c r="D45" s="113">
        <v>117.965</v>
      </c>
      <c r="E45" s="425">
        <f t="shared" ref="E45:E51" si="28">IF(OR(D45=0,B45=0),"",D45/B45)</f>
        <v>0.85504809260453896</v>
      </c>
      <c r="F45" s="132">
        <f t="shared" ref="F45:F51" si="29">IF(OR(D45=0,C45=0),"",D45/C45)</f>
        <v>0.83206957601235787</v>
      </c>
      <c r="G45" s="133">
        <v>123</v>
      </c>
      <c r="H45" s="113">
        <v>150</v>
      </c>
      <c r="I45" s="113">
        <v>126</v>
      </c>
      <c r="J45" s="425">
        <f t="shared" ref="J45:J51" si="30">IF(OR(I45=0,G45=0),"",I45/G45)</f>
        <v>1.024390243902439</v>
      </c>
      <c r="K45" s="134">
        <f t="shared" ref="K45:K51" si="31">IF(OR(I45=0,H45=0),"",I45/H45)</f>
        <v>0.84</v>
      </c>
      <c r="L45" s="155"/>
      <c r="M45" s="155"/>
      <c r="N45" s="147">
        <f t="shared" si="24"/>
        <v>-23.807999999999993</v>
      </c>
      <c r="O45" s="148">
        <f t="shared" si="25"/>
        <v>-24</v>
      </c>
      <c r="P45" s="147">
        <f t="shared" si="26"/>
        <v>-19.99799999999999</v>
      </c>
      <c r="Q45" s="148">
        <f t="shared" si="27"/>
        <v>3</v>
      </c>
    </row>
    <row r="46" spans="1:17" ht="14.4" hidden="1" customHeight="1" outlineLevel="1" x14ac:dyDescent="0.3">
      <c r="A46" s="441" t="s">
        <v>169</v>
      </c>
      <c r="B46" s="120">
        <v>567.38199999999995</v>
      </c>
      <c r="C46" s="113">
        <v>645.57000000000005</v>
      </c>
      <c r="D46" s="113">
        <v>461.72899999999998</v>
      </c>
      <c r="E46" s="425">
        <f t="shared" si="28"/>
        <v>0.81378859392790048</v>
      </c>
      <c r="F46" s="132">
        <f t="shared" si="29"/>
        <v>0.71522685378812512</v>
      </c>
      <c r="G46" s="133">
        <v>524</v>
      </c>
      <c r="H46" s="113">
        <v>524</v>
      </c>
      <c r="I46" s="113">
        <v>525</v>
      </c>
      <c r="J46" s="425">
        <f t="shared" si="30"/>
        <v>1.001908396946565</v>
      </c>
      <c r="K46" s="134">
        <f t="shared" si="31"/>
        <v>1.001908396946565</v>
      </c>
      <c r="L46" s="155"/>
      <c r="M46" s="155"/>
      <c r="N46" s="147">
        <f t="shared" si="24"/>
        <v>-183.84100000000007</v>
      </c>
      <c r="O46" s="148">
        <f t="shared" si="25"/>
        <v>1</v>
      </c>
      <c r="P46" s="147">
        <f t="shared" si="26"/>
        <v>-105.65299999999996</v>
      </c>
      <c r="Q46" s="148">
        <f t="shared" si="27"/>
        <v>1</v>
      </c>
    </row>
    <row r="47" spans="1:17" ht="14.4" hidden="1" customHeight="1" outlineLevel="1" x14ac:dyDescent="0.3">
      <c r="A47" s="441" t="s">
        <v>170</v>
      </c>
      <c r="B47" s="120">
        <v>54.289000000000001</v>
      </c>
      <c r="C47" s="113">
        <v>19.338000000000001</v>
      </c>
      <c r="D47" s="113">
        <v>38.566000000000003</v>
      </c>
      <c r="E47" s="425">
        <f t="shared" si="28"/>
        <v>0.71038331890438211</v>
      </c>
      <c r="F47" s="132">
        <f t="shared" si="29"/>
        <v>1.994311717861206</v>
      </c>
      <c r="G47" s="133">
        <v>32</v>
      </c>
      <c r="H47" s="113">
        <v>40</v>
      </c>
      <c r="I47" s="113">
        <v>43</v>
      </c>
      <c r="J47" s="425">
        <f t="shared" si="30"/>
        <v>1.34375</v>
      </c>
      <c r="K47" s="134">
        <f t="shared" si="31"/>
        <v>1.075</v>
      </c>
      <c r="L47" s="155"/>
      <c r="M47" s="155"/>
      <c r="N47" s="147">
        <f t="shared" si="24"/>
        <v>19.228000000000002</v>
      </c>
      <c r="O47" s="148">
        <f t="shared" si="25"/>
        <v>3</v>
      </c>
      <c r="P47" s="147">
        <f t="shared" si="26"/>
        <v>-15.722999999999999</v>
      </c>
      <c r="Q47" s="148">
        <f t="shared" si="27"/>
        <v>11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154.60599999999999</v>
      </c>
      <c r="C49" s="113">
        <v>158.678</v>
      </c>
      <c r="D49" s="113">
        <v>142.66300000000001</v>
      </c>
      <c r="E49" s="425">
        <f t="shared" si="28"/>
        <v>0.92275202773501686</v>
      </c>
      <c r="F49" s="132">
        <f t="shared" si="29"/>
        <v>0.89907233516933671</v>
      </c>
      <c r="G49" s="133">
        <v>168</v>
      </c>
      <c r="H49" s="113">
        <v>169</v>
      </c>
      <c r="I49" s="113">
        <v>175</v>
      </c>
      <c r="J49" s="425">
        <f t="shared" si="30"/>
        <v>1.0416666666666667</v>
      </c>
      <c r="K49" s="134">
        <f t="shared" si="31"/>
        <v>1.0355029585798816</v>
      </c>
      <c r="L49" s="155"/>
      <c r="M49" s="155"/>
      <c r="N49" s="147">
        <f t="shared" si="24"/>
        <v>-16.014999999999986</v>
      </c>
      <c r="O49" s="148">
        <f t="shared" si="25"/>
        <v>6</v>
      </c>
      <c r="P49" s="147">
        <f t="shared" si="26"/>
        <v>-11.942999999999984</v>
      </c>
      <c r="Q49" s="148">
        <f t="shared" si="27"/>
        <v>7</v>
      </c>
    </row>
    <row r="50" spans="1:17" ht="14.4" hidden="1" customHeight="1" outlineLevel="1" x14ac:dyDescent="0.3">
      <c r="A50" s="441" t="s">
        <v>173</v>
      </c>
      <c r="B50" s="120">
        <v>30.228000000000002</v>
      </c>
      <c r="C50" s="113">
        <v>88.575000000000003</v>
      </c>
      <c r="D50" s="113">
        <v>74.995999999999995</v>
      </c>
      <c r="E50" s="425">
        <f t="shared" si="28"/>
        <v>2.481010983194389</v>
      </c>
      <c r="F50" s="132">
        <f t="shared" si="29"/>
        <v>0.84669489133502673</v>
      </c>
      <c r="G50" s="133">
        <v>29</v>
      </c>
      <c r="H50" s="113">
        <v>35</v>
      </c>
      <c r="I50" s="113">
        <v>35</v>
      </c>
      <c r="J50" s="425">
        <f t="shared" si="30"/>
        <v>1.2068965517241379</v>
      </c>
      <c r="K50" s="134">
        <f t="shared" si="31"/>
        <v>1</v>
      </c>
      <c r="L50" s="155"/>
      <c r="M50" s="155"/>
      <c r="N50" s="147">
        <f t="shared" si="24"/>
        <v>-13.579000000000008</v>
      </c>
      <c r="O50" s="148">
        <f t="shared" si="25"/>
        <v>0</v>
      </c>
      <c r="P50" s="147">
        <f t="shared" si="26"/>
        <v>44.767999999999994</v>
      </c>
      <c r="Q50" s="148">
        <f t="shared" si="27"/>
        <v>6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0.29099999999999998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1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-0.29099999999999998</v>
      </c>
      <c r="O51" s="246">
        <f t="shared" si="25"/>
        <v>-1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1374.3980000000001</v>
      </c>
      <c r="C52" s="411">
        <f>SUM(C44:C51)</f>
        <v>1434.7820000000002</v>
      </c>
      <c r="D52" s="411">
        <f>SUM(D44:D51)</f>
        <v>1301.0320000000002</v>
      </c>
      <c r="E52" s="423">
        <f>IF(OR(D52=0,B52=0),0,D52/B52)</f>
        <v>0.94661953815415911</v>
      </c>
      <c r="F52" s="412">
        <f>IF(OR(D52=0,C52=0),0,D52/C52)</f>
        <v>0.90678026348253604</v>
      </c>
      <c r="G52" s="413">
        <f>SUM(G44:G51)</f>
        <v>1222</v>
      </c>
      <c r="H52" s="411">
        <f>SUM(H44:H51)</f>
        <v>1269</v>
      </c>
      <c r="I52" s="411">
        <f>SUM(I44:I51)</f>
        <v>1249</v>
      </c>
      <c r="J52" s="423">
        <f>IF(OR(I52=0,G52=0),0,I52/G52)</f>
        <v>1.0220949263502455</v>
      </c>
      <c r="K52" s="414">
        <f>IF(OR(I52=0,H52=0),0,I52/H52)</f>
        <v>0.98423955870764379</v>
      </c>
      <c r="L52" s="155"/>
      <c r="M52" s="155"/>
      <c r="N52" s="415">
        <f t="shared" si="24"/>
        <v>-133.75</v>
      </c>
      <c r="O52" s="416">
        <f t="shared" si="25"/>
        <v>-20</v>
      </c>
      <c r="P52" s="415">
        <f t="shared" si="26"/>
        <v>-73.365999999999985</v>
      </c>
      <c r="Q52" s="416">
        <f t="shared" si="27"/>
        <v>27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323</v>
      </c>
    </row>
    <row r="56" spans="1:17" ht="14.4" customHeight="1" x14ac:dyDescent="0.25">
      <c r="A56" s="386" t="s">
        <v>324</v>
      </c>
    </row>
    <row r="57" spans="1:17" ht="14.4" customHeight="1" x14ac:dyDescent="0.25">
      <c r="A57" s="385" t="s">
        <v>325</v>
      </c>
    </row>
    <row r="58" spans="1:17" ht="14.4" customHeight="1" x14ac:dyDescent="0.25">
      <c r="A58" s="386" t="s">
        <v>326</v>
      </c>
    </row>
    <row r="59" spans="1:17" ht="14.4" customHeight="1" x14ac:dyDescent="0.25">
      <c r="A59" s="386" t="s">
        <v>263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1039</v>
      </c>
      <c r="C33" s="199">
        <v>1022</v>
      </c>
      <c r="D33" s="84">
        <f>IF(C33="","",C33-B33)</f>
        <v>-17</v>
      </c>
      <c r="E33" s="85">
        <f>IF(C33="","",C33/B33)</f>
        <v>0.98363811357074105</v>
      </c>
      <c r="F33" s="86">
        <v>156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2540</v>
      </c>
      <c r="C34" s="200">
        <v>2506</v>
      </c>
      <c r="D34" s="87">
        <f t="shared" ref="D34:D45" si="0">IF(C34="","",C34-B34)</f>
        <v>-34</v>
      </c>
      <c r="E34" s="88">
        <f t="shared" ref="E34:E45" si="1">IF(C34="","",C34/B34)</f>
        <v>0.98661417322834644</v>
      </c>
      <c r="F34" s="89">
        <v>342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3953</v>
      </c>
      <c r="C35" s="200">
        <v>3794</v>
      </c>
      <c r="D35" s="87">
        <f t="shared" si="0"/>
        <v>-159</v>
      </c>
      <c r="E35" s="88">
        <f t="shared" si="1"/>
        <v>0.95977738426511505</v>
      </c>
      <c r="F35" s="89">
        <v>437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5748</v>
      </c>
      <c r="C36" s="200">
        <v>5314</v>
      </c>
      <c r="D36" s="87">
        <f t="shared" si="0"/>
        <v>-434</v>
      </c>
      <c r="E36" s="88">
        <f t="shared" si="1"/>
        <v>0.9244954766875435</v>
      </c>
      <c r="F36" s="89">
        <v>488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>
        <v>7228</v>
      </c>
      <c r="C37" s="200">
        <v>6646</v>
      </c>
      <c r="D37" s="87">
        <f t="shared" si="0"/>
        <v>-582</v>
      </c>
      <c r="E37" s="88">
        <f t="shared" si="1"/>
        <v>0.91947980077476477</v>
      </c>
      <c r="F37" s="89">
        <v>573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>
        <v>8756</v>
      </c>
      <c r="C38" s="200">
        <v>8024</v>
      </c>
      <c r="D38" s="87">
        <f t="shared" si="0"/>
        <v>-732</v>
      </c>
      <c r="E38" s="88">
        <f t="shared" si="1"/>
        <v>0.91640018273184098</v>
      </c>
      <c r="F38" s="89">
        <v>681</v>
      </c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42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2133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2017</v>
      </c>
      <c r="F3" s="688"/>
      <c r="G3" s="689"/>
      <c r="H3" s="687">
        <v>2018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9" t="s">
        <v>2067</v>
      </c>
      <c r="B5" s="950"/>
      <c r="C5" s="951"/>
      <c r="D5" s="952"/>
      <c r="E5" s="953">
        <v>1</v>
      </c>
      <c r="F5" s="954">
        <v>0.42</v>
      </c>
      <c r="G5" s="955">
        <v>5</v>
      </c>
      <c r="H5" s="956"/>
      <c r="I5" s="957"/>
      <c r="J5" s="958"/>
      <c r="K5" s="959">
        <v>0.42</v>
      </c>
      <c r="L5" s="956">
        <v>2</v>
      </c>
      <c r="M5" s="956">
        <v>15</v>
      </c>
      <c r="N5" s="960">
        <v>5</v>
      </c>
      <c r="O5" s="956" t="s">
        <v>2068</v>
      </c>
      <c r="P5" s="961" t="s">
        <v>2069</v>
      </c>
      <c r="Q5" s="962">
        <f>H5-B5</f>
        <v>0</v>
      </c>
      <c r="R5" s="977">
        <f>I5-C5</f>
        <v>0</v>
      </c>
      <c r="S5" s="962">
        <f>H5-E5</f>
        <v>-1</v>
      </c>
      <c r="T5" s="977">
        <f>I5-F5</f>
        <v>-0.42</v>
      </c>
      <c r="U5" s="987" t="s">
        <v>567</v>
      </c>
      <c r="V5" s="950" t="s">
        <v>567</v>
      </c>
      <c r="W5" s="950" t="s">
        <v>567</v>
      </c>
      <c r="X5" s="988" t="s">
        <v>567</v>
      </c>
      <c r="Y5" s="989"/>
    </row>
    <row r="6" spans="1:25" ht="14.4" customHeight="1" x14ac:dyDescent="0.3">
      <c r="A6" s="947" t="s">
        <v>2070</v>
      </c>
      <c r="B6" s="928"/>
      <c r="C6" s="929"/>
      <c r="D6" s="930"/>
      <c r="E6" s="932"/>
      <c r="F6" s="915"/>
      <c r="G6" s="916"/>
      <c r="H6" s="911">
        <v>1</v>
      </c>
      <c r="I6" s="912">
        <v>0.6</v>
      </c>
      <c r="J6" s="913">
        <v>7</v>
      </c>
      <c r="K6" s="917">
        <v>0.53</v>
      </c>
      <c r="L6" s="914">
        <v>2</v>
      </c>
      <c r="M6" s="914">
        <v>21</v>
      </c>
      <c r="N6" s="918">
        <v>7</v>
      </c>
      <c r="O6" s="914" t="s">
        <v>2068</v>
      </c>
      <c r="P6" s="931" t="s">
        <v>2071</v>
      </c>
      <c r="Q6" s="919">
        <f t="shared" ref="Q6:R42" si="0">H6-B6</f>
        <v>1</v>
      </c>
      <c r="R6" s="978">
        <f t="shared" si="0"/>
        <v>0.6</v>
      </c>
      <c r="S6" s="919">
        <f t="shared" ref="S6:S42" si="1">H6-E6</f>
        <v>1</v>
      </c>
      <c r="T6" s="978">
        <f t="shared" ref="T6:T42" si="2">I6-F6</f>
        <v>0.6</v>
      </c>
      <c r="U6" s="985">
        <v>7</v>
      </c>
      <c r="V6" s="928">
        <v>7</v>
      </c>
      <c r="W6" s="928">
        <v>0</v>
      </c>
      <c r="X6" s="983">
        <v>1</v>
      </c>
      <c r="Y6" s="981"/>
    </row>
    <row r="7" spans="1:25" ht="14.4" customHeight="1" x14ac:dyDescent="0.3">
      <c r="A7" s="948" t="s">
        <v>2072</v>
      </c>
      <c r="B7" s="934"/>
      <c r="C7" s="935"/>
      <c r="D7" s="933"/>
      <c r="E7" s="936">
        <v>1</v>
      </c>
      <c r="F7" s="937">
        <v>1.17</v>
      </c>
      <c r="G7" s="920">
        <v>13</v>
      </c>
      <c r="H7" s="938">
        <v>1</v>
      </c>
      <c r="I7" s="939">
        <v>0.95</v>
      </c>
      <c r="J7" s="921">
        <v>5</v>
      </c>
      <c r="K7" s="940">
        <v>0.95</v>
      </c>
      <c r="L7" s="941">
        <v>3</v>
      </c>
      <c r="M7" s="941">
        <v>30</v>
      </c>
      <c r="N7" s="942">
        <v>10</v>
      </c>
      <c r="O7" s="941" t="s">
        <v>2068</v>
      </c>
      <c r="P7" s="943" t="s">
        <v>2073</v>
      </c>
      <c r="Q7" s="944">
        <f t="shared" si="0"/>
        <v>1</v>
      </c>
      <c r="R7" s="979">
        <f t="shared" si="0"/>
        <v>0.95</v>
      </c>
      <c r="S7" s="944">
        <f t="shared" si="1"/>
        <v>0</v>
      </c>
      <c r="T7" s="979">
        <f t="shared" si="2"/>
        <v>-0.21999999999999997</v>
      </c>
      <c r="U7" s="986">
        <v>10</v>
      </c>
      <c r="V7" s="934">
        <v>5</v>
      </c>
      <c r="W7" s="934">
        <v>-5</v>
      </c>
      <c r="X7" s="984">
        <v>0.5</v>
      </c>
      <c r="Y7" s="982"/>
    </row>
    <row r="8" spans="1:25" ht="14.4" customHeight="1" x14ac:dyDescent="0.3">
      <c r="A8" s="947" t="s">
        <v>2074</v>
      </c>
      <c r="B8" s="928">
        <v>1</v>
      </c>
      <c r="C8" s="929">
        <v>0.18</v>
      </c>
      <c r="D8" s="930">
        <v>4</v>
      </c>
      <c r="E8" s="911">
        <v>9</v>
      </c>
      <c r="F8" s="912">
        <v>1.59</v>
      </c>
      <c r="G8" s="913">
        <v>1.6</v>
      </c>
      <c r="H8" s="914">
        <v>3</v>
      </c>
      <c r="I8" s="915">
        <v>0.53</v>
      </c>
      <c r="J8" s="922">
        <v>2.2999999999999998</v>
      </c>
      <c r="K8" s="917">
        <v>0.18</v>
      </c>
      <c r="L8" s="914">
        <v>1</v>
      </c>
      <c r="M8" s="914">
        <v>5</v>
      </c>
      <c r="N8" s="918">
        <v>2</v>
      </c>
      <c r="O8" s="914" t="s">
        <v>2068</v>
      </c>
      <c r="P8" s="931" t="s">
        <v>2075</v>
      </c>
      <c r="Q8" s="919">
        <f t="shared" si="0"/>
        <v>2</v>
      </c>
      <c r="R8" s="978">
        <f t="shared" si="0"/>
        <v>0.35000000000000003</v>
      </c>
      <c r="S8" s="919">
        <f t="shared" si="1"/>
        <v>-6</v>
      </c>
      <c r="T8" s="978">
        <f t="shared" si="2"/>
        <v>-1.06</v>
      </c>
      <c r="U8" s="985">
        <v>6</v>
      </c>
      <c r="V8" s="928">
        <v>6.8999999999999995</v>
      </c>
      <c r="W8" s="928">
        <v>0.89999999999999947</v>
      </c>
      <c r="X8" s="983">
        <v>1.1499999999999999</v>
      </c>
      <c r="Y8" s="981">
        <v>2</v>
      </c>
    </row>
    <row r="9" spans="1:25" ht="14.4" customHeight="1" x14ac:dyDescent="0.3">
      <c r="A9" s="948" t="s">
        <v>2076</v>
      </c>
      <c r="B9" s="934">
        <v>1</v>
      </c>
      <c r="C9" s="935">
        <v>0.28999999999999998</v>
      </c>
      <c r="D9" s="933">
        <v>2</v>
      </c>
      <c r="E9" s="938">
        <v>4</v>
      </c>
      <c r="F9" s="939">
        <v>1.1399999999999999</v>
      </c>
      <c r="G9" s="921">
        <v>2</v>
      </c>
      <c r="H9" s="941">
        <v>1</v>
      </c>
      <c r="I9" s="937">
        <v>0.28999999999999998</v>
      </c>
      <c r="J9" s="923">
        <v>3</v>
      </c>
      <c r="K9" s="940">
        <v>0.28999999999999998</v>
      </c>
      <c r="L9" s="941">
        <v>1</v>
      </c>
      <c r="M9" s="941">
        <v>5</v>
      </c>
      <c r="N9" s="942">
        <v>2</v>
      </c>
      <c r="O9" s="941" t="s">
        <v>2068</v>
      </c>
      <c r="P9" s="943" t="s">
        <v>2077</v>
      </c>
      <c r="Q9" s="944">
        <f t="shared" si="0"/>
        <v>0</v>
      </c>
      <c r="R9" s="979">
        <f t="shared" si="0"/>
        <v>0</v>
      </c>
      <c r="S9" s="944">
        <f t="shared" si="1"/>
        <v>-3</v>
      </c>
      <c r="T9" s="979">
        <f t="shared" si="2"/>
        <v>-0.84999999999999987</v>
      </c>
      <c r="U9" s="986">
        <v>2</v>
      </c>
      <c r="V9" s="934">
        <v>3</v>
      </c>
      <c r="W9" s="934">
        <v>1</v>
      </c>
      <c r="X9" s="984">
        <v>1.5</v>
      </c>
      <c r="Y9" s="982">
        <v>1</v>
      </c>
    </row>
    <row r="10" spans="1:25" ht="14.4" customHeight="1" x14ac:dyDescent="0.3">
      <c r="A10" s="948" t="s">
        <v>2078</v>
      </c>
      <c r="B10" s="934">
        <v>4</v>
      </c>
      <c r="C10" s="935">
        <v>2.79</v>
      </c>
      <c r="D10" s="933">
        <v>2.5</v>
      </c>
      <c r="E10" s="938">
        <v>2</v>
      </c>
      <c r="F10" s="939">
        <v>1.1299999999999999</v>
      </c>
      <c r="G10" s="921">
        <v>1.5</v>
      </c>
      <c r="H10" s="941">
        <v>3</v>
      </c>
      <c r="I10" s="937">
        <v>1.46</v>
      </c>
      <c r="J10" s="920">
        <v>1.7</v>
      </c>
      <c r="K10" s="940">
        <v>0.49</v>
      </c>
      <c r="L10" s="941">
        <v>1</v>
      </c>
      <c r="M10" s="941">
        <v>5</v>
      </c>
      <c r="N10" s="942">
        <v>2</v>
      </c>
      <c r="O10" s="941" t="s">
        <v>2068</v>
      </c>
      <c r="P10" s="943" t="s">
        <v>2079</v>
      </c>
      <c r="Q10" s="944">
        <f t="shared" si="0"/>
        <v>-1</v>
      </c>
      <c r="R10" s="979">
        <f t="shared" si="0"/>
        <v>-1.33</v>
      </c>
      <c r="S10" s="944">
        <f t="shared" si="1"/>
        <v>1</v>
      </c>
      <c r="T10" s="979">
        <f t="shared" si="2"/>
        <v>0.33000000000000007</v>
      </c>
      <c r="U10" s="986">
        <v>6</v>
      </c>
      <c r="V10" s="934">
        <v>5.0999999999999996</v>
      </c>
      <c r="W10" s="934">
        <v>-0.90000000000000036</v>
      </c>
      <c r="X10" s="984">
        <v>0.85</v>
      </c>
      <c r="Y10" s="982">
        <v>1</v>
      </c>
    </row>
    <row r="11" spans="1:25" ht="14.4" customHeight="1" x14ac:dyDescent="0.3">
      <c r="A11" s="947" t="s">
        <v>2080</v>
      </c>
      <c r="B11" s="928">
        <v>1</v>
      </c>
      <c r="C11" s="929">
        <v>20.67</v>
      </c>
      <c r="D11" s="930">
        <v>11</v>
      </c>
      <c r="E11" s="911">
        <v>1</v>
      </c>
      <c r="F11" s="912">
        <v>50.08</v>
      </c>
      <c r="G11" s="913">
        <v>114</v>
      </c>
      <c r="H11" s="914"/>
      <c r="I11" s="915"/>
      <c r="J11" s="916"/>
      <c r="K11" s="917">
        <v>50.08</v>
      </c>
      <c r="L11" s="914">
        <v>28</v>
      </c>
      <c r="M11" s="914">
        <v>252</v>
      </c>
      <c r="N11" s="918">
        <v>84</v>
      </c>
      <c r="O11" s="914" t="s">
        <v>2081</v>
      </c>
      <c r="P11" s="931" t="s">
        <v>2082</v>
      </c>
      <c r="Q11" s="919">
        <f t="shared" si="0"/>
        <v>-1</v>
      </c>
      <c r="R11" s="978">
        <f t="shared" si="0"/>
        <v>-20.67</v>
      </c>
      <c r="S11" s="919">
        <f t="shared" si="1"/>
        <v>-1</v>
      </c>
      <c r="T11" s="978">
        <f t="shared" si="2"/>
        <v>-50.08</v>
      </c>
      <c r="U11" s="985" t="s">
        <v>567</v>
      </c>
      <c r="V11" s="928" t="s">
        <v>567</v>
      </c>
      <c r="W11" s="928" t="s">
        <v>567</v>
      </c>
      <c r="X11" s="983" t="s">
        <v>567</v>
      </c>
      <c r="Y11" s="981"/>
    </row>
    <row r="12" spans="1:25" ht="14.4" customHeight="1" x14ac:dyDescent="0.3">
      <c r="A12" s="947" t="s">
        <v>2083</v>
      </c>
      <c r="B12" s="928">
        <v>6</v>
      </c>
      <c r="C12" s="929">
        <v>180.26</v>
      </c>
      <c r="D12" s="930">
        <v>77.3</v>
      </c>
      <c r="E12" s="911">
        <v>12</v>
      </c>
      <c r="F12" s="912">
        <v>287.61</v>
      </c>
      <c r="G12" s="913">
        <v>49</v>
      </c>
      <c r="H12" s="914">
        <v>8</v>
      </c>
      <c r="I12" s="915">
        <v>221.23</v>
      </c>
      <c r="J12" s="916">
        <v>60.6</v>
      </c>
      <c r="K12" s="917">
        <v>30.04</v>
      </c>
      <c r="L12" s="914">
        <v>22</v>
      </c>
      <c r="M12" s="914">
        <v>198</v>
      </c>
      <c r="N12" s="918">
        <v>66</v>
      </c>
      <c r="O12" s="914" t="s">
        <v>2081</v>
      </c>
      <c r="P12" s="931" t="s">
        <v>2084</v>
      </c>
      <c r="Q12" s="919">
        <f t="shared" si="0"/>
        <v>2</v>
      </c>
      <c r="R12" s="978">
        <f t="shared" si="0"/>
        <v>40.97</v>
      </c>
      <c r="S12" s="919">
        <f t="shared" si="1"/>
        <v>-4</v>
      </c>
      <c r="T12" s="978">
        <f t="shared" si="2"/>
        <v>-66.380000000000024</v>
      </c>
      <c r="U12" s="985">
        <v>528</v>
      </c>
      <c r="V12" s="928">
        <v>484.8</v>
      </c>
      <c r="W12" s="928">
        <v>-43.199999999999989</v>
      </c>
      <c r="X12" s="983">
        <v>0.91818181818181821</v>
      </c>
      <c r="Y12" s="981">
        <v>95</v>
      </c>
    </row>
    <row r="13" spans="1:25" ht="14.4" customHeight="1" x14ac:dyDescent="0.3">
      <c r="A13" s="947" t="s">
        <v>2085</v>
      </c>
      <c r="B13" s="928">
        <v>1</v>
      </c>
      <c r="C13" s="929">
        <v>33.799999999999997</v>
      </c>
      <c r="D13" s="930">
        <v>54</v>
      </c>
      <c r="E13" s="932"/>
      <c r="F13" s="915"/>
      <c r="G13" s="916"/>
      <c r="H13" s="911">
        <v>1</v>
      </c>
      <c r="I13" s="912">
        <v>33.799999999999997</v>
      </c>
      <c r="J13" s="913">
        <v>61</v>
      </c>
      <c r="K13" s="917">
        <v>33.799999999999997</v>
      </c>
      <c r="L13" s="914">
        <v>23</v>
      </c>
      <c r="M13" s="914">
        <v>207</v>
      </c>
      <c r="N13" s="918">
        <v>69</v>
      </c>
      <c r="O13" s="914" t="s">
        <v>2081</v>
      </c>
      <c r="P13" s="931" t="s">
        <v>2086</v>
      </c>
      <c r="Q13" s="919">
        <f t="shared" si="0"/>
        <v>0</v>
      </c>
      <c r="R13" s="978">
        <f t="shared" si="0"/>
        <v>0</v>
      </c>
      <c r="S13" s="919">
        <f t="shared" si="1"/>
        <v>1</v>
      </c>
      <c r="T13" s="978">
        <f t="shared" si="2"/>
        <v>33.799999999999997</v>
      </c>
      <c r="U13" s="985">
        <v>69</v>
      </c>
      <c r="V13" s="928">
        <v>61</v>
      </c>
      <c r="W13" s="928">
        <v>-8</v>
      </c>
      <c r="X13" s="983">
        <v>0.88405797101449279</v>
      </c>
      <c r="Y13" s="981"/>
    </row>
    <row r="14" spans="1:25" ht="14.4" customHeight="1" x14ac:dyDescent="0.3">
      <c r="A14" s="947" t="s">
        <v>2087</v>
      </c>
      <c r="B14" s="924">
        <v>1</v>
      </c>
      <c r="C14" s="925">
        <v>7.19</v>
      </c>
      <c r="D14" s="926">
        <v>21</v>
      </c>
      <c r="E14" s="932">
        <v>1</v>
      </c>
      <c r="F14" s="915">
        <v>7.19</v>
      </c>
      <c r="G14" s="916">
        <v>21</v>
      </c>
      <c r="H14" s="914"/>
      <c r="I14" s="915"/>
      <c r="J14" s="916"/>
      <c r="K14" s="917">
        <v>7.19</v>
      </c>
      <c r="L14" s="914">
        <v>9</v>
      </c>
      <c r="M14" s="914">
        <v>81</v>
      </c>
      <c r="N14" s="918">
        <v>27</v>
      </c>
      <c r="O14" s="914" t="s">
        <v>2081</v>
      </c>
      <c r="P14" s="931" t="s">
        <v>2088</v>
      </c>
      <c r="Q14" s="919">
        <f t="shared" si="0"/>
        <v>-1</v>
      </c>
      <c r="R14" s="978">
        <f t="shared" si="0"/>
        <v>-7.19</v>
      </c>
      <c r="S14" s="919">
        <f t="shared" si="1"/>
        <v>-1</v>
      </c>
      <c r="T14" s="978">
        <f t="shared" si="2"/>
        <v>-7.19</v>
      </c>
      <c r="U14" s="985" t="s">
        <v>567</v>
      </c>
      <c r="V14" s="928" t="s">
        <v>567</v>
      </c>
      <c r="W14" s="928" t="s">
        <v>567</v>
      </c>
      <c r="X14" s="983" t="s">
        <v>567</v>
      </c>
      <c r="Y14" s="981"/>
    </row>
    <row r="15" spans="1:25" ht="14.4" customHeight="1" x14ac:dyDescent="0.3">
      <c r="A15" s="948" t="s">
        <v>2089</v>
      </c>
      <c r="B15" s="945">
        <v>3</v>
      </c>
      <c r="C15" s="946">
        <v>25.3</v>
      </c>
      <c r="D15" s="927">
        <v>35.700000000000003</v>
      </c>
      <c r="E15" s="936">
        <v>3</v>
      </c>
      <c r="F15" s="937">
        <v>24.37</v>
      </c>
      <c r="G15" s="920">
        <v>19.3</v>
      </c>
      <c r="H15" s="941">
        <v>1</v>
      </c>
      <c r="I15" s="937">
        <v>8.43</v>
      </c>
      <c r="J15" s="923">
        <v>30</v>
      </c>
      <c r="K15" s="940">
        <v>8.43</v>
      </c>
      <c r="L15" s="941">
        <v>9</v>
      </c>
      <c r="M15" s="941">
        <v>81</v>
      </c>
      <c r="N15" s="942">
        <v>27</v>
      </c>
      <c r="O15" s="941" t="s">
        <v>2081</v>
      </c>
      <c r="P15" s="943" t="s">
        <v>2088</v>
      </c>
      <c r="Q15" s="944">
        <f t="shared" si="0"/>
        <v>-2</v>
      </c>
      <c r="R15" s="979">
        <f t="shared" si="0"/>
        <v>-16.87</v>
      </c>
      <c r="S15" s="944">
        <f t="shared" si="1"/>
        <v>-2</v>
      </c>
      <c r="T15" s="979">
        <f t="shared" si="2"/>
        <v>-15.940000000000001</v>
      </c>
      <c r="U15" s="986">
        <v>27</v>
      </c>
      <c r="V15" s="934">
        <v>30</v>
      </c>
      <c r="W15" s="934">
        <v>3</v>
      </c>
      <c r="X15" s="984">
        <v>1.1111111111111112</v>
      </c>
      <c r="Y15" s="982">
        <v>3</v>
      </c>
    </row>
    <row r="16" spans="1:25" ht="14.4" customHeight="1" x14ac:dyDescent="0.3">
      <c r="A16" s="948" t="s">
        <v>2090</v>
      </c>
      <c r="B16" s="945">
        <v>16</v>
      </c>
      <c r="C16" s="946">
        <v>240.67</v>
      </c>
      <c r="D16" s="927">
        <v>38.700000000000003</v>
      </c>
      <c r="E16" s="936">
        <v>13</v>
      </c>
      <c r="F16" s="937">
        <v>196.25</v>
      </c>
      <c r="G16" s="920">
        <v>35.6</v>
      </c>
      <c r="H16" s="941">
        <v>16</v>
      </c>
      <c r="I16" s="937">
        <v>242.39</v>
      </c>
      <c r="J16" s="923">
        <v>44.5</v>
      </c>
      <c r="K16" s="940">
        <v>15.04</v>
      </c>
      <c r="L16" s="941">
        <v>14</v>
      </c>
      <c r="M16" s="941">
        <v>123</v>
      </c>
      <c r="N16" s="942">
        <v>41</v>
      </c>
      <c r="O16" s="941" t="s">
        <v>2081</v>
      </c>
      <c r="P16" s="943" t="s">
        <v>2088</v>
      </c>
      <c r="Q16" s="944">
        <f t="shared" si="0"/>
        <v>0</v>
      </c>
      <c r="R16" s="979">
        <f t="shared" si="0"/>
        <v>1.7199999999999989</v>
      </c>
      <c r="S16" s="944">
        <f t="shared" si="1"/>
        <v>3</v>
      </c>
      <c r="T16" s="979">
        <f t="shared" si="2"/>
        <v>46.139999999999986</v>
      </c>
      <c r="U16" s="986">
        <v>656</v>
      </c>
      <c r="V16" s="934">
        <v>712</v>
      </c>
      <c r="W16" s="934">
        <v>56</v>
      </c>
      <c r="X16" s="984">
        <v>1.0853658536585367</v>
      </c>
      <c r="Y16" s="982">
        <v>130</v>
      </c>
    </row>
    <row r="17" spans="1:25" ht="14.4" customHeight="1" x14ac:dyDescent="0.3">
      <c r="A17" s="947" t="s">
        <v>2091</v>
      </c>
      <c r="B17" s="928"/>
      <c r="C17" s="929"/>
      <c r="D17" s="930"/>
      <c r="E17" s="932"/>
      <c r="F17" s="915"/>
      <c r="G17" s="916"/>
      <c r="H17" s="911">
        <v>1</v>
      </c>
      <c r="I17" s="912">
        <v>16.670000000000002</v>
      </c>
      <c r="J17" s="913">
        <v>37</v>
      </c>
      <c r="K17" s="917">
        <v>16.670000000000002</v>
      </c>
      <c r="L17" s="914">
        <v>14</v>
      </c>
      <c r="M17" s="914">
        <v>126</v>
      </c>
      <c r="N17" s="918">
        <v>42</v>
      </c>
      <c r="O17" s="914" t="s">
        <v>2081</v>
      </c>
      <c r="P17" s="931" t="s">
        <v>2092</v>
      </c>
      <c r="Q17" s="919">
        <f t="shared" si="0"/>
        <v>1</v>
      </c>
      <c r="R17" s="978">
        <f t="shared" si="0"/>
        <v>16.670000000000002</v>
      </c>
      <c r="S17" s="919">
        <f t="shared" si="1"/>
        <v>1</v>
      </c>
      <c r="T17" s="978">
        <f t="shared" si="2"/>
        <v>16.670000000000002</v>
      </c>
      <c r="U17" s="985">
        <v>42</v>
      </c>
      <c r="V17" s="928">
        <v>37</v>
      </c>
      <c r="W17" s="928">
        <v>-5</v>
      </c>
      <c r="X17" s="983">
        <v>0.88095238095238093</v>
      </c>
      <c r="Y17" s="981"/>
    </row>
    <row r="18" spans="1:25" ht="14.4" customHeight="1" x14ac:dyDescent="0.3">
      <c r="A18" s="947" t="s">
        <v>2093</v>
      </c>
      <c r="B18" s="928">
        <v>2</v>
      </c>
      <c r="C18" s="929">
        <v>6.13</v>
      </c>
      <c r="D18" s="930">
        <v>12</v>
      </c>
      <c r="E18" s="911">
        <v>12</v>
      </c>
      <c r="F18" s="912">
        <v>36.14</v>
      </c>
      <c r="G18" s="913">
        <v>10.9</v>
      </c>
      <c r="H18" s="914">
        <v>5</v>
      </c>
      <c r="I18" s="915">
        <v>14.7</v>
      </c>
      <c r="J18" s="916">
        <v>16</v>
      </c>
      <c r="K18" s="917">
        <v>3.06</v>
      </c>
      <c r="L18" s="914">
        <v>5</v>
      </c>
      <c r="M18" s="914">
        <v>48</v>
      </c>
      <c r="N18" s="918">
        <v>16</v>
      </c>
      <c r="O18" s="914" t="s">
        <v>2081</v>
      </c>
      <c r="P18" s="931" t="s">
        <v>2094</v>
      </c>
      <c r="Q18" s="919">
        <f t="shared" si="0"/>
        <v>3</v>
      </c>
      <c r="R18" s="978">
        <f t="shared" si="0"/>
        <v>8.57</v>
      </c>
      <c r="S18" s="919">
        <f t="shared" si="1"/>
        <v>-7</v>
      </c>
      <c r="T18" s="978">
        <f t="shared" si="2"/>
        <v>-21.44</v>
      </c>
      <c r="U18" s="985">
        <v>80</v>
      </c>
      <c r="V18" s="928">
        <v>80</v>
      </c>
      <c r="W18" s="928">
        <v>0</v>
      </c>
      <c r="X18" s="983">
        <v>1</v>
      </c>
      <c r="Y18" s="981">
        <v>18</v>
      </c>
    </row>
    <row r="19" spans="1:25" ht="14.4" customHeight="1" x14ac:dyDescent="0.3">
      <c r="A19" s="948" t="s">
        <v>2095</v>
      </c>
      <c r="B19" s="934">
        <v>23</v>
      </c>
      <c r="C19" s="935">
        <v>102.22</v>
      </c>
      <c r="D19" s="933">
        <v>17.2</v>
      </c>
      <c r="E19" s="938">
        <v>19</v>
      </c>
      <c r="F19" s="939">
        <v>83.17</v>
      </c>
      <c r="G19" s="921">
        <v>16.399999999999999</v>
      </c>
      <c r="H19" s="941">
        <v>17</v>
      </c>
      <c r="I19" s="937">
        <v>74.28</v>
      </c>
      <c r="J19" s="920">
        <v>13.9</v>
      </c>
      <c r="K19" s="940">
        <v>4.4400000000000004</v>
      </c>
      <c r="L19" s="941">
        <v>7</v>
      </c>
      <c r="M19" s="941">
        <v>60</v>
      </c>
      <c r="N19" s="942">
        <v>20</v>
      </c>
      <c r="O19" s="941" t="s">
        <v>2081</v>
      </c>
      <c r="P19" s="943" t="s">
        <v>2094</v>
      </c>
      <c r="Q19" s="944">
        <f t="shared" si="0"/>
        <v>-6</v>
      </c>
      <c r="R19" s="979">
        <f t="shared" si="0"/>
        <v>-27.939999999999998</v>
      </c>
      <c r="S19" s="944">
        <f t="shared" si="1"/>
        <v>-2</v>
      </c>
      <c r="T19" s="979">
        <f t="shared" si="2"/>
        <v>-8.89</v>
      </c>
      <c r="U19" s="986">
        <v>340</v>
      </c>
      <c r="V19" s="934">
        <v>236.3</v>
      </c>
      <c r="W19" s="934">
        <v>-103.69999999999999</v>
      </c>
      <c r="X19" s="984">
        <v>0.69500000000000006</v>
      </c>
      <c r="Y19" s="982">
        <v>8</v>
      </c>
    </row>
    <row r="20" spans="1:25" ht="14.4" customHeight="1" x14ac:dyDescent="0.3">
      <c r="A20" s="948" t="s">
        <v>2096</v>
      </c>
      <c r="B20" s="934">
        <v>18</v>
      </c>
      <c r="C20" s="935">
        <v>137.61000000000001</v>
      </c>
      <c r="D20" s="933">
        <v>31.7</v>
      </c>
      <c r="E20" s="938">
        <v>17</v>
      </c>
      <c r="F20" s="939">
        <v>135.69999999999999</v>
      </c>
      <c r="G20" s="921">
        <v>32.5</v>
      </c>
      <c r="H20" s="941">
        <v>12</v>
      </c>
      <c r="I20" s="937">
        <v>92.34</v>
      </c>
      <c r="J20" s="920">
        <v>23.9</v>
      </c>
      <c r="K20" s="940">
        <v>7.64</v>
      </c>
      <c r="L20" s="941">
        <v>9</v>
      </c>
      <c r="M20" s="941">
        <v>81</v>
      </c>
      <c r="N20" s="942">
        <v>27</v>
      </c>
      <c r="O20" s="941" t="s">
        <v>2081</v>
      </c>
      <c r="P20" s="943" t="s">
        <v>2094</v>
      </c>
      <c r="Q20" s="944">
        <f t="shared" si="0"/>
        <v>-6</v>
      </c>
      <c r="R20" s="979">
        <f t="shared" si="0"/>
        <v>-45.27000000000001</v>
      </c>
      <c r="S20" s="944">
        <f t="shared" si="1"/>
        <v>-5</v>
      </c>
      <c r="T20" s="979">
        <f t="shared" si="2"/>
        <v>-43.359999999999985</v>
      </c>
      <c r="U20" s="986">
        <v>324</v>
      </c>
      <c r="V20" s="934">
        <v>286.79999999999995</v>
      </c>
      <c r="W20" s="934">
        <v>-37.200000000000045</v>
      </c>
      <c r="X20" s="984">
        <v>0.88518518518518507</v>
      </c>
      <c r="Y20" s="982">
        <v>10</v>
      </c>
    </row>
    <row r="21" spans="1:25" ht="14.4" customHeight="1" x14ac:dyDescent="0.3">
      <c r="A21" s="947" t="s">
        <v>2097</v>
      </c>
      <c r="B21" s="928"/>
      <c r="C21" s="929"/>
      <c r="D21" s="930"/>
      <c r="E21" s="932"/>
      <c r="F21" s="915"/>
      <c r="G21" s="916"/>
      <c r="H21" s="911">
        <v>1</v>
      </c>
      <c r="I21" s="912">
        <v>51.23</v>
      </c>
      <c r="J21" s="922">
        <v>118</v>
      </c>
      <c r="K21" s="917">
        <v>13.54</v>
      </c>
      <c r="L21" s="914">
        <v>5</v>
      </c>
      <c r="M21" s="914">
        <v>45</v>
      </c>
      <c r="N21" s="918">
        <v>15</v>
      </c>
      <c r="O21" s="914" t="s">
        <v>2081</v>
      </c>
      <c r="P21" s="931" t="s">
        <v>2098</v>
      </c>
      <c r="Q21" s="919">
        <f t="shared" si="0"/>
        <v>1</v>
      </c>
      <c r="R21" s="978">
        <f t="shared" si="0"/>
        <v>51.23</v>
      </c>
      <c r="S21" s="919">
        <f t="shared" si="1"/>
        <v>1</v>
      </c>
      <c r="T21" s="978">
        <f t="shared" si="2"/>
        <v>51.23</v>
      </c>
      <c r="U21" s="985">
        <v>15</v>
      </c>
      <c r="V21" s="928">
        <v>118</v>
      </c>
      <c r="W21" s="928">
        <v>103</v>
      </c>
      <c r="X21" s="983">
        <v>7.8666666666666663</v>
      </c>
      <c r="Y21" s="981">
        <v>103</v>
      </c>
    </row>
    <row r="22" spans="1:25" ht="14.4" customHeight="1" x14ac:dyDescent="0.3">
      <c r="A22" s="948" t="s">
        <v>2099</v>
      </c>
      <c r="B22" s="934"/>
      <c r="C22" s="935"/>
      <c r="D22" s="933"/>
      <c r="E22" s="936"/>
      <c r="F22" s="937"/>
      <c r="G22" s="920"/>
      <c r="H22" s="938">
        <v>2</v>
      </c>
      <c r="I22" s="939">
        <v>33.299999999999997</v>
      </c>
      <c r="J22" s="923">
        <v>57.5</v>
      </c>
      <c r="K22" s="940">
        <v>15.64</v>
      </c>
      <c r="L22" s="941">
        <v>16</v>
      </c>
      <c r="M22" s="941">
        <v>141</v>
      </c>
      <c r="N22" s="942">
        <v>47</v>
      </c>
      <c r="O22" s="941" t="s">
        <v>2081</v>
      </c>
      <c r="P22" s="943" t="s">
        <v>2098</v>
      </c>
      <c r="Q22" s="944">
        <f t="shared" si="0"/>
        <v>2</v>
      </c>
      <c r="R22" s="979">
        <f t="shared" si="0"/>
        <v>33.299999999999997</v>
      </c>
      <c r="S22" s="944">
        <f t="shared" si="1"/>
        <v>2</v>
      </c>
      <c r="T22" s="979">
        <f t="shared" si="2"/>
        <v>33.299999999999997</v>
      </c>
      <c r="U22" s="986">
        <v>94</v>
      </c>
      <c r="V22" s="934">
        <v>115</v>
      </c>
      <c r="W22" s="934">
        <v>21</v>
      </c>
      <c r="X22" s="984">
        <v>1.2234042553191489</v>
      </c>
      <c r="Y22" s="982">
        <v>21</v>
      </c>
    </row>
    <row r="23" spans="1:25" ht="14.4" customHeight="1" x14ac:dyDescent="0.3">
      <c r="A23" s="947" t="s">
        <v>2100</v>
      </c>
      <c r="B23" s="924">
        <v>35</v>
      </c>
      <c r="C23" s="925">
        <v>20.25</v>
      </c>
      <c r="D23" s="926">
        <v>7</v>
      </c>
      <c r="E23" s="932">
        <v>25</v>
      </c>
      <c r="F23" s="915">
        <v>14.46</v>
      </c>
      <c r="G23" s="916">
        <v>6.4</v>
      </c>
      <c r="H23" s="914">
        <v>16</v>
      </c>
      <c r="I23" s="915">
        <v>9.26</v>
      </c>
      <c r="J23" s="916">
        <v>4.5999999999999996</v>
      </c>
      <c r="K23" s="917">
        <v>0.57999999999999996</v>
      </c>
      <c r="L23" s="914">
        <v>2</v>
      </c>
      <c r="M23" s="914">
        <v>21</v>
      </c>
      <c r="N23" s="918">
        <v>7</v>
      </c>
      <c r="O23" s="914" t="s">
        <v>2081</v>
      </c>
      <c r="P23" s="931" t="s">
        <v>2101</v>
      </c>
      <c r="Q23" s="919">
        <f t="shared" si="0"/>
        <v>-19</v>
      </c>
      <c r="R23" s="978">
        <f t="shared" si="0"/>
        <v>-10.99</v>
      </c>
      <c r="S23" s="919">
        <f t="shared" si="1"/>
        <v>-9</v>
      </c>
      <c r="T23" s="978">
        <f t="shared" si="2"/>
        <v>-5.2000000000000011</v>
      </c>
      <c r="U23" s="985">
        <v>112</v>
      </c>
      <c r="V23" s="928">
        <v>73.599999999999994</v>
      </c>
      <c r="W23" s="928">
        <v>-38.400000000000006</v>
      </c>
      <c r="X23" s="983">
        <v>0.65714285714285714</v>
      </c>
      <c r="Y23" s="981"/>
    </row>
    <row r="24" spans="1:25" ht="14.4" customHeight="1" x14ac:dyDescent="0.3">
      <c r="A24" s="948" t="s">
        <v>2102</v>
      </c>
      <c r="B24" s="945">
        <v>45</v>
      </c>
      <c r="C24" s="946">
        <v>68.42</v>
      </c>
      <c r="D24" s="927">
        <v>9.4</v>
      </c>
      <c r="E24" s="936">
        <v>27</v>
      </c>
      <c r="F24" s="937">
        <v>41.91</v>
      </c>
      <c r="G24" s="920">
        <v>12.4</v>
      </c>
      <c r="H24" s="941">
        <v>24</v>
      </c>
      <c r="I24" s="937">
        <v>36.729999999999997</v>
      </c>
      <c r="J24" s="920">
        <v>7.8</v>
      </c>
      <c r="K24" s="940">
        <v>1.52</v>
      </c>
      <c r="L24" s="941">
        <v>4</v>
      </c>
      <c r="M24" s="941">
        <v>33</v>
      </c>
      <c r="N24" s="942">
        <v>11</v>
      </c>
      <c r="O24" s="941" t="s">
        <v>2081</v>
      </c>
      <c r="P24" s="943" t="s">
        <v>2101</v>
      </c>
      <c r="Q24" s="944">
        <f t="shared" si="0"/>
        <v>-21</v>
      </c>
      <c r="R24" s="979">
        <f t="shared" si="0"/>
        <v>-31.690000000000005</v>
      </c>
      <c r="S24" s="944">
        <f t="shared" si="1"/>
        <v>-3</v>
      </c>
      <c r="T24" s="979">
        <f t="shared" si="2"/>
        <v>-5.18</v>
      </c>
      <c r="U24" s="986">
        <v>264</v>
      </c>
      <c r="V24" s="934">
        <v>187.2</v>
      </c>
      <c r="W24" s="934">
        <v>-76.800000000000011</v>
      </c>
      <c r="X24" s="984">
        <v>0.70909090909090899</v>
      </c>
      <c r="Y24" s="982">
        <v>7</v>
      </c>
    </row>
    <row r="25" spans="1:25" ht="14.4" customHeight="1" x14ac:dyDescent="0.3">
      <c r="A25" s="948" t="s">
        <v>2103</v>
      </c>
      <c r="B25" s="945">
        <v>14</v>
      </c>
      <c r="C25" s="946">
        <v>56.17</v>
      </c>
      <c r="D25" s="927">
        <v>22.1</v>
      </c>
      <c r="E25" s="936">
        <v>14</v>
      </c>
      <c r="F25" s="937">
        <v>56.93</v>
      </c>
      <c r="G25" s="920">
        <v>22</v>
      </c>
      <c r="H25" s="941">
        <v>6</v>
      </c>
      <c r="I25" s="937">
        <v>22.67</v>
      </c>
      <c r="J25" s="923">
        <v>18</v>
      </c>
      <c r="K25" s="940">
        <v>3.78</v>
      </c>
      <c r="L25" s="941">
        <v>6</v>
      </c>
      <c r="M25" s="941">
        <v>51</v>
      </c>
      <c r="N25" s="942">
        <v>17</v>
      </c>
      <c r="O25" s="941" t="s">
        <v>2081</v>
      </c>
      <c r="P25" s="943" t="s">
        <v>2101</v>
      </c>
      <c r="Q25" s="944">
        <f t="shared" si="0"/>
        <v>-8</v>
      </c>
      <c r="R25" s="979">
        <f t="shared" si="0"/>
        <v>-33.5</v>
      </c>
      <c r="S25" s="944">
        <f t="shared" si="1"/>
        <v>-8</v>
      </c>
      <c r="T25" s="979">
        <f t="shared" si="2"/>
        <v>-34.26</v>
      </c>
      <c r="U25" s="986">
        <v>102</v>
      </c>
      <c r="V25" s="934">
        <v>108</v>
      </c>
      <c r="W25" s="934">
        <v>6</v>
      </c>
      <c r="X25" s="984">
        <v>1.0588235294117647</v>
      </c>
      <c r="Y25" s="982">
        <v>22</v>
      </c>
    </row>
    <row r="26" spans="1:25" ht="14.4" customHeight="1" x14ac:dyDescent="0.3">
      <c r="A26" s="947" t="s">
        <v>2104</v>
      </c>
      <c r="B26" s="928">
        <v>1</v>
      </c>
      <c r="C26" s="929">
        <v>11.03</v>
      </c>
      <c r="D26" s="930">
        <v>73</v>
      </c>
      <c r="E26" s="911">
        <v>2</v>
      </c>
      <c r="F26" s="912">
        <v>20.96</v>
      </c>
      <c r="G26" s="913">
        <v>51</v>
      </c>
      <c r="H26" s="914"/>
      <c r="I26" s="915"/>
      <c r="J26" s="916"/>
      <c r="K26" s="917">
        <v>5.24</v>
      </c>
      <c r="L26" s="914">
        <v>5</v>
      </c>
      <c r="M26" s="914">
        <v>45</v>
      </c>
      <c r="N26" s="918">
        <v>15</v>
      </c>
      <c r="O26" s="914" t="s">
        <v>2081</v>
      </c>
      <c r="P26" s="931" t="s">
        <v>2105</v>
      </c>
      <c r="Q26" s="919">
        <f t="shared" si="0"/>
        <v>-1</v>
      </c>
      <c r="R26" s="978">
        <f t="shared" si="0"/>
        <v>-11.03</v>
      </c>
      <c r="S26" s="919">
        <f t="shared" si="1"/>
        <v>-2</v>
      </c>
      <c r="T26" s="978">
        <f t="shared" si="2"/>
        <v>-20.96</v>
      </c>
      <c r="U26" s="985" t="s">
        <v>567</v>
      </c>
      <c r="V26" s="928" t="s">
        <v>567</v>
      </c>
      <c r="W26" s="928" t="s">
        <v>567</v>
      </c>
      <c r="X26" s="983" t="s">
        <v>567</v>
      </c>
      <c r="Y26" s="981"/>
    </row>
    <row r="27" spans="1:25" ht="14.4" customHeight="1" x14ac:dyDescent="0.3">
      <c r="A27" s="948" t="s">
        <v>2106</v>
      </c>
      <c r="B27" s="934">
        <v>1</v>
      </c>
      <c r="C27" s="935">
        <v>9.3800000000000008</v>
      </c>
      <c r="D27" s="933">
        <v>7</v>
      </c>
      <c r="E27" s="938">
        <v>1</v>
      </c>
      <c r="F27" s="939">
        <v>15.05</v>
      </c>
      <c r="G27" s="921">
        <v>43</v>
      </c>
      <c r="H27" s="941">
        <v>1</v>
      </c>
      <c r="I27" s="937">
        <v>10.59</v>
      </c>
      <c r="J27" s="920">
        <v>8</v>
      </c>
      <c r="K27" s="940">
        <v>14.22</v>
      </c>
      <c r="L27" s="941">
        <v>11</v>
      </c>
      <c r="M27" s="941">
        <v>99</v>
      </c>
      <c r="N27" s="942">
        <v>33</v>
      </c>
      <c r="O27" s="941" t="s">
        <v>2081</v>
      </c>
      <c r="P27" s="943" t="s">
        <v>2107</v>
      </c>
      <c r="Q27" s="944">
        <f t="shared" si="0"/>
        <v>0</v>
      </c>
      <c r="R27" s="979">
        <f t="shared" si="0"/>
        <v>1.2099999999999991</v>
      </c>
      <c r="S27" s="944">
        <f t="shared" si="1"/>
        <v>0</v>
      </c>
      <c r="T27" s="979">
        <f t="shared" si="2"/>
        <v>-4.4600000000000009</v>
      </c>
      <c r="U27" s="986">
        <v>33</v>
      </c>
      <c r="V27" s="934">
        <v>8</v>
      </c>
      <c r="W27" s="934">
        <v>-25</v>
      </c>
      <c r="X27" s="984">
        <v>0.24242424242424243</v>
      </c>
      <c r="Y27" s="982"/>
    </row>
    <row r="28" spans="1:25" ht="14.4" customHeight="1" x14ac:dyDescent="0.3">
      <c r="A28" s="947" t="s">
        <v>2108</v>
      </c>
      <c r="B28" s="924">
        <v>10</v>
      </c>
      <c r="C28" s="925">
        <v>4.1100000000000003</v>
      </c>
      <c r="D28" s="926">
        <v>6.4</v>
      </c>
      <c r="E28" s="932">
        <v>5</v>
      </c>
      <c r="F28" s="915">
        <v>2.11</v>
      </c>
      <c r="G28" s="916">
        <v>7.2</v>
      </c>
      <c r="H28" s="914">
        <v>4</v>
      </c>
      <c r="I28" s="915">
        <v>1.59</v>
      </c>
      <c r="J28" s="922">
        <v>7.3</v>
      </c>
      <c r="K28" s="917">
        <v>0.39</v>
      </c>
      <c r="L28" s="914">
        <v>2</v>
      </c>
      <c r="M28" s="914">
        <v>15</v>
      </c>
      <c r="N28" s="918">
        <v>5</v>
      </c>
      <c r="O28" s="914" t="s">
        <v>2081</v>
      </c>
      <c r="P28" s="931" t="s">
        <v>2109</v>
      </c>
      <c r="Q28" s="919">
        <f t="shared" si="0"/>
        <v>-6</v>
      </c>
      <c r="R28" s="978">
        <f t="shared" si="0"/>
        <v>-2.5200000000000005</v>
      </c>
      <c r="S28" s="919">
        <f t="shared" si="1"/>
        <v>-1</v>
      </c>
      <c r="T28" s="978">
        <f t="shared" si="2"/>
        <v>-0.5199999999999998</v>
      </c>
      <c r="U28" s="985">
        <v>20</v>
      </c>
      <c r="V28" s="928">
        <v>29.2</v>
      </c>
      <c r="W28" s="928">
        <v>9.1999999999999993</v>
      </c>
      <c r="X28" s="983">
        <v>1.46</v>
      </c>
      <c r="Y28" s="981">
        <v>10</v>
      </c>
    </row>
    <row r="29" spans="1:25" ht="14.4" customHeight="1" x14ac:dyDescent="0.3">
      <c r="A29" s="948" t="s">
        <v>2110</v>
      </c>
      <c r="B29" s="945">
        <v>5</v>
      </c>
      <c r="C29" s="946">
        <v>4.22</v>
      </c>
      <c r="D29" s="927">
        <v>9.4</v>
      </c>
      <c r="E29" s="936">
        <v>1</v>
      </c>
      <c r="F29" s="937">
        <v>0.84</v>
      </c>
      <c r="G29" s="920">
        <v>8</v>
      </c>
      <c r="H29" s="941">
        <v>4</v>
      </c>
      <c r="I29" s="937">
        <v>3.37</v>
      </c>
      <c r="J29" s="923">
        <v>8</v>
      </c>
      <c r="K29" s="940">
        <v>0.84</v>
      </c>
      <c r="L29" s="941">
        <v>2</v>
      </c>
      <c r="M29" s="941">
        <v>21</v>
      </c>
      <c r="N29" s="942">
        <v>7</v>
      </c>
      <c r="O29" s="941" t="s">
        <v>2081</v>
      </c>
      <c r="P29" s="943" t="s">
        <v>2109</v>
      </c>
      <c r="Q29" s="944">
        <f t="shared" si="0"/>
        <v>-1</v>
      </c>
      <c r="R29" s="979">
        <f t="shared" si="0"/>
        <v>-0.84999999999999964</v>
      </c>
      <c r="S29" s="944">
        <f t="shared" si="1"/>
        <v>3</v>
      </c>
      <c r="T29" s="979">
        <f t="shared" si="2"/>
        <v>2.5300000000000002</v>
      </c>
      <c r="U29" s="986">
        <v>28</v>
      </c>
      <c r="V29" s="934">
        <v>32</v>
      </c>
      <c r="W29" s="934">
        <v>4</v>
      </c>
      <c r="X29" s="984">
        <v>1.1428571428571428</v>
      </c>
      <c r="Y29" s="982">
        <v>5</v>
      </c>
    </row>
    <row r="30" spans="1:25" ht="14.4" customHeight="1" x14ac:dyDescent="0.3">
      <c r="A30" s="948" t="s">
        <v>2111</v>
      </c>
      <c r="B30" s="945">
        <v>2</v>
      </c>
      <c r="C30" s="946">
        <v>6.94</v>
      </c>
      <c r="D30" s="927">
        <v>10.5</v>
      </c>
      <c r="E30" s="936">
        <v>2</v>
      </c>
      <c r="F30" s="937">
        <v>6.94</v>
      </c>
      <c r="G30" s="920">
        <v>13</v>
      </c>
      <c r="H30" s="941">
        <v>2</v>
      </c>
      <c r="I30" s="937">
        <v>6.94</v>
      </c>
      <c r="J30" s="923">
        <v>24.5</v>
      </c>
      <c r="K30" s="940">
        <v>3.47</v>
      </c>
      <c r="L30" s="941">
        <v>5</v>
      </c>
      <c r="M30" s="941">
        <v>42</v>
      </c>
      <c r="N30" s="942">
        <v>14</v>
      </c>
      <c r="O30" s="941" t="s">
        <v>2081</v>
      </c>
      <c r="P30" s="943" t="s">
        <v>2109</v>
      </c>
      <c r="Q30" s="944">
        <f t="shared" si="0"/>
        <v>0</v>
      </c>
      <c r="R30" s="979">
        <f t="shared" si="0"/>
        <v>0</v>
      </c>
      <c r="S30" s="944">
        <f t="shared" si="1"/>
        <v>0</v>
      </c>
      <c r="T30" s="979">
        <f t="shared" si="2"/>
        <v>0</v>
      </c>
      <c r="U30" s="986">
        <v>28</v>
      </c>
      <c r="V30" s="934">
        <v>49</v>
      </c>
      <c r="W30" s="934">
        <v>21</v>
      </c>
      <c r="X30" s="984">
        <v>1.75</v>
      </c>
      <c r="Y30" s="982">
        <v>21</v>
      </c>
    </row>
    <row r="31" spans="1:25" ht="14.4" customHeight="1" x14ac:dyDescent="0.3">
      <c r="A31" s="947" t="s">
        <v>2112</v>
      </c>
      <c r="B31" s="928">
        <v>10</v>
      </c>
      <c r="C31" s="929">
        <v>91.81</v>
      </c>
      <c r="D31" s="930">
        <v>19.2</v>
      </c>
      <c r="E31" s="911">
        <v>14</v>
      </c>
      <c r="F31" s="912">
        <v>101.7</v>
      </c>
      <c r="G31" s="913">
        <v>14.9</v>
      </c>
      <c r="H31" s="914">
        <v>7</v>
      </c>
      <c r="I31" s="915">
        <v>52.12</v>
      </c>
      <c r="J31" s="916">
        <v>10.9</v>
      </c>
      <c r="K31" s="917">
        <v>7.45</v>
      </c>
      <c r="L31" s="914">
        <v>4</v>
      </c>
      <c r="M31" s="914">
        <v>36</v>
      </c>
      <c r="N31" s="918">
        <v>12</v>
      </c>
      <c r="O31" s="914" t="s">
        <v>2081</v>
      </c>
      <c r="P31" s="931" t="s">
        <v>2113</v>
      </c>
      <c r="Q31" s="919">
        <f t="shared" si="0"/>
        <v>-3</v>
      </c>
      <c r="R31" s="978">
        <f t="shared" si="0"/>
        <v>-39.690000000000005</v>
      </c>
      <c r="S31" s="919">
        <f t="shared" si="1"/>
        <v>-7</v>
      </c>
      <c r="T31" s="978">
        <f t="shared" si="2"/>
        <v>-49.580000000000005</v>
      </c>
      <c r="U31" s="985">
        <v>84</v>
      </c>
      <c r="V31" s="928">
        <v>76.3</v>
      </c>
      <c r="W31" s="928">
        <v>-7.7000000000000028</v>
      </c>
      <c r="X31" s="983">
        <v>0.90833333333333333</v>
      </c>
      <c r="Y31" s="981">
        <v>6</v>
      </c>
    </row>
    <row r="32" spans="1:25" ht="14.4" customHeight="1" x14ac:dyDescent="0.3">
      <c r="A32" s="947" t="s">
        <v>2114</v>
      </c>
      <c r="B32" s="924">
        <v>1</v>
      </c>
      <c r="C32" s="925">
        <v>3.26</v>
      </c>
      <c r="D32" s="926">
        <v>10</v>
      </c>
      <c r="E32" s="932"/>
      <c r="F32" s="915"/>
      <c r="G32" s="916"/>
      <c r="H32" s="914"/>
      <c r="I32" s="915"/>
      <c r="J32" s="916"/>
      <c r="K32" s="917">
        <v>3.26</v>
      </c>
      <c r="L32" s="914">
        <v>5</v>
      </c>
      <c r="M32" s="914">
        <v>42</v>
      </c>
      <c r="N32" s="918">
        <v>14</v>
      </c>
      <c r="O32" s="914" t="s">
        <v>2081</v>
      </c>
      <c r="P32" s="931" t="s">
        <v>2115</v>
      </c>
      <c r="Q32" s="919">
        <f t="shared" si="0"/>
        <v>-1</v>
      </c>
      <c r="R32" s="978">
        <f t="shared" si="0"/>
        <v>-3.26</v>
      </c>
      <c r="S32" s="919">
        <f t="shared" si="1"/>
        <v>0</v>
      </c>
      <c r="T32" s="978">
        <f t="shared" si="2"/>
        <v>0</v>
      </c>
      <c r="U32" s="985" t="s">
        <v>567</v>
      </c>
      <c r="V32" s="928" t="s">
        <v>567</v>
      </c>
      <c r="W32" s="928" t="s">
        <v>567</v>
      </c>
      <c r="X32" s="983" t="s">
        <v>567</v>
      </c>
      <c r="Y32" s="981"/>
    </row>
    <row r="33" spans="1:25" ht="14.4" customHeight="1" x14ac:dyDescent="0.3">
      <c r="A33" s="947" t="s">
        <v>2116</v>
      </c>
      <c r="B33" s="928">
        <v>1</v>
      </c>
      <c r="C33" s="929">
        <v>0.91</v>
      </c>
      <c r="D33" s="930">
        <v>8</v>
      </c>
      <c r="E33" s="911">
        <v>1</v>
      </c>
      <c r="F33" s="912">
        <v>0.91</v>
      </c>
      <c r="G33" s="913">
        <v>8</v>
      </c>
      <c r="H33" s="914"/>
      <c r="I33" s="915"/>
      <c r="J33" s="916"/>
      <c r="K33" s="917">
        <v>0.91</v>
      </c>
      <c r="L33" s="914">
        <v>3</v>
      </c>
      <c r="M33" s="914">
        <v>27</v>
      </c>
      <c r="N33" s="918">
        <v>9</v>
      </c>
      <c r="O33" s="914" t="s">
        <v>2081</v>
      </c>
      <c r="P33" s="931" t="s">
        <v>2117</v>
      </c>
      <c r="Q33" s="919">
        <f t="shared" si="0"/>
        <v>-1</v>
      </c>
      <c r="R33" s="978">
        <f t="shared" si="0"/>
        <v>-0.91</v>
      </c>
      <c r="S33" s="919">
        <f t="shared" si="1"/>
        <v>-1</v>
      </c>
      <c r="T33" s="978">
        <f t="shared" si="2"/>
        <v>-0.91</v>
      </c>
      <c r="U33" s="985" t="s">
        <v>567</v>
      </c>
      <c r="V33" s="928" t="s">
        <v>567</v>
      </c>
      <c r="W33" s="928" t="s">
        <v>567</v>
      </c>
      <c r="X33" s="983" t="s">
        <v>567</v>
      </c>
      <c r="Y33" s="981"/>
    </row>
    <row r="34" spans="1:25" ht="14.4" customHeight="1" x14ac:dyDescent="0.3">
      <c r="A34" s="948" t="s">
        <v>2118</v>
      </c>
      <c r="B34" s="934">
        <v>2</v>
      </c>
      <c r="C34" s="935">
        <v>1.91</v>
      </c>
      <c r="D34" s="933">
        <v>9.5</v>
      </c>
      <c r="E34" s="938">
        <v>18</v>
      </c>
      <c r="F34" s="939">
        <v>17.22</v>
      </c>
      <c r="G34" s="921">
        <v>9.5</v>
      </c>
      <c r="H34" s="941">
        <v>11</v>
      </c>
      <c r="I34" s="937">
        <v>10.49</v>
      </c>
      <c r="J34" s="923">
        <v>10.6</v>
      </c>
      <c r="K34" s="940">
        <v>0.95</v>
      </c>
      <c r="L34" s="941">
        <v>3</v>
      </c>
      <c r="M34" s="941">
        <v>27</v>
      </c>
      <c r="N34" s="942">
        <v>9</v>
      </c>
      <c r="O34" s="941" t="s">
        <v>2081</v>
      </c>
      <c r="P34" s="943" t="s">
        <v>2117</v>
      </c>
      <c r="Q34" s="944">
        <f t="shared" si="0"/>
        <v>9</v>
      </c>
      <c r="R34" s="979">
        <f t="shared" si="0"/>
        <v>8.58</v>
      </c>
      <c r="S34" s="944">
        <f t="shared" si="1"/>
        <v>-7</v>
      </c>
      <c r="T34" s="979">
        <f t="shared" si="2"/>
        <v>-6.7299999999999986</v>
      </c>
      <c r="U34" s="986">
        <v>99</v>
      </c>
      <c r="V34" s="934">
        <v>116.6</v>
      </c>
      <c r="W34" s="934">
        <v>17.599999999999994</v>
      </c>
      <c r="X34" s="984">
        <v>1.1777777777777778</v>
      </c>
      <c r="Y34" s="982">
        <v>20</v>
      </c>
    </row>
    <row r="35" spans="1:25" ht="14.4" customHeight="1" x14ac:dyDescent="0.3">
      <c r="A35" s="948" t="s">
        <v>2119</v>
      </c>
      <c r="B35" s="934">
        <v>5</v>
      </c>
      <c r="C35" s="935">
        <v>14.66</v>
      </c>
      <c r="D35" s="933">
        <v>14</v>
      </c>
      <c r="E35" s="938">
        <v>3</v>
      </c>
      <c r="F35" s="939">
        <v>8.91</v>
      </c>
      <c r="G35" s="921">
        <v>12</v>
      </c>
      <c r="H35" s="941">
        <v>7</v>
      </c>
      <c r="I35" s="937">
        <v>20.52</v>
      </c>
      <c r="J35" s="923">
        <v>11.6</v>
      </c>
      <c r="K35" s="940">
        <v>2.93</v>
      </c>
      <c r="L35" s="941">
        <v>4</v>
      </c>
      <c r="M35" s="941">
        <v>33</v>
      </c>
      <c r="N35" s="942">
        <v>11</v>
      </c>
      <c r="O35" s="941" t="s">
        <v>2081</v>
      </c>
      <c r="P35" s="943" t="s">
        <v>2117</v>
      </c>
      <c r="Q35" s="944">
        <f t="shared" si="0"/>
        <v>2</v>
      </c>
      <c r="R35" s="979">
        <f t="shared" si="0"/>
        <v>5.8599999999999994</v>
      </c>
      <c r="S35" s="944">
        <f t="shared" si="1"/>
        <v>4</v>
      </c>
      <c r="T35" s="979">
        <f t="shared" si="2"/>
        <v>11.61</v>
      </c>
      <c r="U35" s="986">
        <v>77</v>
      </c>
      <c r="V35" s="934">
        <v>81.2</v>
      </c>
      <c r="W35" s="934">
        <v>4.2000000000000028</v>
      </c>
      <c r="X35" s="984">
        <v>1.0545454545454547</v>
      </c>
      <c r="Y35" s="982">
        <v>8</v>
      </c>
    </row>
    <row r="36" spans="1:25" ht="14.4" customHeight="1" x14ac:dyDescent="0.3">
      <c r="A36" s="947" t="s">
        <v>2120</v>
      </c>
      <c r="B36" s="928">
        <v>800</v>
      </c>
      <c r="C36" s="929">
        <v>232.89</v>
      </c>
      <c r="D36" s="930">
        <v>4.5</v>
      </c>
      <c r="E36" s="932">
        <v>966</v>
      </c>
      <c r="F36" s="915">
        <v>281.56</v>
      </c>
      <c r="G36" s="916">
        <v>4.5</v>
      </c>
      <c r="H36" s="911">
        <v>944</v>
      </c>
      <c r="I36" s="912">
        <v>274.68</v>
      </c>
      <c r="J36" s="913">
        <v>4.4000000000000004</v>
      </c>
      <c r="K36" s="917">
        <v>0.28999999999999998</v>
      </c>
      <c r="L36" s="914">
        <v>2</v>
      </c>
      <c r="M36" s="914">
        <v>15</v>
      </c>
      <c r="N36" s="918">
        <v>5</v>
      </c>
      <c r="O36" s="914" t="s">
        <v>2081</v>
      </c>
      <c r="P36" s="931" t="s">
        <v>2121</v>
      </c>
      <c r="Q36" s="919">
        <f t="shared" si="0"/>
        <v>144</v>
      </c>
      <c r="R36" s="978">
        <f t="shared" si="0"/>
        <v>41.79000000000002</v>
      </c>
      <c r="S36" s="919">
        <f t="shared" si="1"/>
        <v>-22</v>
      </c>
      <c r="T36" s="978">
        <f t="shared" si="2"/>
        <v>-6.8799999999999955</v>
      </c>
      <c r="U36" s="985">
        <v>4720</v>
      </c>
      <c r="V36" s="928">
        <v>4153.6000000000004</v>
      </c>
      <c r="W36" s="928">
        <v>-566.39999999999964</v>
      </c>
      <c r="X36" s="983">
        <v>0.88000000000000012</v>
      </c>
      <c r="Y36" s="981">
        <v>99</v>
      </c>
    </row>
    <row r="37" spans="1:25" ht="14.4" customHeight="1" x14ac:dyDescent="0.3">
      <c r="A37" s="948" t="s">
        <v>2122</v>
      </c>
      <c r="B37" s="934">
        <v>162</v>
      </c>
      <c r="C37" s="935">
        <v>61.12</v>
      </c>
      <c r="D37" s="933">
        <v>5.6</v>
      </c>
      <c r="E37" s="936">
        <v>99</v>
      </c>
      <c r="F37" s="937">
        <v>37.270000000000003</v>
      </c>
      <c r="G37" s="920">
        <v>6.2</v>
      </c>
      <c r="H37" s="938">
        <v>146</v>
      </c>
      <c r="I37" s="939">
        <v>54.94</v>
      </c>
      <c r="J37" s="921">
        <v>5.5</v>
      </c>
      <c r="K37" s="940">
        <v>0.38</v>
      </c>
      <c r="L37" s="941">
        <v>2</v>
      </c>
      <c r="M37" s="941">
        <v>18</v>
      </c>
      <c r="N37" s="942">
        <v>6</v>
      </c>
      <c r="O37" s="941" t="s">
        <v>2081</v>
      </c>
      <c r="P37" s="943" t="s">
        <v>2123</v>
      </c>
      <c r="Q37" s="944">
        <f t="shared" si="0"/>
        <v>-16</v>
      </c>
      <c r="R37" s="979">
        <f t="shared" si="0"/>
        <v>-6.18</v>
      </c>
      <c r="S37" s="944">
        <f t="shared" si="1"/>
        <v>47</v>
      </c>
      <c r="T37" s="979">
        <f t="shared" si="2"/>
        <v>17.669999999999995</v>
      </c>
      <c r="U37" s="986">
        <v>876</v>
      </c>
      <c r="V37" s="934">
        <v>803</v>
      </c>
      <c r="W37" s="934">
        <v>-73</v>
      </c>
      <c r="X37" s="984">
        <v>0.91666666666666663</v>
      </c>
      <c r="Y37" s="982">
        <v>46</v>
      </c>
    </row>
    <row r="38" spans="1:25" ht="14.4" customHeight="1" x14ac:dyDescent="0.3">
      <c r="A38" s="948" t="s">
        <v>2124</v>
      </c>
      <c r="B38" s="934">
        <v>57</v>
      </c>
      <c r="C38" s="935">
        <v>33.76</v>
      </c>
      <c r="D38" s="933">
        <v>5.2</v>
      </c>
      <c r="E38" s="936">
        <v>13</v>
      </c>
      <c r="F38" s="937">
        <v>7.82</v>
      </c>
      <c r="G38" s="920">
        <v>7.2</v>
      </c>
      <c r="H38" s="938">
        <v>13</v>
      </c>
      <c r="I38" s="939">
        <v>9.08</v>
      </c>
      <c r="J38" s="923">
        <v>8.4</v>
      </c>
      <c r="K38" s="940">
        <v>0.59</v>
      </c>
      <c r="L38" s="941">
        <v>2</v>
      </c>
      <c r="M38" s="941">
        <v>18</v>
      </c>
      <c r="N38" s="942">
        <v>6</v>
      </c>
      <c r="O38" s="941" t="s">
        <v>2081</v>
      </c>
      <c r="P38" s="943" t="s">
        <v>2123</v>
      </c>
      <c r="Q38" s="944">
        <f t="shared" si="0"/>
        <v>-44</v>
      </c>
      <c r="R38" s="979">
        <f t="shared" si="0"/>
        <v>-24.68</v>
      </c>
      <c r="S38" s="944">
        <f t="shared" si="1"/>
        <v>0</v>
      </c>
      <c r="T38" s="979">
        <f t="shared" si="2"/>
        <v>1.2599999999999998</v>
      </c>
      <c r="U38" s="986">
        <v>78</v>
      </c>
      <c r="V38" s="934">
        <v>109.2</v>
      </c>
      <c r="W38" s="934">
        <v>31.200000000000003</v>
      </c>
      <c r="X38" s="984">
        <v>1.4000000000000001</v>
      </c>
      <c r="Y38" s="982">
        <v>41</v>
      </c>
    </row>
    <row r="39" spans="1:25" ht="14.4" customHeight="1" x14ac:dyDescent="0.3">
      <c r="A39" s="947" t="s">
        <v>2125</v>
      </c>
      <c r="B39" s="928">
        <v>8</v>
      </c>
      <c r="C39" s="929">
        <v>2.0499999999999998</v>
      </c>
      <c r="D39" s="930">
        <v>2</v>
      </c>
      <c r="E39" s="911">
        <v>10</v>
      </c>
      <c r="F39" s="912">
        <v>2.81</v>
      </c>
      <c r="G39" s="913">
        <v>3</v>
      </c>
      <c r="H39" s="914">
        <v>8</v>
      </c>
      <c r="I39" s="915">
        <v>2.0499999999999998</v>
      </c>
      <c r="J39" s="916">
        <v>2.4</v>
      </c>
      <c r="K39" s="917">
        <v>0.26</v>
      </c>
      <c r="L39" s="914">
        <v>1</v>
      </c>
      <c r="M39" s="914">
        <v>9</v>
      </c>
      <c r="N39" s="918">
        <v>3</v>
      </c>
      <c r="O39" s="914" t="s">
        <v>2068</v>
      </c>
      <c r="P39" s="931" t="s">
        <v>2126</v>
      </c>
      <c r="Q39" s="919">
        <f t="shared" si="0"/>
        <v>0</v>
      </c>
      <c r="R39" s="978">
        <f t="shared" si="0"/>
        <v>0</v>
      </c>
      <c r="S39" s="919">
        <f t="shared" si="1"/>
        <v>-2</v>
      </c>
      <c r="T39" s="978">
        <f t="shared" si="2"/>
        <v>-0.76000000000000023</v>
      </c>
      <c r="U39" s="985">
        <v>24</v>
      </c>
      <c r="V39" s="928">
        <v>19.2</v>
      </c>
      <c r="W39" s="928">
        <v>-4.8000000000000007</v>
      </c>
      <c r="X39" s="983">
        <v>0.79999999999999993</v>
      </c>
      <c r="Y39" s="981">
        <v>3</v>
      </c>
    </row>
    <row r="40" spans="1:25" ht="14.4" customHeight="1" x14ac:dyDescent="0.3">
      <c r="A40" s="948" t="s">
        <v>2127</v>
      </c>
      <c r="B40" s="934">
        <v>1</v>
      </c>
      <c r="C40" s="935">
        <v>0.36</v>
      </c>
      <c r="D40" s="933">
        <v>6</v>
      </c>
      <c r="E40" s="938"/>
      <c r="F40" s="939"/>
      <c r="G40" s="921"/>
      <c r="H40" s="941"/>
      <c r="I40" s="937"/>
      <c r="J40" s="920"/>
      <c r="K40" s="940">
        <v>0.36</v>
      </c>
      <c r="L40" s="941">
        <v>1</v>
      </c>
      <c r="M40" s="941">
        <v>12</v>
      </c>
      <c r="N40" s="942">
        <v>4</v>
      </c>
      <c r="O40" s="941" t="s">
        <v>2068</v>
      </c>
      <c r="P40" s="943" t="s">
        <v>2128</v>
      </c>
      <c r="Q40" s="944">
        <f t="shared" si="0"/>
        <v>-1</v>
      </c>
      <c r="R40" s="979">
        <f t="shared" si="0"/>
        <v>-0.36</v>
      </c>
      <c r="S40" s="944">
        <f t="shared" si="1"/>
        <v>0</v>
      </c>
      <c r="T40" s="979">
        <f t="shared" si="2"/>
        <v>0</v>
      </c>
      <c r="U40" s="986" t="s">
        <v>567</v>
      </c>
      <c r="V40" s="934" t="s">
        <v>567</v>
      </c>
      <c r="W40" s="934" t="s">
        <v>567</v>
      </c>
      <c r="X40" s="984" t="s">
        <v>567</v>
      </c>
      <c r="Y40" s="982"/>
    </row>
    <row r="41" spans="1:25" ht="14.4" customHeight="1" x14ac:dyDescent="0.3">
      <c r="A41" s="947" t="s">
        <v>2129</v>
      </c>
      <c r="B41" s="928"/>
      <c r="C41" s="929"/>
      <c r="D41" s="930"/>
      <c r="E41" s="932">
        <v>1</v>
      </c>
      <c r="F41" s="915">
        <v>0.11</v>
      </c>
      <c r="G41" s="916">
        <v>4</v>
      </c>
      <c r="H41" s="911">
        <v>1</v>
      </c>
      <c r="I41" s="912">
        <v>0.11</v>
      </c>
      <c r="J41" s="922">
        <v>6</v>
      </c>
      <c r="K41" s="917">
        <v>0.11</v>
      </c>
      <c r="L41" s="914">
        <v>2</v>
      </c>
      <c r="M41" s="914">
        <v>15</v>
      </c>
      <c r="N41" s="918">
        <v>5</v>
      </c>
      <c r="O41" s="914" t="s">
        <v>2068</v>
      </c>
      <c r="P41" s="931" t="s">
        <v>2130</v>
      </c>
      <c r="Q41" s="919">
        <f t="shared" si="0"/>
        <v>1</v>
      </c>
      <c r="R41" s="978">
        <f t="shared" si="0"/>
        <v>0.11</v>
      </c>
      <c r="S41" s="919">
        <f t="shared" si="1"/>
        <v>0</v>
      </c>
      <c r="T41" s="978">
        <f t="shared" si="2"/>
        <v>0</v>
      </c>
      <c r="U41" s="985">
        <v>5</v>
      </c>
      <c r="V41" s="928">
        <v>6</v>
      </c>
      <c r="W41" s="928">
        <v>1</v>
      </c>
      <c r="X41" s="983">
        <v>1.2</v>
      </c>
      <c r="Y41" s="981">
        <v>1</v>
      </c>
    </row>
    <row r="42" spans="1:25" ht="14.4" customHeight="1" thickBot="1" x14ac:dyDescent="0.35">
      <c r="A42" s="963" t="s">
        <v>2131</v>
      </c>
      <c r="B42" s="964"/>
      <c r="C42" s="965"/>
      <c r="D42" s="966"/>
      <c r="E42" s="967">
        <v>1</v>
      </c>
      <c r="F42" s="968">
        <v>0.11</v>
      </c>
      <c r="G42" s="969">
        <v>4</v>
      </c>
      <c r="H42" s="970"/>
      <c r="I42" s="971"/>
      <c r="J42" s="972"/>
      <c r="K42" s="973">
        <v>0.11</v>
      </c>
      <c r="L42" s="970">
        <v>2</v>
      </c>
      <c r="M42" s="970">
        <v>15</v>
      </c>
      <c r="N42" s="974">
        <v>5</v>
      </c>
      <c r="O42" s="970" t="s">
        <v>2068</v>
      </c>
      <c r="P42" s="975" t="s">
        <v>2132</v>
      </c>
      <c r="Q42" s="976">
        <f t="shared" si="0"/>
        <v>0</v>
      </c>
      <c r="R42" s="980">
        <f t="shared" si="0"/>
        <v>0</v>
      </c>
      <c r="S42" s="976">
        <f t="shared" si="1"/>
        <v>-1</v>
      </c>
      <c r="T42" s="980">
        <f t="shared" si="2"/>
        <v>-0.11</v>
      </c>
      <c r="U42" s="990" t="s">
        <v>567</v>
      </c>
      <c r="V42" s="964" t="s">
        <v>567</v>
      </c>
      <c r="W42" s="964" t="s">
        <v>567</v>
      </c>
      <c r="X42" s="991" t="s">
        <v>567</v>
      </c>
      <c r="Y42" s="992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43:Q1048576">
    <cfRule type="cellIs" dxfId="14" priority="11" stopIfTrue="1" operator="lessThan">
      <formula>0</formula>
    </cfRule>
  </conditionalFormatting>
  <conditionalFormatting sqref="W43:W1048576">
    <cfRule type="cellIs" dxfId="13" priority="10" stopIfTrue="1" operator="greaterThan">
      <formula>0</formula>
    </cfRule>
  </conditionalFormatting>
  <conditionalFormatting sqref="X43:X1048576">
    <cfRule type="cellIs" dxfId="12" priority="9" stopIfTrue="1" operator="greaterThan">
      <formula>1</formula>
    </cfRule>
  </conditionalFormatting>
  <conditionalFormatting sqref="X43:X1048576">
    <cfRule type="cellIs" dxfId="11" priority="6" stopIfTrue="1" operator="greaterThan">
      <formula>1</formula>
    </cfRule>
  </conditionalFormatting>
  <conditionalFormatting sqref="W43:W1048576">
    <cfRule type="cellIs" dxfId="10" priority="7" stopIfTrue="1" operator="greaterThan">
      <formula>0</formula>
    </cfRule>
  </conditionalFormatting>
  <conditionalFormatting sqref="Q43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42">
    <cfRule type="cellIs" dxfId="7" priority="4" stopIfTrue="1" operator="lessThan">
      <formula>0</formula>
    </cfRule>
  </conditionalFormatting>
  <conditionalFormatting sqref="X5:X42">
    <cfRule type="cellIs" dxfId="6" priority="2" stopIfTrue="1" operator="greaterThan">
      <formula>1</formula>
    </cfRule>
  </conditionalFormatting>
  <conditionalFormatting sqref="W5:W42">
    <cfRule type="cellIs" dxfId="5" priority="3" stopIfTrue="1" operator="greaterThan">
      <formula>0</formula>
    </cfRule>
  </conditionalFormatting>
  <conditionalFormatting sqref="S5:S42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2017</v>
      </c>
      <c r="D3" s="11"/>
      <c r="E3" s="518">
        <v>2018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4034.9463000000001</v>
      </c>
      <c r="C5" s="33">
        <v>3043.1954799999999</v>
      </c>
      <c r="D5" s="12"/>
      <c r="E5" s="226">
        <v>3382.6842900000001</v>
      </c>
      <c r="F5" s="32">
        <v>3839.8469548339845</v>
      </c>
      <c r="G5" s="225">
        <f>E5-F5</f>
        <v>-457.16266483398431</v>
      </c>
      <c r="H5" s="231">
        <f>IF(F5&lt;0.00000001,"",E5/F5)</f>
        <v>0.88094247760097255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2150.7260499999993</v>
      </c>
      <c r="C6" s="35">
        <v>2330.3998399999996</v>
      </c>
      <c r="D6" s="12"/>
      <c r="E6" s="227">
        <v>1930.6182900000003</v>
      </c>
      <c r="F6" s="34">
        <v>2335.1977483825685</v>
      </c>
      <c r="G6" s="228">
        <f>E6-F6</f>
        <v>-404.57945838256819</v>
      </c>
      <c r="H6" s="232">
        <f>IF(F6&lt;0.00000001,"",E6/F6)</f>
        <v>0.82674723857420951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22248.391119999997</v>
      </c>
      <c r="C7" s="35">
        <v>24403.136900000001</v>
      </c>
      <c r="D7" s="12"/>
      <c r="E7" s="227">
        <v>28504.222149999998</v>
      </c>
      <c r="F7" s="34">
        <v>28716.535249999997</v>
      </c>
      <c r="G7" s="228">
        <f>E7-F7</f>
        <v>-212.31309999999939</v>
      </c>
      <c r="H7" s="232">
        <f>IF(F7&lt;0.00000001,"",E7/F7)</f>
        <v>0.99260659065755508</v>
      </c>
    </row>
    <row r="8" spans="1:10" ht="14.4" customHeight="1" thickBot="1" x14ac:dyDescent="0.35">
      <c r="A8" s="1" t="s">
        <v>96</v>
      </c>
      <c r="B8" s="15">
        <v>5187.5671700000075</v>
      </c>
      <c r="C8" s="37">
        <v>5262.3102599999947</v>
      </c>
      <c r="D8" s="12"/>
      <c r="E8" s="229">
        <v>4811.64839999999</v>
      </c>
      <c r="F8" s="36">
        <v>6542.6129267387405</v>
      </c>
      <c r="G8" s="230">
        <f>E8-F8</f>
        <v>-1730.9645267387505</v>
      </c>
      <c r="H8" s="233">
        <f>IF(F8&lt;0.00000001,"",E8/F8)</f>
        <v>0.73543222774733596</v>
      </c>
    </row>
    <row r="9" spans="1:10" ht="14.4" customHeight="1" thickBot="1" x14ac:dyDescent="0.35">
      <c r="A9" s="2" t="s">
        <v>97</v>
      </c>
      <c r="B9" s="3">
        <v>33621.630640000003</v>
      </c>
      <c r="C9" s="39">
        <v>35039.042479999996</v>
      </c>
      <c r="D9" s="12"/>
      <c r="E9" s="3">
        <v>38629.173129999988</v>
      </c>
      <c r="F9" s="38">
        <v>41434.192879955284</v>
      </c>
      <c r="G9" s="38">
        <f>E9-F9</f>
        <v>-2805.019749955296</v>
      </c>
      <c r="H9" s="234">
        <f>IF(F9&lt;0.00000001,"",E9/F9)</f>
        <v>0.9323018127061844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217.36199999999999</v>
      </c>
      <c r="C11" s="33">
        <f>IF(ISERROR(VLOOKUP("Celkem:",'ZV Vykáz.-A'!A:H,5,0)),0,VLOOKUP("Celkem:",'ZV Vykáz.-A'!A:H,5,0)/1000)</f>
        <v>210.89</v>
      </c>
      <c r="D11" s="12"/>
      <c r="E11" s="226">
        <f>IF(ISERROR(VLOOKUP("Celkem:",'ZV Vykáz.-A'!A:H,8,0)),0,VLOOKUP("Celkem:",'ZV Vykáz.-A'!A:H,8,0)/1000)</f>
        <v>245.72499999999999</v>
      </c>
      <c r="F11" s="32">
        <f>C11</f>
        <v>210.89</v>
      </c>
      <c r="G11" s="225">
        <f>E11-F11</f>
        <v>34.835000000000008</v>
      </c>
      <c r="H11" s="231">
        <f>IF(F11&lt;0.00000001,"",E11/F11)</f>
        <v>1.1651808999952582</v>
      </c>
      <c r="I11" s="225">
        <f>E11-B11</f>
        <v>28.363</v>
      </c>
      <c r="J11" s="231">
        <f>IF(B11&lt;0.00000001,"",E11/B11)</f>
        <v>1.1304873897001315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41401.829999999994</v>
      </c>
      <c r="C12" s="37">
        <f>IF(ISERROR(VLOOKUP("Celkem",CaseMix!A:D,3,0)),0,VLOOKUP("Celkem",CaseMix!A:D,3,0)*30)</f>
        <v>43298.310000000005</v>
      </c>
      <c r="D12" s="12"/>
      <c r="E12" s="229">
        <f>IF(ISERROR(VLOOKUP("Celkem",CaseMix!A:D,4,0)),0,VLOOKUP("Celkem",CaseMix!A:D,4,0)*30)</f>
        <v>39210.75</v>
      </c>
      <c r="F12" s="36">
        <f>C12</f>
        <v>43298.310000000005</v>
      </c>
      <c r="G12" s="230">
        <f>E12-F12</f>
        <v>-4087.5600000000049</v>
      </c>
      <c r="H12" s="233">
        <f>IF(F12&lt;0.00000001,"",E12/F12)</f>
        <v>0.90559539159842484</v>
      </c>
      <c r="I12" s="230">
        <f>E12-B12</f>
        <v>-2191.0799999999945</v>
      </c>
      <c r="J12" s="233">
        <f>IF(B12&lt;0.00000001,"",E12/B12)</f>
        <v>0.94707770163782623</v>
      </c>
    </row>
    <row r="13" spans="1:10" ht="14.4" customHeight="1" thickBot="1" x14ac:dyDescent="0.35">
      <c r="A13" s="4" t="s">
        <v>100</v>
      </c>
      <c r="B13" s="9">
        <f>SUM(B11:B12)</f>
        <v>41619.191999999995</v>
      </c>
      <c r="C13" s="41">
        <f>SUM(C11:C12)</f>
        <v>43509.200000000004</v>
      </c>
      <c r="D13" s="12"/>
      <c r="E13" s="9">
        <f>SUM(E11:E12)</f>
        <v>39456.474999999999</v>
      </c>
      <c r="F13" s="40">
        <f>SUM(F11:F12)</f>
        <v>43509.200000000004</v>
      </c>
      <c r="G13" s="40">
        <f>E13-F13</f>
        <v>-4052.7250000000058</v>
      </c>
      <c r="H13" s="235">
        <f>IF(F13&lt;0.00000001,"",E13/F13)</f>
        <v>0.90685360797256664</v>
      </c>
      <c r="I13" s="40">
        <f>SUM(I11:I12)</f>
        <v>-2162.7169999999946</v>
      </c>
      <c r="J13" s="235">
        <f>IF(B13&lt;0.00000001,"",E13/B13)</f>
        <v>0.94803558416030764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1.2378695264852861</v>
      </c>
      <c r="C15" s="43">
        <f>IF(C9=0,"",C13/C9)</f>
        <v>1.2417348454894195</v>
      </c>
      <c r="D15" s="12"/>
      <c r="E15" s="10">
        <f>IF(E9=0,"",E13/E9)</f>
        <v>1.0214165047544732</v>
      </c>
      <c r="F15" s="42">
        <f>IF(F9=0,"",F13/F9)</f>
        <v>1.0500795834507144</v>
      </c>
      <c r="G15" s="42">
        <f>IF(ISERROR(F15-E15),"",E15-F15)</f>
        <v>-2.8663078696241184E-2</v>
      </c>
      <c r="H15" s="236">
        <f>IF(ISERROR(F15-E15),"",IF(F15&lt;0.00000001,"",E15/F15))</f>
        <v>0.97270389868732599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302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3118064</v>
      </c>
      <c r="C3" s="344">
        <f t="shared" ref="C3:L3" si="0">SUBTOTAL(9,C6:C1048576)</f>
        <v>10.542631159298823</v>
      </c>
      <c r="D3" s="344">
        <f t="shared" si="0"/>
        <v>3190949</v>
      </c>
      <c r="E3" s="344">
        <f t="shared" si="0"/>
        <v>8</v>
      </c>
      <c r="F3" s="344">
        <f t="shared" si="0"/>
        <v>3137093.33</v>
      </c>
      <c r="G3" s="347">
        <f>IF(D3&lt;&gt;0,F3/D3,"")</f>
        <v>0.98312236579149337</v>
      </c>
      <c r="H3" s="343">
        <f t="shared" si="0"/>
        <v>960.65</v>
      </c>
      <c r="I3" s="344">
        <f t="shared" si="0"/>
        <v>0.22695218092859853</v>
      </c>
      <c r="J3" s="344">
        <f t="shared" si="0"/>
        <v>4232.8300000000008</v>
      </c>
      <c r="K3" s="344">
        <f t="shared" si="0"/>
        <v>1</v>
      </c>
      <c r="L3" s="344">
        <f t="shared" si="0"/>
        <v>58673.819999999985</v>
      </c>
      <c r="M3" s="345">
        <f>IF(J3&lt;&gt;0,L3/J3,"")</f>
        <v>13.86160559247595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3"/>
      <c r="B5" s="994">
        <v>2015</v>
      </c>
      <c r="C5" s="995"/>
      <c r="D5" s="995">
        <v>2017</v>
      </c>
      <c r="E5" s="995"/>
      <c r="F5" s="995">
        <v>2018</v>
      </c>
      <c r="G5" s="905" t="s">
        <v>2</v>
      </c>
      <c r="H5" s="994">
        <v>2015</v>
      </c>
      <c r="I5" s="995"/>
      <c r="J5" s="995">
        <v>2017</v>
      </c>
      <c r="K5" s="995"/>
      <c r="L5" s="995">
        <v>2018</v>
      </c>
      <c r="M5" s="905" t="s">
        <v>2</v>
      </c>
    </row>
    <row r="6" spans="1:13" ht="14.4" customHeight="1" x14ac:dyDescent="0.3">
      <c r="A6" s="856" t="s">
        <v>2134</v>
      </c>
      <c r="B6" s="887">
        <v>191383</v>
      </c>
      <c r="C6" s="825">
        <v>2.6663926660722246</v>
      </c>
      <c r="D6" s="887">
        <v>71776</v>
      </c>
      <c r="E6" s="825">
        <v>1</v>
      </c>
      <c r="F6" s="887">
        <v>115391.33</v>
      </c>
      <c r="G6" s="830">
        <v>1.607658966785555</v>
      </c>
      <c r="H6" s="887"/>
      <c r="I6" s="825"/>
      <c r="J6" s="887"/>
      <c r="K6" s="825"/>
      <c r="L6" s="887"/>
      <c r="M6" s="231"/>
    </row>
    <row r="7" spans="1:13" ht="14.4" customHeight="1" x14ac:dyDescent="0.3">
      <c r="A7" s="857" t="s">
        <v>2135</v>
      </c>
      <c r="B7" s="889">
        <v>508988</v>
      </c>
      <c r="C7" s="832">
        <v>1.4842459182274945</v>
      </c>
      <c r="D7" s="889">
        <v>342927</v>
      </c>
      <c r="E7" s="832">
        <v>1</v>
      </c>
      <c r="F7" s="889">
        <v>219106</v>
      </c>
      <c r="G7" s="837">
        <v>0.63892898488599614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2136</v>
      </c>
      <c r="B8" s="889">
        <v>1151801</v>
      </c>
      <c r="C8" s="832">
        <v>0.6975568573752432</v>
      </c>
      <c r="D8" s="889">
        <v>1651193</v>
      </c>
      <c r="E8" s="832">
        <v>1</v>
      </c>
      <c r="F8" s="889">
        <v>1631191</v>
      </c>
      <c r="G8" s="837">
        <v>0.98788633430495409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2137</v>
      </c>
      <c r="B9" s="889">
        <v>135971</v>
      </c>
      <c r="C9" s="832">
        <v>0.67289724251242156</v>
      </c>
      <c r="D9" s="889">
        <v>202068</v>
      </c>
      <c r="E9" s="832">
        <v>1</v>
      </c>
      <c r="F9" s="889">
        <v>156572</v>
      </c>
      <c r="G9" s="837">
        <v>0.77484807094641406</v>
      </c>
      <c r="H9" s="889">
        <v>960.65</v>
      </c>
      <c r="I9" s="832">
        <v>0.22695218092859853</v>
      </c>
      <c r="J9" s="889">
        <v>4232.8300000000008</v>
      </c>
      <c r="K9" s="832">
        <v>1</v>
      </c>
      <c r="L9" s="889">
        <v>58673.819999999985</v>
      </c>
      <c r="M9" s="838">
        <v>13.86160559247595</v>
      </c>
    </row>
    <row r="10" spans="1:13" ht="14.4" customHeight="1" x14ac:dyDescent="0.3">
      <c r="A10" s="857" t="s">
        <v>2138</v>
      </c>
      <c r="B10" s="889">
        <v>681652</v>
      </c>
      <c r="C10" s="832">
        <v>1.2129902484162574</v>
      </c>
      <c r="D10" s="889">
        <v>561960</v>
      </c>
      <c r="E10" s="832">
        <v>1</v>
      </c>
      <c r="F10" s="889">
        <v>623259</v>
      </c>
      <c r="G10" s="837">
        <v>1.1090807174887893</v>
      </c>
      <c r="H10" s="889"/>
      <c r="I10" s="832"/>
      <c r="J10" s="889"/>
      <c r="K10" s="832"/>
      <c r="L10" s="889"/>
      <c r="M10" s="838"/>
    </row>
    <row r="11" spans="1:13" ht="14.4" customHeight="1" x14ac:dyDescent="0.3">
      <c r="A11" s="857" t="s">
        <v>2139</v>
      </c>
      <c r="B11" s="889">
        <v>72516</v>
      </c>
      <c r="C11" s="832">
        <v>1.2441196150084926</v>
      </c>
      <c r="D11" s="889">
        <v>58287</v>
      </c>
      <c r="E11" s="832">
        <v>1</v>
      </c>
      <c r="F11" s="889">
        <v>14573</v>
      </c>
      <c r="G11" s="837">
        <v>0.25002144560536654</v>
      </c>
      <c r="H11" s="889"/>
      <c r="I11" s="832"/>
      <c r="J11" s="889"/>
      <c r="K11" s="832"/>
      <c r="L11" s="889"/>
      <c r="M11" s="838"/>
    </row>
    <row r="12" spans="1:13" ht="14.4" customHeight="1" x14ac:dyDescent="0.3">
      <c r="A12" s="857" t="s">
        <v>2140</v>
      </c>
      <c r="B12" s="889">
        <v>317889</v>
      </c>
      <c r="C12" s="832">
        <v>1.2247981074499892</v>
      </c>
      <c r="D12" s="889">
        <v>259544</v>
      </c>
      <c r="E12" s="832">
        <v>1</v>
      </c>
      <c r="F12" s="889">
        <v>343733</v>
      </c>
      <c r="G12" s="837">
        <v>1.324372746046913</v>
      </c>
      <c r="H12" s="889"/>
      <c r="I12" s="832"/>
      <c r="J12" s="889"/>
      <c r="K12" s="832"/>
      <c r="L12" s="889"/>
      <c r="M12" s="838"/>
    </row>
    <row r="13" spans="1:13" ht="14.4" customHeight="1" thickBot="1" x14ac:dyDescent="0.35">
      <c r="A13" s="893" t="s">
        <v>2141</v>
      </c>
      <c r="B13" s="891">
        <v>57864</v>
      </c>
      <c r="C13" s="840">
        <v>1.3396305042366996</v>
      </c>
      <c r="D13" s="891">
        <v>43194</v>
      </c>
      <c r="E13" s="840">
        <v>1</v>
      </c>
      <c r="F13" s="891">
        <v>33268</v>
      </c>
      <c r="G13" s="845">
        <v>0.77019956475436402</v>
      </c>
      <c r="H13" s="891"/>
      <c r="I13" s="840"/>
      <c r="J13" s="891"/>
      <c r="K13" s="840"/>
      <c r="L13" s="891"/>
      <c r="M13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43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2858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21224.120000000003</v>
      </c>
      <c r="G3" s="211">
        <f t="shared" si="0"/>
        <v>3119024.6500000004</v>
      </c>
      <c r="H3" s="212"/>
      <c r="I3" s="212"/>
      <c r="J3" s="207">
        <f t="shared" si="0"/>
        <v>22290.389999999996</v>
      </c>
      <c r="K3" s="211">
        <f t="shared" si="0"/>
        <v>3195181.83</v>
      </c>
      <c r="L3" s="212"/>
      <c r="M3" s="212"/>
      <c r="N3" s="207">
        <f t="shared" si="0"/>
        <v>21026.43</v>
      </c>
      <c r="O3" s="211">
        <f t="shared" si="0"/>
        <v>3195767.15</v>
      </c>
      <c r="P3" s="177">
        <f>IF(K3=0,"",O3/K3)</f>
        <v>1.0001831883226502</v>
      </c>
      <c r="Q3" s="209">
        <f>IF(N3=0,"",O3/N3)</f>
        <v>151.98810021482487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2142</v>
      </c>
      <c r="B6" s="825" t="s">
        <v>2143</v>
      </c>
      <c r="C6" s="825" t="s">
        <v>1827</v>
      </c>
      <c r="D6" s="825" t="s">
        <v>2144</v>
      </c>
      <c r="E6" s="825" t="s">
        <v>2145</v>
      </c>
      <c r="F6" s="225">
        <v>4</v>
      </c>
      <c r="G6" s="225">
        <v>1256</v>
      </c>
      <c r="H6" s="225">
        <v>1.3291005291005291</v>
      </c>
      <c r="I6" s="225">
        <v>314</v>
      </c>
      <c r="J6" s="225">
        <v>3</v>
      </c>
      <c r="K6" s="225">
        <v>945</v>
      </c>
      <c r="L6" s="225">
        <v>1</v>
      </c>
      <c r="M6" s="225">
        <v>315</v>
      </c>
      <c r="N6" s="225">
        <v>8</v>
      </c>
      <c r="O6" s="225">
        <v>2392</v>
      </c>
      <c r="P6" s="830">
        <v>2.5312169312169313</v>
      </c>
      <c r="Q6" s="848">
        <v>299</v>
      </c>
    </row>
    <row r="7" spans="1:17" ht="14.4" customHeight="1" x14ac:dyDescent="0.3">
      <c r="A7" s="831" t="s">
        <v>2142</v>
      </c>
      <c r="B7" s="832" t="s">
        <v>2143</v>
      </c>
      <c r="C7" s="832" t="s">
        <v>1827</v>
      </c>
      <c r="D7" s="832" t="s">
        <v>2144</v>
      </c>
      <c r="E7" s="832" t="s">
        <v>2146</v>
      </c>
      <c r="F7" s="849"/>
      <c r="G7" s="849"/>
      <c r="H7" s="849"/>
      <c r="I7" s="849"/>
      <c r="J7" s="849"/>
      <c r="K7" s="849"/>
      <c r="L7" s="849"/>
      <c r="M7" s="849"/>
      <c r="N7" s="849">
        <v>8</v>
      </c>
      <c r="O7" s="849">
        <v>2392</v>
      </c>
      <c r="P7" s="837"/>
      <c r="Q7" s="850">
        <v>299</v>
      </c>
    </row>
    <row r="8" spans="1:17" ht="14.4" customHeight="1" x14ac:dyDescent="0.3">
      <c r="A8" s="831" t="s">
        <v>2142</v>
      </c>
      <c r="B8" s="832" t="s">
        <v>2143</v>
      </c>
      <c r="C8" s="832" t="s">
        <v>1827</v>
      </c>
      <c r="D8" s="832" t="s">
        <v>2147</v>
      </c>
      <c r="E8" s="832" t="s">
        <v>2148</v>
      </c>
      <c r="F8" s="849">
        <v>5</v>
      </c>
      <c r="G8" s="849">
        <v>6415</v>
      </c>
      <c r="H8" s="849">
        <v>0.99844357976653697</v>
      </c>
      <c r="I8" s="849">
        <v>1283</v>
      </c>
      <c r="J8" s="849">
        <v>5</v>
      </c>
      <c r="K8" s="849">
        <v>6425</v>
      </c>
      <c r="L8" s="849">
        <v>1</v>
      </c>
      <c r="M8" s="849">
        <v>1285</v>
      </c>
      <c r="N8" s="849"/>
      <c r="O8" s="849"/>
      <c r="P8" s="837"/>
      <c r="Q8" s="850"/>
    </row>
    <row r="9" spans="1:17" ht="14.4" customHeight="1" x14ac:dyDescent="0.3">
      <c r="A9" s="831" t="s">
        <v>2142</v>
      </c>
      <c r="B9" s="832" t="s">
        <v>2143</v>
      </c>
      <c r="C9" s="832" t="s">
        <v>1827</v>
      </c>
      <c r="D9" s="832" t="s">
        <v>2149</v>
      </c>
      <c r="E9" s="832" t="s">
        <v>2150</v>
      </c>
      <c r="F9" s="849"/>
      <c r="G9" s="849"/>
      <c r="H9" s="849"/>
      <c r="I9" s="849"/>
      <c r="J9" s="849"/>
      <c r="K9" s="849"/>
      <c r="L9" s="849"/>
      <c r="M9" s="849"/>
      <c r="N9" s="849">
        <v>1</v>
      </c>
      <c r="O9" s="849">
        <v>10467</v>
      </c>
      <c r="P9" s="837"/>
      <c r="Q9" s="850">
        <v>10467</v>
      </c>
    </row>
    <row r="10" spans="1:17" ht="14.4" customHeight="1" x14ac:dyDescent="0.3">
      <c r="A10" s="831" t="s">
        <v>2142</v>
      </c>
      <c r="B10" s="832" t="s">
        <v>2143</v>
      </c>
      <c r="C10" s="832" t="s">
        <v>1827</v>
      </c>
      <c r="D10" s="832" t="s">
        <v>2149</v>
      </c>
      <c r="E10" s="832" t="s">
        <v>2151</v>
      </c>
      <c r="F10" s="849"/>
      <c r="G10" s="849"/>
      <c r="H10" s="849"/>
      <c r="I10" s="849"/>
      <c r="J10" s="849"/>
      <c r="K10" s="849"/>
      <c r="L10" s="849"/>
      <c r="M10" s="849"/>
      <c r="N10" s="849">
        <v>2</v>
      </c>
      <c r="O10" s="849">
        <v>20934</v>
      </c>
      <c r="P10" s="837"/>
      <c r="Q10" s="850">
        <v>10467</v>
      </c>
    </row>
    <row r="11" spans="1:17" ht="14.4" customHeight="1" x14ac:dyDescent="0.3">
      <c r="A11" s="831" t="s">
        <v>2142</v>
      </c>
      <c r="B11" s="832" t="s">
        <v>2143</v>
      </c>
      <c r="C11" s="832" t="s">
        <v>1827</v>
      </c>
      <c r="D11" s="832" t="s">
        <v>2152</v>
      </c>
      <c r="E11" s="832" t="s">
        <v>2153</v>
      </c>
      <c r="F11" s="849">
        <v>68</v>
      </c>
      <c r="G11" s="849">
        <v>155992</v>
      </c>
      <c r="H11" s="849">
        <v>3.0868722048521788</v>
      </c>
      <c r="I11" s="849">
        <v>2294</v>
      </c>
      <c r="J11" s="849">
        <v>22</v>
      </c>
      <c r="K11" s="849">
        <v>50534</v>
      </c>
      <c r="L11" s="849">
        <v>1</v>
      </c>
      <c r="M11" s="849">
        <v>2297</v>
      </c>
      <c r="N11" s="849"/>
      <c r="O11" s="849"/>
      <c r="P11" s="837"/>
      <c r="Q11" s="850"/>
    </row>
    <row r="12" spans="1:17" ht="14.4" customHeight="1" x14ac:dyDescent="0.3">
      <c r="A12" s="831" t="s">
        <v>2142</v>
      </c>
      <c r="B12" s="832" t="s">
        <v>2143</v>
      </c>
      <c r="C12" s="832" t="s">
        <v>1827</v>
      </c>
      <c r="D12" s="832" t="s">
        <v>2154</v>
      </c>
      <c r="E12" s="832" t="s">
        <v>2155</v>
      </c>
      <c r="F12" s="849"/>
      <c r="G12" s="849"/>
      <c r="H12" s="849"/>
      <c r="I12" s="849"/>
      <c r="J12" s="849"/>
      <c r="K12" s="849"/>
      <c r="L12" s="849"/>
      <c r="M12" s="849"/>
      <c r="N12" s="849">
        <v>2</v>
      </c>
      <c r="O12" s="849">
        <v>15098</v>
      </c>
      <c r="P12" s="837"/>
      <c r="Q12" s="850">
        <v>7549</v>
      </c>
    </row>
    <row r="13" spans="1:17" ht="14.4" customHeight="1" x14ac:dyDescent="0.3">
      <c r="A13" s="831" t="s">
        <v>2142</v>
      </c>
      <c r="B13" s="832" t="s">
        <v>2143</v>
      </c>
      <c r="C13" s="832" t="s">
        <v>1827</v>
      </c>
      <c r="D13" s="832" t="s">
        <v>2154</v>
      </c>
      <c r="E13" s="832" t="s">
        <v>2156</v>
      </c>
      <c r="F13" s="849">
        <v>4</v>
      </c>
      <c r="G13" s="849">
        <v>27720</v>
      </c>
      <c r="H13" s="849">
        <v>1.9982698961937717</v>
      </c>
      <c r="I13" s="849">
        <v>6930</v>
      </c>
      <c r="J13" s="849">
        <v>2</v>
      </c>
      <c r="K13" s="849">
        <v>13872</v>
      </c>
      <c r="L13" s="849">
        <v>1</v>
      </c>
      <c r="M13" s="849">
        <v>6936</v>
      </c>
      <c r="N13" s="849">
        <v>2</v>
      </c>
      <c r="O13" s="849">
        <v>15098</v>
      </c>
      <c r="P13" s="837">
        <v>1.0883794694348328</v>
      </c>
      <c r="Q13" s="850">
        <v>7549</v>
      </c>
    </row>
    <row r="14" spans="1:17" ht="14.4" customHeight="1" x14ac:dyDescent="0.3">
      <c r="A14" s="831" t="s">
        <v>2142</v>
      </c>
      <c r="B14" s="832" t="s">
        <v>2143</v>
      </c>
      <c r="C14" s="832" t="s">
        <v>1827</v>
      </c>
      <c r="D14" s="832" t="s">
        <v>2157</v>
      </c>
      <c r="E14" s="832" t="s">
        <v>2158</v>
      </c>
      <c r="F14" s="849"/>
      <c r="G14" s="849"/>
      <c r="H14" s="849"/>
      <c r="I14" s="849"/>
      <c r="J14" s="849"/>
      <c r="K14" s="849"/>
      <c r="L14" s="849"/>
      <c r="M14" s="849"/>
      <c r="N14" s="849">
        <v>6</v>
      </c>
      <c r="O14" s="849">
        <v>6642</v>
      </c>
      <c r="P14" s="837"/>
      <c r="Q14" s="850">
        <v>1107</v>
      </c>
    </row>
    <row r="15" spans="1:17" ht="14.4" customHeight="1" x14ac:dyDescent="0.3">
      <c r="A15" s="831" t="s">
        <v>2142</v>
      </c>
      <c r="B15" s="832" t="s">
        <v>2143</v>
      </c>
      <c r="C15" s="832" t="s">
        <v>1827</v>
      </c>
      <c r="D15" s="832" t="s">
        <v>2159</v>
      </c>
      <c r="E15" s="832" t="s">
        <v>2160</v>
      </c>
      <c r="F15" s="849"/>
      <c r="G15" s="849"/>
      <c r="H15" s="849"/>
      <c r="I15" s="849"/>
      <c r="J15" s="849"/>
      <c r="K15" s="849"/>
      <c r="L15" s="849"/>
      <c r="M15" s="849"/>
      <c r="N15" s="849">
        <v>2</v>
      </c>
      <c r="O15" s="849">
        <v>14860</v>
      </c>
      <c r="P15" s="837"/>
      <c r="Q15" s="850">
        <v>7430</v>
      </c>
    </row>
    <row r="16" spans="1:17" ht="14.4" customHeight="1" x14ac:dyDescent="0.3">
      <c r="A16" s="831" t="s">
        <v>2142</v>
      </c>
      <c r="B16" s="832" t="s">
        <v>2143</v>
      </c>
      <c r="C16" s="832" t="s">
        <v>1827</v>
      </c>
      <c r="D16" s="832" t="s">
        <v>2161</v>
      </c>
      <c r="E16" s="832" t="s">
        <v>2162</v>
      </c>
      <c r="F16" s="849"/>
      <c r="G16" s="849"/>
      <c r="H16" s="849"/>
      <c r="I16" s="849"/>
      <c r="J16" s="849"/>
      <c r="K16" s="849"/>
      <c r="L16" s="849"/>
      <c r="M16" s="849"/>
      <c r="N16" s="849">
        <v>5</v>
      </c>
      <c r="O16" s="849">
        <v>19175</v>
      </c>
      <c r="P16" s="837"/>
      <c r="Q16" s="850">
        <v>3835</v>
      </c>
    </row>
    <row r="17" spans="1:17" ht="14.4" customHeight="1" x14ac:dyDescent="0.3">
      <c r="A17" s="831" t="s">
        <v>2142</v>
      </c>
      <c r="B17" s="832" t="s">
        <v>2143</v>
      </c>
      <c r="C17" s="832" t="s">
        <v>1827</v>
      </c>
      <c r="D17" s="832" t="s">
        <v>2163</v>
      </c>
      <c r="E17" s="832" t="s">
        <v>2164</v>
      </c>
      <c r="F17" s="849"/>
      <c r="G17" s="849"/>
      <c r="H17" s="849"/>
      <c r="I17" s="849"/>
      <c r="J17" s="849"/>
      <c r="K17" s="849"/>
      <c r="L17" s="849"/>
      <c r="M17" s="849"/>
      <c r="N17" s="849">
        <v>1</v>
      </c>
      <c r="O17" s="849">
        <v>8333.33</v>
      </c>
      <c r="P17" s="837"/>
      <c r="Q17" s="850">
        <v>8333.33</v>
      </c>
    </row>
    <row r="18" spans="1:17" ht="14.4" customHeight="1" x14ac:dyDescent="0.3">
      <c r="A18" s="831" t="s">
        <v>2165</v>
      </c>
      <c r="B18" s="832" t="s">
        <v>2166</v>
      </c>
      <c r="C18" s="832" t="s">
        <v>1827</v>
      </c>
      <c r="D18" s="832" t="s">
        <v>2167</v>
      </c>
      <c r="E18" s="832" t="s">
        <v>2168</v>
      </c>
      <c r="F18" s="849"/>
      <c r="G18" s="849"/>
      <c r="H18" s="849"/>
      <c r="I18" s="849"/>
      <c r="J18" s="849">
        <v>3</v>
      </c>
      <c r="K18" s="849">
        <v>1062</v>
      </c>
      <c r="L18" s="849">
        <v>1</v>
      </c>
      <c r="M18" s="849">
        <v>354</v>
      </c>
      <c r="N18" s="849"/>
      <c r="O18" s="849"/>
      <c r="P18" s="837"/>
      <c r="Q18" s="850"/>
    </row>
    <row r="19" spans="1:17" ht="14.4" customHeight="1" x14ac:dyDescent="0.3">
      <c r="A19" s="831" t="s">
        <v>2165</v>
      </c>
      <c r="B19" s="832" t="s">
        <v>2166</v>
      </c>
      <c r="C19" s="832" t="s">
        <v>1827</v>
      </c>
      <c r="D19" s="832" t="s">
        <v>2169</v>
      </c>
      <c r="E19" s="832" t="s">
        <v>2170</v>
      </c>
      <c r="F19" s="849">
        <v>910</v>
      </c>
      <c r="G19" s="849">
        <v>59150</v>
      </c>
      <c r="H19" s="849">
        <v>0.75268817204301075</v>
      </c>
      <c r="I19" s="849">
        <v>65</v>
      </c>
      <c r="J19" s="849">
        <v>1209</v>
      </c>
      <c r="K19" s="849">
        <v>78585</v>
      </c>
      <c r="L19" s="849">
        <v>1</v>
      </c>
      <c r="M19" s="849">
        <v>65</v>
      </c>
      <c r="N19" s="849">
        <v>959</v>
      </c>
      <c r="O19" s="849">
        <v>62335</v>
      </c>
      <c r="P19" s="837">
        <v>0.79321753515301907</v>
      </c>
      <c r="Q19" s="850">
        <v>65</v>
      </c>
    </row>
    <row r="20" spans="1:17" ht="14.4" customHeight="1" x14ac:dyDescent="0.3">
      <c r="A20" s="831" t="s">
        <v>2165</v>
      </c>
      <c r="B20" s="832" t="s">
        <v>2166</v>
      </c>
      <c r="C20" s="832" t="s">
        <v>1827</v>
      </c>
      <c r="D20" s="832" t="s">
        <v>2171</v>
      </c>
      <c r="E20" s="832" t="s">
        <v>2172</v>
      </c>
      <c r="F20" s="849"/>
      <c r="G20" s="849"/>
      <c r="H20" s="849"/>
      <c r="I20" s="849"/>
      <c r="J20" s="849"/>
      <c r="K20" s="849"/>
      <c r="L20" s="849"/>
      <c r="M20" s="849"/>
      <c r="N20" s="849">
        <v>1</v>
      </c>
      <c r="O20" s="849">
        <v>592</v>
      </c>
      <c r="P20" s="837"/>
      <c r="Q20" s="850">
        <v>592</v>
      </c>
    </row>
    <row r="21" spans="1:17" ht="14.4" customHeight="1" x14ac:dyDescent="0.3">
      <c r="A21" s="831" t="s">
        <v>2165</v>
      </c>
      <c r="B21" s="832" t="s">
        <v>2166</v>
      </c>
      <c r="C21" s="832" t="s">
        <v>1827</v>
      </c>
      <c r="D21" s="832" t="s">
        <v>2171</v>
      </c>
      <c r="E21" s="832" t="s">
        <v>2173</v>
      </c>
      <c r="F21" s="849"/>
      <c r="G21" s="849"/>
      <c r="H21" s="849"/>
      <c r="I21" s="849"/>
      <c r="J21" s="849">
        <v>1</v>
      </c>
      <c r="K21" s="849">
        <v>592</v>
      </c>
      <c r="L21" s="849">
        <v>1</v>
      </c>
      <c r="M21" s="849">
        <v>592</v>
      </c>
      <c r="N21" s="849"/>
      <c r="O21" s="849"/>
      <c r="P21" s="837"/>
      <c r="Q21" s="850"/>
    </row>
    <row r="22" spans="1:17" ht="14.4" customHeight="1" x14ac:dyDescent="0.3">
      <c r="A22" s="831" t="s">
        <v>2165</v>
      </c>
      <c r="B22" s="832" t="s">
        <v>2166</v>
      </c>
      <c r="C22" s="832" t="s">
        <v>1827</v>
      </c>
      <c r="D22" s="832" t="s">
        <v>2174</v>
      </c>
      <c r="E22" s="832" t="s">
        <v>2175</v>
      </c>
      <c r="F22" s="849"/>
      <c r="G22" s="849"/>
      <c r="H22" s="849"/>
      <c r="I22" s="849"/>
      <c r="J22" s="849">
        <v>1</v>
      </c>
      <c r="K22" s="849">
        <v>617</v>
      </c>
      <c r="L22" s="849">
        <v>1</v>
      </c>
      <c r="M22" s="849">
        <v>617</v>
      </c>
      <c r="N22" s="849"/>
      <c r="O22" s="849"/>
      <c r="P22" s="837"/>
      <c r="Q22" s="850"/>
    </row>
    <row r="23" spans="1:17" ht="14.4" customHeight="1" x14ac:dyDescent="0.3">
      <c r="A23" s="831" t="s">
        <v>2165</v>
      </c>
      <c r="B23" s="832" t="s">
        <v>2166</v>
      </c>
      <c r="C23" s="832" t="s">
        <v>1827</v>
      </c>
      <c r="D23" s="832" t="s">
        <v>2176</v>
      </c>
      <c r="E23" s="832" t="s">
        <v>2177</v>
      </c>
      <c r="F23" s="849">
        <v>15</v>
      </c>
      <c r="G23" s="849">
        <v>360</v>
      </c>
      <c r="H23" s="849">
        <v>0.75</v>
      </c>
      <c r="I23" s="849">
        <v>24</v>
      </c>
      <c r="J23" s="849">
        <v>20</v>
      </c>
      <c r="K23" s="849">
        <v>480</v>
      </c>
      <c r="L23" s="849">
        <v>1</v>
      </c>
      <c r="M23" s="849">
        <v>24</v>
      </c>
      <c r="N23" s="849">
        <v>18</v>
      </c>
      <c r="O23" s="849">
        <v>432</v>
      </c>
      <c r="P23" s="837">
        <v>0.9</v>
      </c>
      <c r="Q23" s="850">
        <v>24</v>
      </c>
    </row>
    <row r="24" spans="1:17" ht="14.4" customHeight="1" x14ac:dyDescent="0.3">
      <c r="A24" s="831" t="s">
        <v>2165</v>
      </c>
      <c r="B24" s="832" t="s">
        <v>2166</v>
      </c>
      <c r="C24" s="832" t="s">
        <v>1827</v>
      </c>
      <c r="D24" s="832" t="s">
        <v>2176</v>
      </c>
      <c r="E24" s="832" t="s">
        <v>2178</v>
      </c>
      <c r="F24" s="849">
        <v>1</v>
      </c>
      <c r="G24" s="849">
        <v>24</v>
      </c>
      <c r="H24" s="849">
        <v>0.5</v>
      </c>
      <c r="I24" s="849">
        <v>24</v>
      </c>
      <c r="J24" s="849">
        <v>2</v>
      </c>
      <c r="K24" s="849">
        <v>48</v>
      </c>
      <c r="L24" s="849">
        <v>1</v>
      </c>
      <c r="M24" s="849">
        <v>24</v>
      </c>
      <c r="N24" s="849"/>
      <c r="O24" s="849"/>
      <c r="P24" s="837"/>
      <c r="Q24" s="850"/>
    </row>
    <row r="25" spans="1:17" ht="14.4" customHeight="1" x14ac:dyDescent="0.3">
      <c r="A25" s="831" t="s">
        <v>2165</v>
      </c>
      <c r="B25" s="832" t="s">
        <v>2166</v>
      </c>
      <c r="C25" s="832" t="s">
        <v>1827</v>
      </c>
      <c r="D25" s="832" t="s">
        <v>2179</v>
      </c>
      <c r="E25" s="832" t="s">
        <v>2180</v>
      </c>
      <c r="F25" s="849"/>
      <c r="G25" s="849"/>
      <c r="H25" s="849"/>
      <c r="I25" s="849"/>
      <c r="J25" s="849">
        <v>3</v>
      </c>
      <c r="K25" s="849">
        <v>165</v>
      </c>
      <c r="L25" s="849">
        <v>1</v>
      </c>
      <c r="M25" s="849">
        <v>55</v>
      </c>
      <c r="N25" s="849"/>
      <c r="O25" s="849"/>
      <c r="P25" s="837"/>
      <c r="Q25" s="850"/>
    </row>
    <row r="26" spans="1:17" ht="14.4" customHeight="1" x14ac:dyDescent="0.3">
      <c r="A26" s="831" t="s">
        <v>2165</v>
      </c>
      <c r="B26" s="832" t="s">
        <v>2166</v>
      </c>
      <c r="C26" s="832" t="s">
        <v>1827</v>
      </c>
      <c r="D26" s="832" t="s">
        <v>2179</v>
      </c>
      <c r="E26" s="832" t="s">
        <v>2181</v>
      </c>
      <c r="F26" s="849"/>
      <c r="G26" s="849"/>
      <c r="H26" s="849"/>
      <c r="I26" s="849"/>
      <c r="J26" s="849">
        <v>6</v>
      </c>
      <c r="K26" s="849">
        <v>330</v>
      </c>
      <c r="L26" s="849">
        <v>1</v>
      </c>
      <c r="M26" s="849">
        <v>55</v>
      </c>
      <c r="N26" s="849">
        <v>4</v>
      </c>
      <c r="O26" s="849">
        <v>220</v>
      </c>
      <c r="P26" s="837">
        <v>0.66666666666666663</v>
      </c>
      <c r="Q26" s="850">
        <v>55</v>
      </c>
    </row>
    <row r="27" spans="1:17" ht="14.4" customHeight="1" x14ac:dyDescent="0.3">
      <c r="A27" s="831" t="s">
        <v>2165</v>
      </c>
      <c r="B27" s="832" t="s">
        <v>2166</v>
      </c>
      <c r="C27" s="832" t="s">
        <v>1827</v>
      </c>
      <c r="D27" s="832" t="s">
        <v>2182</v>
      </c>
      <c r="E27" s="832" t="s">
        <v>2183</v>
      </c>
      <c r="F27" s="849">
        <v>6</v>
      </c>
      <c r="G27" s="849">
        <v>462</v>
      </c>
      <c r="H27" s="849">
        <v>1.5</v>
      </c>
      <c r="I27" s="849">
        <v>77</v>
      </c>
      <c r="J27" s="849">
        <v>4</v>
      </c>
      <c r="K27" s="849">
        <v>308</v>
      </c>
      <c r="L27" s="849">
        <v>1</v>
      </c>
      <c r="M27" s="849">
        <v>77</v>
      </c>
      <c r="N27" s="849">
        <v>2</v>
      </c>
      <c r="O27" s="849">
        <v>154</v>
      </c>
      <c r="P27" s="837">
        <v>0.5</v>
      </c>
      <c r="Q27" s="850">
        <v>77</v>
      </c>
    </row>
    <row r="28" spans="1:17" ht="14.4" customHeight="1" x14ac:dyDescent="0.3">
      <c r="A28" s="831" t="s">
        <v>2165</v>
      </c>
      <c r="B28" s="832" t="s">
        <v>2166</v>
      </c>
      <c r="C28" s="832" t="s">
        <v>1827</v>
      </c>
      <c r="D28" s="832" t="s">
        <v>2182</v>
      </c>
      <c r="E28" s="832" t="s">
        <v>2184</v>
      </c>
      <c r="F28" s="849">
        <v>30</v>
      </c>
      <c r="G28" s="849">
        <v>2310</v>
      </c>
      <c r="H28" s="849">
        <v>0.33333333333333331</v>
      </c>
      <c r="I28" s="849">
        <v>77</v>
      </c>
      <c r="J28" s="849">
        <v>90</v>
      </c>
      <c r="K28" s="849">
        <v>6930</v>
      </c>
      <c r="L28" s="849">
        <v>1</v>
      </c>
      <c r="M28" s="849">
        <v>77</v>
      </c>
      <c r="N28" s="849">
        <v>58</v>
      </c>
      <c r="O28" s="849">
        <v>4466</v>
      </c>
      <c r="P28" s="837">
        <v>0.64444444444444449</v>
      </c>
      <c r="Q28" s="850">
        <v>77</v>
      </c>
    </row>
    <row r="29" spans="1:17" ht="14.4" customHeight="1" x14ac:dyDescent="0.3">
      <c r="A29" s="831" t="s">
        <v>2165</v>
      </c>
      <c r="B29" s="832" t="s">
        <v>2166</v>
      </c>
      <c r="C29" s="832" t="s">
        <v>1827</v>
      </c>
      <c r="D29" s="832" t="s">
        <v>2185</v>
      </c>
      <c r="E29" s="832" t="s">
        <v>2186</v>
      </c>
      <c r="F29" s="849">
        <v>281</v>
      </c>
      <c r="G29" s="849">
        <v>6744</v>
      </c>
      <c r="H29" s="849">
        <v>0.70250000000000001</v>
      </c>
      <c r="I29" s="849">
        <v>24</v>
      </c>
      <c r="J29" s="849">
        <v>400</v>
      </c>
      <c r="K29" s="849">
        <v>9600</v>
      </c>
      <c r="L29" s="849">
        <v>1</v>
      </c>
      <c r="M29" s="849">
        <v>24</v>
      </c>
      <c r="N29" s="849">
        <v>309</v>
      </c>
      <c r="O29" s="849">
        <v>7416</v>
      </c>
      <c r="P29" s="837">
        <v>0.77249999999999996</v>
      </c>
      <c r="Q29" s="850">
        <v>24</v>
      </c>
    </row>
    <row r="30" spans="1:17" ht="14.4" customHeight="1" x14ac:dyDescent="0.3">
      <c r="A30" s="831" t="s">
        <v>2165</v>
      </c>
      <c r="B30" s="832" t="s">
        <v>2166</v>
      </c>
      <c r="C30" s="832" t="s">
        <v>1827</v>
      </c>
      <c r="D30" s="832" t="s">
        <v>2187</v>
      </c>
      <c r="E30" s="832" t="s">
        <v>2188</v>
      </c>
      <c r="F30" s="849"/>
      <c r="G30" s="849"/>
      <c r="H30" s="849"/>
      <c r="I30" s="849"/>
      <c r="J30" s="849">
        <v>2</v>
      </c>
      <c r="K30" s="849">
        <v>200</v>
      </c>
      <c r="L30" s="849">
        <v>1</v>
      </c>
      <c r="M30" s="849">
        <v>100</v>
      </c>
      <c r="N30" s="849"/>
      <c r="O30" s="849"/>
      <c r="P30" s="837"/>
      <c r="Q30" s="850"/>
    </row>
    <row r="31" spans="1:17" ht="14.4" customHeight="1" x14ac:dyDescent="0.3">
      <c r="A31" s="831" t="s">
        <v>2165</v>
      </c>
      <c r="B31" s="832" t="s">
        <v>2166</v>
      </c>
      <c r="C31" s="832" t="s">
        <v>1827</v>
      </c>
      <c r="D31" s="832" t="s">
        <v>2189</v>
      </c>
      <c r="E31" s="832" t="s">
        <v>2190</v>
      </c>
      <c r="F31" s="849"/>
      <c r="G31" s="849"/>
      <c r="H31" s="849"/>
      <c r="I31" s="849"/>
      <c r="J31" s="849"/>
      <c r="K31" s="849"/>
      <c r="L31" s="849"/>
      <c r="M31" s="849"/>
      <c r="N31" s="849">
        <v>1</v>
      </c>
      <c r="O31" s="849">
        <v>631</v>
      </c>
      <c r="P31" s="837"/>
      <c r="Q31" s="850">
        <v>631</v>
      </c>
    </row>
    <row r="32" spans="1:17" ht="14.4" customHeight="1" x14ac:dyDescent="0.3">
      <c r="A32" s="831" t="s">
        <v>2165</v>
      </c>
      <c r="B32" s="832" t="s">
        <v>2166</v>
      </c>
      <c r="C32" s="832" t="s">
        <v>1827</v>
      </c>
      <c r="D32" s="832" t="s">
        <v>2191</v>
      </c>
      <c r="E32" s="832" t="s">
        <v>2192</v>
      </c>
      <c r="F32" s="849">
        <v>101</v>
      </c>
      <c r="G32" s="849">
        <v>6666</v>
      </c>
      <c r="H32" s="849">
        <v>0.85593220338983056</v>
      </c>
      <c r="I32" s="849">
        <v>66</v>
      </c>
      <c r="J32" s="849">
        <v>118</v>
      </c>
      <c r="K32" s="849">
        <v>7788</v>
      </c>
      <c r="L32" s="849">
        <v>1</v>
      </c>
      <c r="M32" s="849">
        <v>66</v>
      </c>
      <c r="N32" s="849">
        <v>140</v>
      </c>
      <c r="O32" s="849">
        <v>9240</v>
      </c>
      <c r="P32" s="837">
        <v>1.1864406779661016</v>
      </c>
      <c r="Q32" s="850">
        <v>66</v>
      </c>
    </row>
    <row r="33" spans="1:17" ht="14.4" customHeight="1" x14ac:dyDescent="0.3">
      <c r="A33" s="831" t="s">
        <v>2165</v>
      </c>
      <c r="B33" s="832" t="s">
        <v>2166</v>
      </c>
      <c r="C33" s="832" t="s">
        <v>1827</v>
      </c>
      <c r="D33" s="832" t="s">
        <v>2193</v>
      </c>
      <c r="E33" s="832" t="s">
        <v>2194</v>
      </c>
      <c r="F33" s="849">
        <v>1117</v>
      </c>
      <c r="G33" s="849">
        <v>390950</v>
      </c>
      <c r="H33" s="849">
        <v>1.942608695652174</v>
      </c>
      <c r="I33" s="849">
        <v>350</v>
      </c>
      <c r="J33" s="849">
        <v>575</v>
      </c>
      <c r="K33" s="849">
        <v>201250</v>
      </c>
      <c r="L33" s="849">
        <v>1</v>
      </c>
      <c r="M33" s="849">
        <v>350</v>
      </c>
      <c r="N33" s="849">
        <v>315</v>
      </c>
      <c r="O33" s="849">
        <v>110250</v>
      </c>
      <c r="P33" s="837">
        <v>0.54782608695652169</v>
      </c>
      <c r="Q33" s="850">
        <v>350</v>
      </c>
    </row>
    <row r="34" spans="1:17" ht="14.4" customHeight="1" x14ac:dyDescent="0.3">
      <c r="A34" s="831" t="s">
        <v>2165</v>
      </c>
      <c r="B34" s="832" t="s">
        <v>2166</v>
      </c>
      <c r="C34" s="832" t="s">
        <v>1827</v>
      </c>
      <c r="D34" s="832" t="s">
        <v>2195</v>
      </c>
      <c r="E34" s="832" t="s">
        <v>2196</v>
      </c>
      <c r="F34" s="849">
        <v>260</v>
      </c>
      <c r="G34" s="849">
        <v>6500</v>
      </c>
      <c r="H34" s="849">
        <v>0.72625698324022347</v>
      </c>
      <c r="I34" s="849">
        <v>25</v>
      </c>
      <c r="J34" s="849">
        <v>358</v>
      </c>
      <c r="K34" s="849">
        <v>8950</v>
      </c>
      <c r="L34" s="849">
        <v>1</v>
      </c>
      <c r="M34" s="849">
        <v>25</v>
      </c>
      <c r="N34" s="849">
        <v>270</v>
      </c>
      <c r="O34" s="849">
        <v>6750</v>
      </c>
      <c r="P34" s="837">
        <v>0.75418994413407825</v>
      </c>
      <c r="Q34" s="850">
        <v>25</v>
      </c>
    </row>
    <row r="35" spans="1:17" ht="14.4" customHeight="1" x14ac:dyDescent="0.3">
      <c r="A35" s="831" t="s">
        <v>2165</v>
      </c>
      <c r="B35" s="832" t="s">
        <v>2166</v>
      </c>
      <c r="C35" s="832" t="s">
        <v>1827</v>
      </c>
      <c r="D35" s="832" t="s">
        <v>2197</v>
      </c>
      <c r="E35" s="832" t="s">
        <v>2198</v>
      </c>
      <c r="F35" s="849"/>
      <c r="G35" s="849"/>
      <c r="H35" s="849"/>
      <c r="I35" s="849"/>
      <c r="J35" s="849">
        <v>1</v>
      </c>
      <c r="K35" s="849">
        <v>742</v>
      </c>
      <c r="L35" s="849">
        <v>1</v>
      </c>
      <c r="M35" s="849">
        <v>742</v>
      </c>
      <c r="N35" s="849"/>
      <c r="O35" s="849"/>
      <c r="P35" s="837"/>
      <c r="Q35" s="850"/>
    </row>
    <row r="36" spans="1:17" ht="14.4" customHeight="1" x14ac:dyDescent="0.3">
      <c r="A36" s="831" t="s">
        <v>2165</v>
      </c>
      <c r="B36" s="832" t="s">
        <v>2166</v>
      </c>
      <c r="C36" s="832" t="s">
        <v>1827</v>
      </c>
      <c r="D36" s="832" t="s">
        <v>2199</v>
      </c>
      <c r="E36" s="832" t="s">
        <v>2200</v>
      </c>
      <c r="F36" s="849">
        <v>3</v>
      </c>
      <c r="G36" s="849">
        <v>543</v>
      </c>
      <c r="H36" s="849">
        <v>0.13636363636363635</v>
      </c>
      <c r="I36" s="849">
        <v>181</v>
      </c>
      <c r="J36" s="849">
        <v>22</v>
      </c>
      <c r="K36" s="849">
        <v>3982</v>
      </c>
      <c r="L36" s="849">
        <v>1</v>
      </c>
      <c r="M36" s="849">
        <v>181</v>
      </c>
      <c r="N36" s="849">
        <v>9</v>
      </c>
      <c r="O36" s="849">
        <v>1629</v>
      </c>
      <c r="P36" s="837">
        <v>0.40909090909090912</v>
      </c>
      <c r="Q36" s="850">
        <v>181</v>
      </c>
    </row>
    <row r="37" spans="1:17" ht="14.4" customHeight="1" x14ac:dyDescent="0.3">
      <c r="A37" s="831" t="s">
        <v>2165</v>
      </c>
      <c r="B37" s="832" t="s">
        <v>2166</v>
      </c>
      <c r="C37" s="832" t="s">
        <v>1827</v>
      </c>
      <c r="D37" s="832" t="s">
        <v>2199</v>
      </c>
      <c r="E37" s="832" t="s">
        <v>2201</v>
      </c>
      <c r="F37" s="849">
        <v>3</v>
      </c>
      <c r="G37" s="849">
        <v>543</v>
      </c>
      <c r="H37" s="849">
        <v>0.6</v>
      </c>
      <c r="I37" s="849">
        <v>181</v>
      </c>
      <c r="J37" s="849">
        <v>5</v>
      </c>
      <c r="K37" s="849">
        <v>905</v>
      </c>
      <c r="L37" s="849">
        <v>1</v>
      </c>
      <c r="M37" s="849">
        <v>181</v>
      </c>
      <c r="N37" s="849"/>
      <c r="O37" s="849"/>
      <c r="P37" s="837"/>
      <c r="Q37" s="850"/>
    </row>
    <row r="38" spans="1:17" ht="14.4" customHeight="1" x14ac:dyDescent="0.3">
      <c r="A38" s="831" t="s">
        <v>2165</v>
      </c>
      <c r="B38" s="832" t="s">
        <v>2166</v>
      </c>
      <c r="C38" s="832" t="s">
        <v>1827</v>
      </c>
      <c r="D38" s="832" t="s">
        <v>2202</v>
      </c>
      <c r="E38" s="832" t="s">
        <v>2203</v>
      </c>
      <c r="F38" s="849">
        <v>2</v>
      </c>
      <c r="G38" s="849">
        <v>508</v>
      </c>
      <c r="H38" s="849">
        <v>0.2</v>
      </c>
      <c r="I38" s="849">
        <v>254</v>
      </c>
      <c r="J38" s="849">
        <v>10</v>
      </c>
      <c r="K38" s="849">
        <v>2540</v>
      </c>
      <c r="L38" s="849">
        <v>1</v>
      </c>
      <c r="M38" s="849">
        <v>254</v>
      </c>
      <c r="N38" s="849">
        <v>13</v>
      </c>
      <c r="O38" s="849">
        <v>3302</v>
      </c>
      <c r="P38" s="837">
        <v>1.3</v>
      </c>
      <c r="Q38" s="850">
        <v>254</v>
      </c>
    </row>
    <row r="39" spans="1:17" ht="14.4" customHeight="1" x14ac:dyDescent="0.3">
      <c r="A39" s="831" t="s">
        <v>2165</v>
      </c>
      <c r="B39" s="832" t="s">
        <v>2166</v>
      </c>
      <c r="C39" s="832" t="s">
        <v>1827</v>
      </c>
      <c r="D39" s="832" t="s">
        <v>2202</v>
      </c>
      <c r="E39" s="832" t="s">
        <v>2204</v>
      </c>
      <c r="F39" s="849">
        <v>2</v>
      </c>
      <c r="G39" s="849">
        <v>508</v>
      </c>
      <c r="H39" s="849">
        <v>0.15384615384615385</v>
      </c>
      <c r="I39" s="849">
        <v>254</v>
      </c>
      <c r="J39" s="849">
        <v>13</v>
      </c>
      <c r="K39" s="849">
        <v>3302</v>
      </c>
      <c r="L39" s="849">
        <v>1</v>
      </c>
      <c r="M39" s="849">
        <v>254</v>
      </c>
      <c r="N39" s="849"/>
      <c r="O39" s="849"/>
      <c r="P39" s="837"/>
      <c r="Q39" s="850"/>
    </row>
    <row r="40" spans="1:17" ht="14.4" customHeight="1" x14ac:dyDescent="0.3">
      <c r="A40" s="831" t="s">
        <v>2165</v>
      </c>
      <c r="B40" s="832" t="s">
        <v>2166</v>
      </c>
      <c r="C40" s="832" t="s">
        <v>1827</v>
      </c>
      <c r="D40" s="832" t="s">
        <v>2205</v>
      </c>
      <c r="E40" s="832" t="s">
        <v>2206</v>
      </c>
      <c r="F40" s="849"/>
      <c r="G40" s="849"/>
      <c r="H40" s="849"/>
      <c r="I40" s="849"/>
      <c r="J40" s="849">
        <v>1</v>
      </c>
      <c r="K40" s="849">
        <v>268</v>
      </c>
      <c r="L40" s="849">
        <v>1</v>
      </c>
      <c r="M40" s="849">
        <v>268</v>
      </c>
      <c r="N40" s="849"/>
      <c r="O40" s="849"/>
      <c r="P40" s="837"/>
      <c r="Q40" s="850"/>
    </row>
    <row r="41" spans="1:17" ht="14.4" customHeight="1" x14ac:dyDescent="0.3">
      <c r="A41" s="831" t="s">
        <v>2165</v>
      </c>
      <c r="B41" s="832" t="s">
        <v>2166</v>
      </c>
      <c r="C41" s="832" t="s">
        <v>1827</v>
      </c>
      <c r="D41" s="832" t="s">
        <v>2207</v>
      </c>
      <c r="E41" s="832" t="s">
        <v>2208</v>
      </c>
      <c r="F41" s="849">
        <v>8</v>
      </c>
      <c r="G41" s="849">
        <v>1736</v>
      </c>
      <c r="H41" s="849">
        <v>1.3333333333333333</v>
      </c>
      <c r="I41" s="849">
        <v>217</v>
      </c>
      <c r="J41" s="849">
        <v>6</v>
      </c>
      <c r="K41" s="849">
        <v>1302</v>
      </c>
      <c r="L41" s="849">
        <v>1</v>
      </c>
      <c r="M41" s="849">
        <v>217</v>
      </c>
      <c r="N41" s="849">
        <v>17</v>
      </c>
      <c r="O41" s="849">
        <v>3689</v>
      </c>
      <c r="P41" s="837">
        <v>2.8333333333333335</v>
      </c>
      <c r="Q41" s="850">
        <v>217</v>
      </c>
    </row>
    <row r="42" spans="1:17" ht="14.4" customHeight="1" x14ac:dyDescent="0.3">
      <c r="A42" s="831" t="s">
        <v>2165</v>
      </c>
      <c r="B42" s="832" t="s">
        <v>2166</v>
      </c>
      <c r="C42" s="832" t="s">
        <v>1827</v>
      </c>
      <c r="D42" s="832" t="s">
        <v>2207</v>
      </c>
      <c r="E42" s="832" t="s">
        <v>2209</v>
      </c>
      <c r="F42" s="849">
        <v>2</v>
      </c>
      <c r="G42" s="849">
        <v>434</v>
      </c>
      <c r="H42" s="849">
        <v>0.25</v>
      </c>
      <c r="I42" s="849">
        <v>217</v>
      </c>
      <c r="J42" s="849">
        <v>8</v>
      </c>
      <c r="K42" s="849">
        <v>1736</v>
      </c>
      <c r="L42" s="849">
        <v>1</v>
      </c>
      <c r="M42" s="849">
        <v>217</v>
      </c>
      <c r="N42" s="849"/>
      <c r="O42" s="849"/>
      <c r="P42" s="837"/>
      <c r="Q42" s="850"/>
    </row>
    <row r="43" spans="1:17" ht="14.4" customHeight="1" x14ac:dyDescent="0.3">
      <c r="A43" s="831" t="s">
        <v>2165</v>
      </c>
      <c r="B43" s="832" t="s">
        <v>2166</v>
      </c>
      <c r="C43" s="832" t="s">
        <v>1827</v>
      </c>
      <c r="D43" s="832" t="s">
        <v>2210</v>
      </c>
      <c r="E43" s="832" t="s">
        <v>2211</v>
      </c>
      <c r="F43" s="849"/>
      <c r="G43" s="849"/>
      <c r="H43" s="849"/>
      <c r="I43" s="849"/>
      <c r="J43" s="849">
        <v>2</v>
      </c>
      <c r="K43" s="849">
        <v>74</v>
      </c>
      <c r="L43" s="849">
        <v>1</v>
      </c>
      <c r="M43" s="849">
        <v>37</v>
      </c>
      <c r="N43" s="849"/>
      <c r="O43" s="849"/>
      <c r="P43" s="837"/>
      <c r="Q43" s="850"/>
    </row>
    <row r="44" spans="1:17" ht="14.4" customHeight="1" x14ac:dyDescent="0.3">
      <c r="A44" s="831" t="s">
        <v>2165</v>
      </c>
      <c r="B44" s="832" t="s">
        <v>2166</v>
      </c>
      <c r="C44" s="832" t="s">
        <v>1827</v>
      </c>
      <c r="D44" s="832" t="s">
        <v>2212</v>
      </c>
      <c r="E44" s="832" t="s">
        <v>2213</v>
      </c>
      <c r="F44" s="849"/>
      <c r="G44" s="849"/>
      <c r="H44" s="849"/>
      <c r="I44" s="849"/>
      <c r="J44" s="849">
        <v>1</v>
      </c>
      <c r="K44" s="849">
        <v>592</v>
      </c>
      <c r="L44" s="849">
        <v>1</v>
      </c>
      <c r="M44" s="849">
        <v>592</v>
      </c>
      <c r="N44" s="849"/>
      <c r="O44" s="849"/>
      <c r="P44" s="837"/>
      <c r="Q44" s="850"/>
    </row>
    <row r="45" spans="1:17" ht="14.4" customHeight="1" x14ac:dyDescent="0.3">
      <c r="A45" s="831" t="s">
        <v>2165</v>
      </c>
      <c r="B45" s="832" t="s">
        <v>2166</v>
      </c>
      <c r="C45" s="832" t="s">
        <v>1827</v>
      </c>
      <c r="D45" s="832" t="s">
        <v>2214</v>
      </c>
      <c r="E45" s="832" t="s">
        <v>2215</v>
      </c>
      <c r="F45" s="849">
        <v>109</v>
      </c>
      <c r="G45" s="849">
        <v>5450</v>
      </c>
      <c r="H45" s="849">
        <v>0.60893854748603349</v>
      </c>
      <c r="I45" s="849">
        <v>50</v>
      </c>
      <c r="J45" s="849">
        <v>179</v>
      </c>
      <c r="K45" s="849">
        <v>8950</v>
      </c>
      <c r="L45" s="849">
        <v>1</v>
      </c>
      <c r="M45" s="849">
        <v>50</v>
      </c>
      <c r="N45" s="849">
        <v>140</v>
      </c>
      <c r="O45" s="849">
        <v>7000</v>
      </c>
      <c r="P45" s="837">
        <v>0.78212290502793291</v>
      </c>
      <c r="Q45" s="850">
        <v>50</v>
      </c>
    </row>
    <row r="46" spans="1:17" ht="14.4" customHeight="1" x14ac:dyDescent="0.3">
      <c r="A46" s="831" t="s">
        <v>2165</v>
      </c>
      <c r="B46" s="832" t="s">
        <v>2166</v>
      </c>
      <c r="C46" s="832" t="s">
        <v>1827</v>
      </c>
      <c r="D46" s="832" t="s">
        <v>2216</v>
      </c>
      <c r="E46" s="832" t="s">
        <v>2217</v>
      </c>
      <c r="F46" s="849"/>
      <c r="G46" s="849"/>
      <c r="H46" s="849"/>
      <c r="I46" s="849"/>
      <c r="J46" s="849">
        <v>1</v>
      </c>
      <c r="K46" s="849">
        <v>547</v>
      </c>
      <c r="L46" s="849">
        <v>1</v>
      </c>
      <c r="M46" s="849">
        <v>547</v>
      </c>
      <c r="N46" s="849"/>
      <c r="O46" s="849"/>
      <c r="P46" s="837"/>
      <c r="Q46" s="850"/>
    </row>
    <row r="47" spans="1:17" ht="14.4" customHeight="1" x14ac:dyDescent="0.3">
      <c r="A47" s="831" t="s">
        <v>2165</v>
      </c>
      <c r="B47" s="832" t="s">
        <v>2166</v>
      </c>
      <c r="C47" s="832" t="s">
        <v>1827</v>
      </c>
      <c r="D47" s="832" t="s">
        <v>2218</v>
      </c>
      <c r="E47" s="832" t="s">
        <v>2219</v>
      </c>
      <c r="F47" s="849"/>
      <c r="G47" s="849"/>
      <c r="H47" s="849"/>
      <c r="I47" s="849"/>
      <c r="J47" s="849">
        <v>1</v>
      </c>
      <c r="K47" s="849">
        <v>736</v>
      </c>
      <c r="L47" s="849">
        <v>1</v>
      </c>
      <c r="M47" s="849">
        <v>736</v>
      </c>
      <c r="N47" s="849"/>
      <c r="O47" s="849"/>
      <c r="P47" s="837"/>
      <c r="Q47" s="850"/>
    </row>
    <row r="48" spans="1:17" ht="14.4" customHeight="1" x14ac:dyDescent="0.3">
      <c r="A48" s="831" t="s">
        <v>2165</v>
      </c>
      <c r="B48" s="832" t="s">
        <v>2166</v>
      </c>
      <c r="C48" s="832" t="s">
        <v>1827</v>
      </c>
      <c r="D48" s="832" t="s">
        <v>2220</v>
      </c>
      <c r="E48" s="832" t="s">
        <v>2221</v>
      </c>
      <c r="F48" s="849"/>
      <c r="G48" s="849"/>
      <c r="H48" s="849"/>
      <c r="I48" s="849"/>
      <c r="J48" s="849">
        <v>1</v>
      </c>
      <c r="K48" s="849">
        <v>346</v>
      </c>
      <c r="L48" s="849">
        <v>1</v>
      </c>
      <c r="M48" s="849">
        <v>346</v>
      </c>
      <c r="N48" s="849"/>
      <c r="O48" s="849"/>
      <c r="P48" s="837"/>
      <c r="Q48" s="850"/>
    </row>
    <row r="49" spans="1:17" ht="14.4" customHeight="1" x14ac:dyDescent="0.3">
      <c r="A49" s="831" t="s">
        <v>2165</v>
      </c>
      <c r="B49" s="832" t="s">
        <v>2166</v>
      </c>
      <c r="C49" s="832" t="s">
        <v>1827</v>
      </c>
      <c r="D49" s="832" t="s">
        <v>2222</v>
      </c>
      <c r="E49" s="832" t="s">
        <v>2223</v>
      </c>
      <c r="F49" s="849"/>
      <c r="G49" s="849"/>
      <c r="H49" s="849"/>
      <c r="I49" s="849"/>
      <c r="J49" s="849"/>
      <c r="K49" s="849"/>
      <c r="L49" s="849"/>
      <c r="M49" s="849"/>
      <c r="N49" s="849">
        <v>1</v>
      </c>
      <c r="O49" s="849">
        <v>410</v>
      </c>
      <c r="P49" s="837"/>
      <c r="Q49" s="850">
        <v>410</v>
      </c>
    </row>
    <row r="50" spans="1:17" ht="14.4" customHeight="1" x14ac:dyDescent="0.3">
      <c r="A50" s="831" t="s">
        <v>2165</v>
      </c>
      <c r="B50" s="832" t="s">
        <v>2166</v>
      </c>
      <c r="C50" s="832" t="s">
        <v>1827</v>
      </c>
      <c r="D50" s="832" t="s">
        <v>2224</v>
      </c>
      <c r="E50" s="832" t="s">
        <v>2225</v>
      </c>
      <c r="F50" s="849"/>
      <c r="G50" s="849"/>
      <c r="H50" s="849"/>
      <c r="I50" s="849"/>
      <c r="J50" s="849"/>
      <c r="K50" s="849"/>
      <c r="L50" s="849"/>
      <c r="M50" s="849"/>
      <c r="N50" s="849">
        <v>1</v>
      </c>
      <c r="O50" s="849">
        <v>590</v>
      </c>
      <c r="P50" s="837"/>
      <c r="Q50" s="850">
        <v>590</v>
      </c>
    </row>
    <row r="51" spans="1:17" ht="14.4" customHeight="1" x14ac:dyDescent="0.3">
      <c r="A51" s="831" t="s">
        <v>2165</v>
      </c>
      <c r="B51" s="832" t="s">
        <v>2166</v>
      </c>
      <c r="C51" s="832" t="s">
        <v>1827</v>
      </c>
      <c r="D51" s="832" t="s">
        <v>2226</v>
      </c>
      <c r="E51" s="832" t="s">
        <v>2227</v>
      </c>
      <c r="F51" s="849">
        <v>87</v>
      </c>
      <c r="G51" s="849">
        <v>26100</v>
      </c>
      <c r="H51" s="849"/>
      <c r="I51" s="849">
        <v>300</v>
      </c>
      <c r="J51" s="849"/>
      <c r="K51" s="849"/>
      <c r="L51" s="849"/>
      <c r="M51" s="849"/>
      <c r="N51" s="849"/>
      <c r="O51" s="849"/>
      <c r="P51" s="837"/>
      <c r="Q51" s="850"/>
    </row>
    <row r="52" spans="1:17" ht="14.4" customHeight="1" x14ac:dyDescent="0.3">
      <c r="A52" s="831" t="s">
        <v>2228</v>
      </c>
      <c r="B52" s="832" t="s">
        <v>2229</v>
      </c>
      <c r="C52" s="832" t="s">
        <v>1827</v>
      </c>
      <c r="D52" s="832" t="s">
        <v>2230</v>
      </c>
      <c r="E52" s="832" t="s">
        <v>2231</v>
      </c>
      <c r="F52" s="849">
        <v>39</v>
      </c>
      <c r="G52" s="849">
        <v>1053</v>
      </c>
      <c r="H52" s="849">
        <v>0.66101694915254239</v>
      </c>
      <c r="I52" s="849">
        <v>27</v>
      </c>
      <c r="J52" s="849">
        <v>59</v>
      </c>
      <c r="K52" s="849">
        <v>1593</v>
      </c>
      <c r="L52" s="849">
        <v>1</v>
      </c>
      <c r="M52" s="849">
        <v>27</v>
      </c>
      <c r="N52" s="849">
        <v>48</v>
      </c>
      <c r="O52" s="849">
        <v>1296</v>
      </c>
      <c r="P52" s="837">
        <v>0.81355932203389836</v>
      </c>
      <c r="Q52" s="850">
        <v>27</v>
      </c>
    </row>
    <row r="53" spans="1:17" ht="14.4" customHeight="1" x14ac:dyDescent="0.3">
      <c r="A53" s="831" t="s">
        <v>2228</v>
      </c>
      <c r="B53" s="832" t="s">
        <v>2229</v>
      </c>
      <c r="C53" s="832" t="s">
        <v>1827</v>
      </c>
      <c r="D53" s="832" t="s">
        <v>2230</v>
      </c>
      <c r="E53" s="832" t="s">
        <v>2232</v>
      </c>
      <c r="F53" s="849"/>
      <c r="G53" s="849"/>
      <c r="H53" s="849"/>
      <c r="I53" s="849"/>
      <c r="J53" s="849">
        <v>3</v>
      </c>
      <c r="K53" s="849">
        <v>81</v>
      </c>
      <c r="L53" s="849">
        <v>1</v>
      </c>
      <c r="M53" s="849">
        <v>27</v>
      </c>
      <c r="N53" s="849"/>
      <c r="O53" s="849"/>
      <c r="P53" s="837"/>
      <c r="Q53" s="850"/>
    </row>
    <row r="54" spans="1:17" ht="14.4" customHeight="1" x14ac:dyDescent="0.3">
      <c r="A54" s="831" t="s">
        <v>2228</v>
      </c>
      <c r="B54" s="832" t="s">
        <v>2229</v>
      </c>
      <c r="C54" s="832" t="s">
        <v>1827</v>
      </c>
      <c r="D54" s="832" t="s">
        <v>2233</v>
      </c>
      <c r="E54" s="832" t="s">
        <v>2234</v>
      </c>
      <c r="F54" s="849"/>
      <c r="G54" s="849"/>
      <c r="H54" s="849"/>
      <c r="I54" s="849"/>
      <c r="J54" s="849">
        <v>1</v>
      </c>
      <c r="K54" s="849">
        <v>54</v>
      </c>
      <c r="L54" s="849">
        <v>1</v>
      </c>
      <c r="M54" s="849">
        <v>54</v>
      </c>
      <c r="N54" s="849"/>
      <c r="O54" s="849"/>
      <c r="P54" s="837"/>
      <c r="Q54" s="850"/>
    </row>
    <row r="55" spans="1:17" ht="14.4" customHeight="1" x14ac:dyDescent="0.3">
      <c r="A55" s="831" t="s">
        <v>2228</v>
      </c>
      <c r="B55" s="832" t="s">
        <v>2229</v>
      </c>
      <c r="C55" s="832" t="s">
        <v>1827</v>
      </c>
      <c r="D55" s="832" t="s">
        <v>2233</v>
      </c>
      <c r="E55" s="832" t="s">
        <v>2235</v>
      </c>
      <c r="F55" s="849"/>
      <c r="G55" s="849"/>
      <c r="H55" s="849"/>
      <c r="I55" s="849"/>
      <c r="J55" s="849"/>
      <c r="K55" s="849"/>
      <c r="L55" s="849"/>
      <c r="M55" s="849"/>
      <c r="N55" s="849">
        <v>1</v>
      </c>
      <c r="O55" s="849">
        <v>54</v>
      </c>
      <c r="P55" s="837"/>
      <c r="Q55" s="850">
        <v>54</v>
      </c>
    </row>
    <row r="56" spans="1:17" ht="14.4" customHeight="1" x14ac:dyDescent="0.3">
      <c r="A56" s="831" t="s">
        <v>2228</v>
      </c>
      <c r="B56" s="832" t="s">
        <v>2229</v>
      </c>
      <c r="C56" s="832" t="s">
        <v>1827</v>
      </c>
      <c r="D56" s="832" t="s">
        <v>2236</v>
      </c>
      <c r="E56" s="832" t="s">
        <v>2237</v>
      </c>
      <c r="F56" s="849">
        <v>4</v>
      </c>
      <c r="G56" s="849">
        <v>96</v>
      </c>
      <c r="H56" s="849">
        <v>1.3333333333333333</v>
      </c>
      <c r="I56" s="849">
        <v>24</v>
      </c>
      <c r="J56" s="849">
        <v>3</v>
      </c>
      <c r="K56" s="849">
        <v>72</v>
      </c>
      <c r="L56" s="849">
        <v>1</v>
      </c>
      <c r="M56" s="849">
        <v>24</v>
      </c>
      <c r="N56" s="849">
        <v>3</v>
      </c>
      <c r="O56" s="849">
        <v>72</v>
      </c>
      <c r="P56" s="837">
        <v>1</v>
      </c>
      <c r="Q56" s="850">
        <v>24</v>
      </c>
    </row>
    <row r="57" spans="1:17" ht="14.4" customHeight="1" x14ac:dyDescent="0.3">
      <c r="A57" s="831" t="s">
        <v>2228</v>
      </c>
      <c r="B57" s="832" t="s">
        <v>2229</v>
      </c>
      <c r="C57" s="832" t="s">
        <v>1827</v>
      </c>
      <c r="D57" s="832" t="s">
        <v>2236</v>
      </c>
      <c r="E57" s="832" t="s">
        <v>2238</v>
      </c>
      <c r="F57" s="849">
        <v>1</v>
      </c>
      <c r="G57" s="849">
        <v>24</v>
      </c>
      <c r="H57" s="849">
        <v>1.9230769230769232E-2</v>
      </c>
      <c r="I57" s="849">
        <v>24</v>
      </c>
      <c r="J57" s="849">
        <v>52</v>
      </c>
      <c r="K57" s="849">
        <v>1248</v>
      </c>
      <c r="L57" s="849">
        <v>1</v>
      </c>
      <c r="M57" s="849">
        <v>24</v>
      </c>
      <c r="N57" s="849">
        <v>45</v>
      </c>
      <c r="O57" s="849">
        <v>1080</v>
      </c>
      <c r="P57" s="837">
        <v>0.86538461538461542</v>
      </c>
      <c r="Q57" s="850">
        <v>24</v>
      </c>
    </row>
    <row r="58" spans="1:17" ht="14.4" customHeight="1" x14ac:dyDescent="0.3">
      <c r="A58" s="831" t="s">
        <v>2228</v>
      </c>
      <c r="B58" s="832" t="s">
        <v>2229</v>
      </c>
      <c r="C58" s="832" t="s">
        <v>1827</v>
      </c>
      <c r="D58" s="832" t="s">
        <v>2239</v>
      </c>
      <c r="E58" s="832" t="s">
        <v>2240</v>
      </c>
      <c r="F58" s="849"/>
      <c r="G58" s="849"/>
      <c r="H58" s="849"/>
      <c r="I58" s="849"/>
      <c r="J58" s="849">
        <v>1</v>
      </c>
      <c r="K58" s="849">
        <v>27</v>
      </c>
      <c r="L58" s="849">
        <v>1</v>
      </c>
      <c r="M58" s="849">
        <v>27</v>
      </c>
      <c r="N58" s="849">
        <v>1</v>
      </c>
      <c r="O58" s="849">
        <v>27</v>
      </c>
      <c r="P58" s="837">
        <v>1</v>
      </c>
      <c r="Q58" s="850">
        <v>27</v>
      </c>
    </row>
    <row r="59" spans="1:17" ht="14.4" customHeight="1" x14ac:dyDescent="0.3">
      <c r="A59" s="831" t="s">
        <v>2228</v>
      </c>
      <c r="B59" s="832" t="s">
        <v>2229</v>
      </c>
      <c r="C59" s="832" t="s">
        <v>1827</v>
      </c>
      <c r="D59" s="832" t="s">
        <v>2239</v>
      </c>
      <c r="E59" s="832" t="s">
        <v>2241</v>
      </c>
      <c r="F59" s="849">
        <v>54</v>
      </c>
      <c r="G59" s="849">
        <v>1458</v>
      </c>
      <c r="H59" s="849">
        <v>0.56842105263157894</v>
      </c>
      <c r="I59" s="849">
        <v>27</v>
      </c>
      <c r="J59" s="849">
        <v>95</v>
      </c>
      <c r="K59" s="849">
        <v>2565</v>
      </c>
      <c r="L59" s="849">
        <v>1</v>
      </c>
      <c r="M59" s="849">
        <v>27</v>
      </c>
      <c r="N59" s="849">
        <v>68</v>
      </c>
      <c r="O59" s="849">
        <v>1836</v>
      </c>
      <c r="P59" s="837">
        <v>0.71578947368421053</v>
      </c>
      <c r="Q59" s="850">
        <v>27</v>
      </c>
    </row>
    <row r="60" spans="1:17" ht="14.4" customHeight="1" x14ac:dyDescent="0.3">
      <c r="A60" s="831" t="s">
        <v>2228</v>
      </c>
      <c r="B60" s="832" t="s">
        <v>2229</v>
      </c>
      <c r="C60" s="832" t="s">
        <v>1827</v>
      </c>
      <c r="D60" s="832" t="s">
        <v>2242</v>
      </c>
      <c r="E60" s="832" t="s">
        <v>2243</v>
      </c>
      <c r="F60" s="849">
        <v>11</v>
      </c>
      <c r="G60" s="849">
        <v>297</v>
      </c>
      <c r="H60" s="849">
        <v>0.91666666666666663</v>
      </c>
      <c r="I60" s="849">
        <v>27</v>
      </c>
      <c r="J60" s="849">
        <v>12</v>
      </c>
      <c r="K60" s="849">
        <v>324</v>
      </c>
      <c r="L60" s="849">
        <v>1</v>
      </c>
      <c r="M60" s="849">
        <v>27</v>
      </c>
      <c r="N60" s="849">
        <v>6</v>
      </c>
      <c r="O60" s="849">
        <v>162</v>
      </c>
      <c r="P60" s="837">
        <v>0.5</v>
      </c>
      <c r="Q60" s="850">
        <v>27</v>
      </c>
    </row>
    <row r="61" spans="1:17" ht="14.4" customHeight="1" x14ac:dyDescent="0.3">
      <c r="A61" s="831" t="s">
        <v>2228</v>
      </c>
      <c r="B61" s="832" t="s">
        <v>2229</v>
      </c>
      <c r="C61" s="832" t="s">
        <v>1827</v>
      </c>
      <c r="D61" s="832" t="s">
        <v>2242</v>
      </c>
      <c r="E61" s="832" t="s">
        <v>2244</v>
      </c>
      <c r="F61" s="849">
        <v>2</v>
      </c>
      <c r="G61" s="849">
        <v>54</v>
      </c>
      <c r="H61" s="849">
        <v>2</v>
      </c>
      <c r="I61" s="849">
        <v>27</v>
      </c>
      <c r="J61" s="849">
        <v>1</v>
      </c>
      <c r="K61" s="849">
        <v>27</v>
      </c>
      <c r="L61" s="849">
        <v>1</v>
      </c>
      <c r="M61" s="849">
        <v>27</v>
      </c>
      <c r="N61" s="849">
        <v>2</v>
      </c>
      <c r="O61" s="849">
        <v>54</v>
      </c>
      <c r="P61" s="837">
        <v>2</v>
      </c>
      <c r="Q61" s="850">
        <v>27</v>
      </c>
    </row>
    <row r="62" spans="1:17" ht="14.4" customHeight="1" x14ac:dyDescent="0.3">
      <c r="A62" s="831" t="s">
        <v>2228</v>
      </c>
      <c r="B62" s="832" t="s">
        <v>2229</v>
      </c>
      <c r="C62" s="832" t="s">
        <v>1827</v>
      </c>
      <c r="D62" s="832" t="s">
        <v>2245</v>
      </c>
      <c r="E62" s="832" t="s">
        <v>2246</v>
      </c>
      <c r="F62" s="849">
        <v>1</v>
      </c>
      <c r="G62" s="849">
        <v>22</v>
      </c>
      <c r="H62" s="849">
        <v>0.2</v>
      </c>
      <c r="I62" s="849">
        <v>22</v>
      </c>
      <c r="J62" s="849">
        <v>5</v>
      </c>
      <c r="K62" s="849">
        <v>110</v>
      </c>
      <c r="L62" s="849">
        <v>1</v>
      </c>
      <c r="M62" s="849">
        <v>22</v>
      </c>
      <c r="N62" s="849"/>
      <c r="O62" s="849"/>
      <c r="P62" s="837"/>
      <c r="Q62" s="850"/>
    </row>
    <row r="63" spans="1:17" ht="14.4" customHeight="1" x14ac:dyDescent="0.3">
      <c r="A63" s="831" t="s">
        <v>2228</v>
      </c>
      <c r="B63" s="832" t="s">
        <v>2229</v>
      </c>
      <c r="C63" s="832" t="s">
        <v>1827</v>
      </c>
      <c r="D63" s="832" t="s">
        <v>2245</v>
      </c>
      <c r="E63" s="832" t="s">
        <v>2247</v>
      </c>
      <c r="F63" s="849">
        <v>1289</v>
      </c>
      <c r="G63" s="849">
        <v>28358</v>
      </c>
      <c r="H63" s="849">
        <v>1.00703125</v>
      </c>
      <c r="I63" s="849">
        <v>22</v>
      </c>
      <c r="J63" s="849">
        <v>1280</v>
      </c>
      <c r="K63" s="849">
        <v>28160</v>
      </c>
      <c r="L63" s="849">
        <v>1</v>
      </c>
      <c r="M63" s="849">
        <v>22</v>
      </c>
      <c r="N63" s="849">
        <v>1149</v>
      </c>
      <c r="O63" s="849">
        <v>25278</v>
      </c>
      <c r="P63" s="837">
        <v>0.89765625000000004</v>
      </c>
      <c r="Q63" s="850">
        <v>22</v>
      </c>
    </row>
    <row r="64" spans="1:17" ht="14.4" customHeight="1" x14ac:dyDescent="0.3">
      <c r="A64" s="831" t="s">
        <v>2228</v>
      </c>
      <c r="B64" s="832" t="s">
        <v>2229</v>
      </c>
      <c r="C64" s="832" t="s">
        <v>1827</v>
      </c>
      <c r="D64" s="832" t="s">
        <v>2248</v>
      </c>
      <c r="E64" s="832" t="s">
        <v>2249</v>
      </c>
      <c r="F64" s="849"/>
      <c r="G64" s="849"/>
      <c r="H64" s="849"/>
      <c r="I64" s="849"/>
      <c r="J64" s="849">
        <v>1</v>
      </c>
      <c r="K64" s="849">
        <v>68</v>
      </c>
      <c r="L64" s="849">
        <v>1</v>
      </c>
      <c r="M64" s="849">
        <v>68</v>
      </c>
      <c r="N64" s="849"/>
      <c r="O64" s="849"/>
      <c r="P64" s="837"/>
      <c r="Q64" s="850"/>
    </row>
    <row r="65" spans="1:17" ht="14.4" customHeight="1" x14ac:dyDescent="0.3">
      <c r="A65" s="831" t="s">
        <v>2228</v>
      </c>
      <c r="B65" s="832" t="s">
        <v>2229</v>
      </c>
      <c r="C65" s="832" t="s">
        <v>1827</v>
      </c>
      <c r="D65" s="832" t="s">
        <v>2250</v>
      </c>
      <c r="E65" s="832" t="s">
        <v>2251</v>
      </c>
      <c r="F65" s="849">
        <v>2393</v>
      </c>
      <c r="G65" s="849">
        <v>148366</v>
      </c>
      <c r="H65" s="849">
        <v>0.97157937474624445</v>
      </c>
      <c r="I65" s="849">
        <v>62</v>
      </c>
      <c r="J65" s="849">
        <v>2463</v>
      </c>
      <c r="K65" s="849">
        <v>152706</v>
      </c>
      <c r="L65" s="849">
        <v>1</v>
      </c>
      <c r="M65" s="849">
        <v>62</v>
      </c>
      <c r="N65" s="849">
        <v>2315</v>
      </c>
      <c r="O65" s="849">
        <v>143530</v>
      </c>
      <c r="P65" s="837">
        <v>0.93991067803491679</v>
      </c>
      <c r="Q65" s="850">
        <v>62</v>
      </c>
    </row>
    <row r="66" spans="1:17" ht="14.4" customHeight="1" x14ac:dyDescent="0.3">
      <c r="A66" s="831" t="s">
        <v>2228</v>
      </c>
      <c r="B66" s="832" t="s">
        <v>2229</v>
      </c>
      <c r="C66" s="832" t="s">
        <v>1827</v>
      </c>
      <c r="D66" s="832" t="s">
        <v>2252</v>
      </c>
      <c r="E66" s="832" t="s">
        <v>2253</v>
      </c>
      <c r="F66" s="849"/>
      <c r="G66" s="849"/>
      <c r="H66" s="849"/>
      <c r="I66" s="849"/>
      <c r="J66" s="849">
        <v>1</v>
      </c>
      <c r="K66" s="849">
        <v>162</v>
      </c>
      <c r="L66" s="849">
        <v>1</v>
      </c>
      <c r="M66" s="849">
        <v>162</v>
      </c>
      <c r="N66" s="849"/>
      <c r="O66" s="849"/>
      <c r="P66" s="837"/>
      <c r="Q66" s="850"/>
    </row>
    <row r="67" spans="1:17" ht="14.4" customHeight="1" x14ac:dyDescent="0.3">
      <c r="A67" s="831" t="s">
        <v>2228</v>
      </c>
      <c r="B67" s="832" t="s">
        <v>2229</v>
      </c>
      <c r="C67" s="832" t="s">
        <v>1827</v>
      </c>
      <c r="D67" s="832" t="s">
        <v>2254</v>
      </c>
      <c r="E67" s="832" t="s">
        <v>2255</v>
      </c>
      <c r="F67" s="849">
        <v>3</v>
      </c>
      <c r="G67" s="849">
        <v>246</v>
      </c>
      <c r="H67" s="849"/>
      <c r="I67" s="849">
        <v>82</v>
      </c>
      <c r="J67" s="849"/>
      <c r="K67" s="849"/>
      <c r="L67" s="849"/>
      <c r="M67" s="849"/>
      <c r="N67" s="849"/>
      <c r="O67" s="849"/>
      <c r="P67" s="837"/>
      <c r="Q67" s="850"/>
    </row>
    <row r="68" spans="1:17" ht="14.4" customHeight="1" x14ac:dyDescent="0.3">
      <c r="A68" s="831" t="s">
        <v>2228</v>
      </c>
      <c r="B68" s="832" t="s">
        <v>2229</v>
      </c>
      <c r="C68" s="832" t="s">
        <v>1827</v>
      </c>
      <c r="D68" s="832" t="s">
        <v>2254</v>
      </c>
      <c r="E68" s="832" t="s">
        <v>2256</v>
      </c>
      <c r="F68" s="849">
        <v>3</v>
      </c>
      <c r="G68" s="849">
        <v>246</v>
      </c>
      <c r="H68" s="849"/>
      <c r="I68" s="849">
        <v>82</v>
      </c>
      <c r="J68" s="849"/>
      <c r="K68" s="849"/>
      <c r="L68" s="849"/>
      <c r="M68" s="849"/>
      <c r="N68" s="849"/>
      <c r="O68" s="849"/>
      <c r="P68" s="837"/>
      <c r="Q68" s="850"/>
    </row>
    <row r="69" spans="1:17" ht="14.4" customHeight="1" x14ac:dyDescent="0.3">
      <c r="A69" s="831" t="s">
        <v>2228</v>
      </c>
      <c r="B69" s="832" t="s">
        <v>2229</v>
      </c>
      <c r="C69" s="832" t="s">
        <v>1827</v>
      </c>
      <c r="D69" s="832" t="s">
        <v>2257</v>
      </c>
      <c r="E69" s="832" t="s">
        <v>2258</v>
      </c>
      <c r="F69" s="849">
        <v>13</v>
      </c>
      <c r="G69" s="849">
        <v>12844</v>
      </c>
      <c r="H69" s="849">
        <v>0.9285714285714286</v>
      </c>
      <c r="I69" s="849">
        <v>988</v>
      </c>
      <c r="J69" s="849">
        <v>14</v>
      </c>
      <c r="K69" s="849">
        <v>13832</v>
      </c>
      <c r="L69" s="849">
        <v>1</v>
      </c>
      <c r="M69" s="849">
        <v>988</v>
      </c>
      <c r="N69" s="849">
        <v>29</v>
      </c>
      <c r="O69" s="849">
        <v>28652</v>
      </c>
      <c r="P69" s="837">
        <v>2.0714285714285716</v>
      </c>
      <c r="Q69" s="850">
        <v>988</v>
      </c>
    </row>
    <row r="70" spans="1:17" ht="14.4" customHeight="1" x14ac:dyDescent="0.3">
      <c r="A70" s="831" t="s">
        <v>2228</v>
      </c>
      <c r="B70" s="832" t="s">
        <v>2229</v>
      </c>
      <c r="C70" s="832" t="s">
        <v>1827</v>
      </c>
      <c r="D70" s="832" t="s">
        <v>2257</v>
      </c>
      <c r="E70" s="832" t="s">
        <v>2259</v>
      </c>
      <c r="F70" s="849"/>
      <c r="G70" s="849"/>
      <c r="H70" s="849"/>
      <c r="I70" s="849"/>
      <c r="J70" s="849">
        <v>5</v>
      </c>
      <c r="K70" s="849">
        <v>4940</v>
      </c>
      <c r="L70" s="849">
        <v>1</v>
      </c>
      <c r="M70" s="849">
        <v>988</v>
      </c>
      <c r="N70" s="849">
        <v>5</v>
      </c>
      <c r="O70" s="849">
        <v>4940</v>
      </c>
      <c r="P70" s="837">
        <v>1</v>
      </c>
      <c r="Q70" s="850">
        <v>988</v>
      </c>
    </row>
    <row r="71" spans="1:17" ht="14.4" customHeight="1" x14ac:dyDescent="0.3">
      <c r="A71" s="831" t="s">
        <v>2228</v>
      </c>
      <c r="B71" s="832" t="s">
        <v>2229</v>
      </c>
      <c r="C71" s="832" t="s">
        <v>1827</v>
      </c>
      <c r="D71" s="832" t="s">
        <v>2260</v>
      </c>
      <c r="E71" s="832" t="s">
        <v>2261</v>
      </c>
      <c r="F71" s="849"/>
      <c r="G71" s="849"/>
      <c r="H71" s="849"/>
      <c r="I71" s="849"/>
      <c r="J71" s="849">
        <v>8</v>
      </c>
      <c r="K71" s="849">
        <v>240</v>
      </c>
      <c r="L71" s="849">
        <v>1</v>
      </c>
      <c r="M71" s="849">
        <v>30</v>
      </c>
      <c r="N71" s="849"/>
      <c r="O71" s="849"/>
      <c r="P71" s="837"/>
      <c r="Q71" s="850"/>
    </row>
    <row r="72" spans="1:17" ht="14.4" customHeight="1" x14ac:dyDescent="0.3">
      <c r="A72" s="831" t="s">
        <v>2228</v>
      </c>
      <c r="B72" s="832" t="s">
        <v>2229</v>
      </c>
      <c r="C72" s="832" t="s">
        <v>1827</v>
      </c>
      <c r="D72" s="832" t="s">
        <v>2260</v>
      </c>
      <c r="E72" s="832" t="s">
        <v>2262</v>
      </c>
      <c r="F72" s="849">
        <v>693</v>
      </c>
      <c r="G72" s="849">
        <v>20790</v>
      </c>
      <c r="H72" s="849">
        <v>0.80581395348837215</v>
      </c>
      <c r="I72" s="849">
        <v>30</v>
      </c>
      <c r="J72" s="849">
        <v>860</v>
      </c>
      <c r="K72" s="849">
        <v>25800</v>
      </c>
      <c r="L72" s="849">
        <v>1</v>
      </c>
      <c r="M72" s="849">
        <v>30</v>
      </c>
      <c r="N72" s="849">
        <v>747</v>
      </c>
      <c r="O72" s="849">
        <v>22410</v>
      </c>
      <c r="P72" s="837">
        <v>0.86860465116279073</v>
      </c>
      <c r="Q72" s="850">
        <v>30</v>
      </c>
    </row>
    <row r="73" spans="1:17" ht="14.4" customHeight="1" x14ac:dyDescent="0.3">
      <c r="A73" s="831" t="s">
        <v>2228</v>
      </c>
      <c r="B73" s="832" t="s">
        <v>2229</v>
      </c>
      <c r="C73" s="832" t="s">
        <v>1827</v>
      </c>
      <c r="D73" s="832" t="s">
        <v>2263</v>
      </c>
      <c r="E73" s="832" t="s">
        <v>2264</v>
      </c>
      <c r="F73" s="849"/>
      <c r="G73" s="849"/>
      <c r="H73" s="849"/>
      <c r="I73" s="849"/>
      <c r="J73" s="849">
        <v>1</v>
      </c>
      <c r="K73" s="849">
        <v>1784</v>
      </c>
      <c r="L73" s="849">
        <v>1</v>
      </c>
      <c r="M73" s="849">
        <v>1784</v>
      </c>
      <c r="N73" s="849"/>
      <c r="O73" s="849"/>
      <c r="P73" s="837"/>
      <c r="Q73" s="850"/>
    </row>
    <row r="74" spans="1:17" ht="14.4" customHeight="1" x14ac:dyDescent="0.3">
      <c r="A74" s="831" t="s">
        <v>2228</v>
      </c>
      <c r="B74" s="832" t="s">
        <v>2229</v>
      </c>
      <c r="C74" s="832" t="s">
        <v>1827</v>
      </c>
      <c r="D74" s="832" t="s">
        <v>2265</v>
      </c>
      <c r="E74" s="832" t="s">
        <v>2266</v>
      </c>
      <c r="F74" s="849">
        <v>2</v>
      </c>
      <c r="G74" s="849">
        <v>164</v>
      </c>
      <c r="H74" s="849">
        <v>2</v>
      </c>
      <c r="I74" s="849">
        <v>82</v>
      </c>
      <c r="J74" s="849">
        <v>1</v>
      </c>
      <c r="K74" s="849">
        <v>82</v>
      </c>
      <c r="L74" s="849">
        <v>1</v>
      </c>
      <c r="M74" s="849">
        <v>82</v>
      </c>
      <c r="N74" s="849">
        <v>1</v>
      </c>
      <c r="O74" s="849">
        <v>82</v>
      </c>
      <c r="P74" s="837">
        <v>1</v>
      </c>
      <c r="Q74" s="850">
        <v>82</v>
      </c>
    </row>
    <row r="75" spans="1:17" ht="14.4" customHeight="1" x14ac:dyDescent="0.3">
      <c r="A75" s="831" t="s">
        <v>2228</v>
      </c>
      <c r="B75" s="832" t="s">
        <v>2229</v>
      </c>
      <c r="C75" s="832" t="s">
        <v>1827</v>
      </c>
      <c r="D75" s="832" t="s">
        <v>2265</v>
      </c>
      <c r="E75" s="832" t="s">
        <v>2267</v>
      </c>
      <c r="F75" s="849"/>
      <c r="G75" s="849"/>
      <c r="H75" s="849"/>
      <c r="I75" s="849"/>
      <c r="J75" s="849">
        <v>1</v>
      </c>
      <c r="K75" s="849">
        <v>82</v>
      </c>
      <c r="L75" s="849">
        <v>1</v>
      </c>
      <c r="M75" s="849">
        <v>82</v>
      </c>
      <c r="N75" s="849"/>
      <c r="O75" s="849"/>
      <c r="P75" s="837"/>
      <c r="Q75" s="850"/>
    </row>
    <row r="76" spans="1:17" ht="14.4" customHeight="1" x14ac:dyDescent="0.3">
      <c r="A76" s="831" t="s">
        <v>2228</v>
      </c>
      <c r="B76" s="832" t="s">
        <v>2229</v>
      </c>
      <c r="C76" s="832" t="s">
        <v>1827</v>
      </c>
      <c r="D76" s="832" t="s">
        <v>2268</v>
      </c>
      <c r="E76" s="832" t="s">
        <v>2269</v>
      </c>
      <c r="F76" s="849"/>
      <c r="G76" s="849"/>
      <c r="H76" s="849"/>
      <c r="I76" s="849"/>
      <c r="J76" s="849"/>
      <c r="K76" s="849"/>
      <c r="L76" s="849"/>
      <c r="M76" s="849"/>
      <c r="N76" s="849">
        <v>2</v>
      </c>
      <c r="O76" s="849">
        <v>528</v>
      </c>
      <c r="P76" s="837"/>
      <c r="Q76" s="850">
        <v>264</v>
      </c>
    </row>
    <row r="77" spans="1:17" ht="14.4" customHeight="1" x14ac:dyDescent="0.3">
      <c r="A77" s="831" t="s">
        <v>2228</v>
      </c>
      <c r="B77" s="832" t="s">
        <v>2229</v>
      </c>
      <c r="C77" s="832" t="s">
        <v>1827</v>
      </c>
      <c r="D77" s="832" t="s">
        <v>2268</v>
      </c>
      <c r="E77" s="832" t="s">
        <v>2270</v>
      </c>
      <c r="F77" s="849">
        <v>1</v>
      </c>
      <c r="G77" s="849">
        <v>264</v>
      </c>
      <c r="H77" s="849">
        <v>0.25</v>
      </c>
      <c r="I77" s="849">
        <v>264</v>
      </c>
      <c r="J77" s="849">
        <v>4</v>
      </c>
      <c r="K77" s="849">
        <v>1056</v>
      </c>
      <c r="L77" s="849">
        <v>1</v>
      </c>
      <c r="M77" s="849">
        <v>264</v>
      </c>
      <c r="N77" s="849">
        <v>1</v>
      </c>
      <c r="O77" s="849">
        <v>264</v>
      </c>
      <c r="P77" s="837">
        <v>0.25</v>
      </c>
      <c r="Q77" s="850">
        <v>264</v>
      </c>
    </row>
    <row r="78" spans="1:17" ht="14.4" customHeight="1" x14ac:dyDescent="0.3">
      <c r="A78" s="831" t="s">
        <v>2228</v>
      </c>
      <c r="B78" s="832" t="s">
        <v>2229</v>
      </c>
      <c r="C78" s="832" t="s">
        <v>1827</v>
      </c>
      <c r="D78" s="832" t="s">
        <v>2271</v>
      </c>
      <c r="E78" s="832" t="s">
        <v>2272</v>
      </c>
      <c r="F78" s="849">
        <v>2</v>
      </c>
      <c r="G78" s="849">
        <v>532</v>
      </c>
      <c r="H78" s="849">
        <v>1</v>
      </c>
      <c r="I78" s="849">
        <v>266</v>
      </c>
      <c r="J78" s="849">
        <v>2</v>
      </c>
      <c r="K78" s="849">
        <v>532</v>
      </c>
      <c r="L78" s="849">
        <v>1</v>
      </c>
      <c r="M78" s="849">
        <v>266</v>
      </c>
      <c r="N78" s="849">
        <v>1</v>
      </c>
      <c r="O78" s="849">
        <v>266</v>
      </c>
      <c r="P78" s="837">
        <v>0.5</v>
      </c>
      <c r="Q78" s="850">
        <v>266</v>
      </c>
    </row>
    <row r="79" spans="1:17" ht="14.4" customHeight="1" x14ac:dyDescent="0.3">
      <c r="A79" s="831" t="s">
        <v>2228</v>
      </c>
      <c r="B79" s="832" t="s">
        <v>2229</v>
      </c>
      <c r="C79" s="832" t="s">
        <v>1827</v>
      </c>
      <c r="D79" s="832" t="s">
        <v>2271</v>
      </c>
      <c r="E79" s="832" t="s">
        <v>2273</v>
      </c>
      <c r="F79" s="849">
        <v>2</v>
      </c>
      <c r="G79" s="849">
        <v>532</v>
      </c>
      <c r="H79" s="849"/>
      <c r="I79" s="849">
        <v>266</v>
      </c>
      <c r="J79" s="849"/>
      <c r="K79" s="849"/>
      <c r="L79" s="849"/>
      <c r="M79" s="849"/>
      <c r="N79" s="849"/>
      <c r="O79" s="849"/>
      <c r="P79" s="837"/>
      <c r="Q79" s="850"/>
    </row>
    <row r="80" spans="1:17" ht="14.4" customHeight="1" x14ac:dyDescent="0.3">
      <c r="A80" s="831" t="s">
        <v>2228</v>
      </c>
      <c r="B80" s="832" t="s">
        <v>2229</v>
      </c>
      <c r="C80" s="832" t="s">
        <v>1827</v>
      </c>
      <c r="D80" s="832" t="s">
        <v>2274</v>
      </c>
      <c r="E80" s="832" t="s">
        <v>2275</v>
      </c>
      <c r="F80" s="849">
        <v>2</v>
      </c>
      <c r="G80" s="849">
        <v>460</v>
      </c>
      <c r="H80" s="849">
        <v>1</v>
      </c>
      <c r="I80" s="849">
        <v>230</v>
      </c>
      <c r="J80" s="849">
        <v>2</v>
      </c>
      <c r="K80" s="849">
        <v>460</v>
      </c>
      <c r="L80" s="849">
        <v>1</v>
      </c>
      <c r="M80" s="849">
        <v>230</v>
      </c>
      <c r="N80" s="849">
        <v>1</v>
      </c>
      <c r="O80" s="849">
        <v>230</v>
      </c>
      <c r="P80" s="837">
        <v>0.5</v>
      </c>
      <c r="Q80" s="850">
        <v>230</v>
      </c>
    </row>
    <row r="81" spans="1:17" ht="14.4" customHeight="1" x14ac:dyDescent="0.3">
      <c r="A81" s="831" t="s">
        <v>2228</v>
      </c>
      <c r="B81" s="832" t="s">
        <v>2229</v>
      </c>
      <c r="C81" s="832" t="s">
        <v>1827</v>
      </c>
      <c r="D81" s="832" t="s">
        <v>2274</v>
      </c>
      <c r="E81" s="832" t="s">
        <v>2276</v>
      </c>
      <c r="F81" s="849">
        <v>2</v>
      </c>
      <c r="G81" s="849">
        <v>460</v>
      </c>
      <c r="H81" s="849"/>
      <c r="I81" s="849">
        <v>230</v>
      </c>
      <c r="J81" s="849"/>
      <c r="K81" s="849"/>
      <c r="L81" s="849"/>
      <c r="M81" s="849"/>
      <c r="N81" s="849"/>
      <c r="O81" s="849"/>
      <c r="P81" s="837"/>
      <c r="Q81" s="850"/>
    </row>
    <row r="82" spans="1:17" ht="14.4" customHeight="1" x14ac:dyDescent="0.3">
      <c r="A82" s="831" t="s">
        <v>2228</v>
      </c>
      <c r="B82" s="832" t="s">
        <v>2229</v>
      </c>
      <c r="C82" s="832" t="s">
        <v>1827</v>
      </c>
      <c r="D82" s="832" t="s">
        <v>2277</v>
      </c>
      <c r="E82" s="832" t="s">
        <v>2278</v>
      </c>
      <c r="F82" s="849"/>
      <c r="G82" s="849"/>
      <c r="H82" s="849"/>
      <c r="I82" s="849"/>
      <c r="J82" s="849"/>
      <c r="K82" s="849"/>
      <c r="L82" s="849"/>
      <c r="M82" s="849"/>
      <c r="N82" s="849">
        <v>1</v>
      </c>
      <c r="O82" s="849">
        <v>63</v>
      </c>
      <c r="P82" s="837"/>
      <c r="Q82" s="850">
        <v>63</v>
      </c>
    </row>
    <row r="83" spans="1:17" ht="14.4" customHeight="1" x14ac:dyDescent="0.3">
      <c r="A83" s="831" t="s">
        <v>2228</v>
      </c>
      <c r="B83" s="832" t="s">
        <v>2229</v>
      </c>
      <c r="C83" s="832" t="s">
        <v>1827</v>
      </c>
      <c r="D83" s="832" t="s">
        <v>2277</v>
      </c>
      <c r="E83" s="832" t="s">
        <v>2279</v>
      </c>
      <c r="F83" s="849"/>
      <c r="G83" s="849"/>
      <c r="H83" s="849"/>
      <c r="I83" s="849"/>
      <c r="J83" s="849"/>
      <c r="K83" s="849"/>
      <c r="L83" s="849"/>
      <c r="M83" s="849"/>
      <c r="N83" s="849">
        <v>1</v>
      </c>
      <c r="O83" s="849">
        <v>63</v>
      </c>
      <c r="P83" s="837"/>
      <c r="Q83" s="850">
        <v>63</v>
      </c>
    </row>
    <row r="84" spans="1:17" ht="14.4" customHeight="1" x14ac:dyDescent="0.3">
      <c r="A84" s="831" t="s">
        <v>2228</v>
      </c>
      <c r="B84" s="832" t="s">
        <v>2229</v>
      </c>
      <c r="C84" s="832" t="s">
        <v>1827</v>
      </c>
      <c r="D84" s="832" t="s">
        <v>2280</v>
      </c>
      <c r="E84" s="832" t="s">
        <v>2281</v>
      </c>
      <c r="F84" s="849">
        <v>2</v>
      </c>
      <c r="G84" s="849">
        <v>34</v>
      </c>
      <c r="H84" s="849">
        <v>0.66666666666666663</v>
      </c>
      <c r="I84" s="849">
        <v>17</v>
      </c>
      <c r="J84" s="849">
        <v>3</v>
      </c>
      <c r="K84" s="849">
        <v>51</v>
      </c>
      <c r="L84" s="849">
        <v>1</v>
      </c>
      <c r="M84" s="849">
        <v>17</v>
      </c>
      <c r="N84" s="849"/>
      <c r="O84" s="849"/>
      <c r="P84" s="837"/>
      <c r="Q84" s="850"/>
    </row>
    <row r="85" spans="1:17" ht="14.4" customHeight="1" x14ac:dyDescent="0.3">
      <c r="A85" s="831" t="s">
        <v>2228</v>
      </c>
      <c r="B85" s="832" t="s">
        <v>2229</v>
      </c>
      <c r="C85" s="832" t="s">
        <v>1827</v>
      </c>
      <c r="D85" s="832" t="s">
        <v>2280</v>
      </c>
      <c r="E85" s="832" t="s">
        <v>2282</v>
      </c>
      <c r="F85" s="849">
        <v>137</v>
      </c>
      <c r="G85" s="849">
        <v>2329</v>
      </c>
      <c r="H85" s="849">
        <v>1.1512605042016806</v>
      </c>
      <c r="I85" s="849">
        <v>17</v>
      </c>
      <c r="J85" s="849">
        <v>119</v>
      </c>
      <c r="K85" s="849">
        <v>2023</v>
      </c>
      <c r="L85" s="849">
        <v>1</v>
      </c>
      <c r="M85" s="849">
        <v>17</v>
      </c>
      <c r="N85" s="849">
        <v>189</v>
      </c>
      <c r="O85" s="849">
        <v>3213</v>
      </c>
      <c r="P85" s="837">
        <v>1.588235294117647</v>
      </c>
      <c r="Q85" s="850">
        <v>17</v>
      </c>
    </row>
    <row r="86" spans="1:17" ht="14.4" customHeight="1" x14ac:dyDescent="0.3">
      <c r="A86" s="831" t="s">
        <v>2228</v>
      </c>
      <c r="B86" s="832" t="s">
        <v>2229</v>
      </c>
      <c r="C86" s="832" t="s">
        <v>1827</v>
      </c>
      <c r="D86" s="832" t="s">
        <v>2283</v>
      </c>
      <c r="E86" s="832" t="s">
        <v>2284</v>
      </c>
      <c r="F86" s="849"/>
      <c r="G86" s="849"/>
      <c r="H86" s="849"/>
      <c r="I86" s="849"/>
      <c r="J86" s="849">
        <v>1</v>
      </c>
      <c r="K86" s="849">
        <v>483</v>
      </c>
      <c r="L86" s="849">
        <v>1</v>
      </c>
      <c r="M86" s="849">
        <v>483</v>
      </c>
      <c r="N86" s="849"/>
      <c r="O86" s="849"/>
      <c r="P86" s="837"/>
      <c r="Q86" s="850"/>
    </row>
    <row r="87" spans="1:17" ht="14.4" customHeight="1" x14ac:dyDescent="0.3">
      <c r="A87" s="831" t="s">
        <v>2228</v>
      </c>
      <c r="B87" s="832" t="s">
        <v>2229</v>
      </c>
      <c r="C87" s="832" t="s">
        <v>1827</v>
      </c>
      <c r="D87" s="832" t="s">
        <v>2285</v>
      </c>
      <c r="E87" s="832" t="s">
        <v>2286</v>
      </c>
      <c r="F87" s="849"/>
      <c r="G87" s="849"/>
      <c r="H87" s="849"/>
      <c r="I87" s="849"/>
      <c r="J87" s="849">
        <v>3</v>
      </c>
      <c r="K87" s="849">
        <v>141</v>
      </c>
      <c r="L87" s="849">
        <v>1</v>
      </c>
      <c r="M87" s="849">
        <v>47</v>
      </c>
      <c r="N87" s="849"/>
      <c r="O87" s="849"/>
      <c r="P87" s="837"/>
      <c r="Q87" s="850"/>
    </row>
    <row r="88" spans="1:17" ht="14.4" customHeight="1" x14ac:dyDescent="0.3">
      <c r="A88" s="831" t="s">
        <v>2228</v>
      </c>
      <c r="B88" s="832" t="s">
        <v>2229</v>
      </c>
      <c r="C88" s="832" t="s">
        <v>1827</v>
      </c>
      <c r="D88" s="832" t="s">
        <v>2285</v>
      </c>
      <c r="E88" s="832" t="s">
        <v>2287</v>
      </c>
      <c r="F88" s="849">
        <v>1</v>
      </c>
      <c r="G88" s="849">
        <v>47</v>
      </c>
      <c r="H88" s="849"/>
      <c r="I88" s="849">
        <v>47</v>
      </c>
      <c r="J88" s="849"/>
      <c r="K88" s="849"/>
      <c r="L88" s="849"/>
      <c r="M88" s="849"/>
      <c r="N88" s="849"/>
      <c r="O88" s="849"/>
      <c r="P88" s="837"/>
      <c r="Q88" s="850"/>
    </row>
    <row r="89" spans="1:17" ht="14.4" customHeight="1" x14ac:dyDescent="0.3">
      <c r="A89" s="831" t="s">
        <v>2228</v>
      </c>
      <c r="B89" s="832" t="s">
        <v>2229</v>
      </c>
      <c r="C89" s="832" t="s">
        <v>1827</v>
      </c>
      <c r="D89" s="832" t="s">
        <v>2288</v>
      </c>
      <c r="E89" s="832" t="s">
        <v>2289</v>
      </c>
      <c r="F89" s="849"/>
      <c r="G89" s="849"/>
      <c r="H89" s="849"/>
      <c r="I89" s="849"/>
      <c r="J89" s="849">
        <v>7</v>
      </c>
      <c r="K89" s="849">
        <v>371</v>
      </c>
      <c r="L89" s="849">
        <v>1</v>
      </c>
      <c r="M89" s="849">
        <v>53</v>
      </c>
      <c r="N89" s="849"/>
      <c r="O89" s="849"/>
      <c r="P89" s="837"/>
      <c r="Q89" s="850"/>
    </row>
    <row r="90" spans="1:17" ht="14.4" customHeight="1" x14ac:dyDescent="0.3">
      <c r="A90" s="831" t="s">
        <v>2228</v>
      </c>
      <c r="B90" s="832" t="s">
        <v>2229</v>
      </c>
      <c r="C90" s="832" t="s">
        <v>1827</v>
      </c>
      <c r="D90" s="832" t="s">
        <v>2288</v>
      </c>
      <c r="E90" s="832" t="s">
        <v>2290</v>
      </c>
      <c r="F90" s="849">
        <v>2</v>
      </c>
      <c r="G90" s="849">
        <v>106</v>
      </c>
      <c r="H90" s="849"/>
      <c r="I90" s="849">
        <v>53</v>
      </c>
      <c r="J90" s="849"/>
      <c r="K90" s="849"/>
      <c r="L90" s="849"/>
      <c r="M90" s="849"/>
      <c r="N90" s="849">
        <v>2</v>
      </c>
      <c r="O90" s="849">
        <v>106</v>
      </c>
      <c r="P90" s="837"/>
      <c r="Q90" s="850">
        <v>53</v>
      </c>
    </row>
    <row r="91" spans="1:17" ht="14.4" customHeight="1" x14ac:dyDescent="0.3">
      <c r="A91" s="831" t="s">
        <v>2228</v>
      </c>
      <c r="B91" s="832" t="s">
        <v>2229</v>
      </c>
      <c r="C91" s="832" t="s">
        <v>1827</v>
      </c>
      <c r="D91" s="832" t="s">
        <v>2291</v>
      </c>
      <c r="E91" s="832" t="s">
        <v>2292</v>
      </c>
      <c r="F91" s="849"/>
      <c r="G91" s="849"/>
      <c r="H91" s="849"/>
      <c r="I91" s="849"/>
      <c r="J91" s="849"/>
      <c r="K91" s="849"/>
      <c r="L91" s="849"/>
      <c r="M91" s="849"/>
      <c r="N91" s="849">
        <v>4</v>
      </c>
      <c r="O91" s="849">
        <v>240</v>
      </c>
      <c r="P91" s="837"/>
      <c r="Q91" s="850">
        <v>60</v>
      </c>
    </row>
    <row r="92" spans="1:17" ht="14.4" customHeight="1" x14ac:dyDescent="0.3">
      <c r="A92" s="831" t="s">
        <v>2228</v>
      </c>
      <c r="B92" s="832" t="s">
        <v>2229</v>
      </c>
      <c r="C92" s="832" t="s">
        <v>1827</v>
      </c>
      <c r="D92" s="832" t="s">
        <v>2293</v>
      </c>
      <c r="E92" s="832" t="s">
        <v>2294</v>
      </c>
      <c r="F92" s="849">
        <v>2</v>
      </c>
      <c r="G92" s="849">
        <v>38</v>
      </c>
      <c r="H92" s="849"/>
      <c r="I92" s="849">
        <v>19</v>
      </c>
      <c r="J92" s="849"/>
      <c r="K92" s="849"/>
      <c r="L92" s="849"/>
      <c r="M92" s="849"/>
      <c r="N92" s="849"/>
      <c r="O92" s="849"/>
      <c r="P92" s="837"/>
      <c r="Q92" s="850"/>
    </row>
    <row r="93" spans="1:17" ht="14.4" customHeight="1" x14ac:dyDescent="0.3">
      <c r="A93" s="831" t="s">
        <v>2228</v>
      </c>
      <c r="B93" s="832" t="s">
        <v>2229</v>
      </c>
      <c r="C93" s="832" t="s">
        <v>1827</v>
      </c>
      <c r="D93" s="832" t="s">
        <v>2293</v>
      </c>
      <c r="E93" s="832" t="s">
        <v>2295</v>
      </c>
      <c r="F93" s="849">
        <v>16</v>
      </c>
      <c r="G93" s="849">
        <v>304</v>
      </c>
      <c r="H93" s="849">
        <v>4</v>
      </c>
      <c r="I93" s="849">
        <v>19</v>
      </c>
      <c r="J93" s="849">
        <v>4</v>
      </c>
      <c r="K93" s="849">
        <v>76</v>
      </c>
      <c r="L93" s="849">
        <v>1</v>
      </c>
      <c r="M93" s="849">
        <v>19</v>
      </c>
      <c r="N93" s="849">
        <v>1</v>
      </c>
      <c r="O93" s="849">
        <v>19</v>
      </c>
      <c r="P93" s="837">
        <v>0.25</v>
      </c>
      <c r="Q93" s="850">
        <v>19</v>
      </c>
    </row>
    <row r="94" spans="1:17" ht="14.4" customHeight="1" x14ac:dyDescent="0.3">
      <c r="A94" s="831" t="s">
        <v>2228</v>
      </c>
      <c r="B94" s="832" t="s">
        <v>2229</v>
      </c>
      <c r="C94" s="832" t="s">
        <v>1827</v>
      </c>
      <c r="D94" s="832" t="s">
        <v>2296</v>
      </c>
      <c r="E94" s="832" t="s">
        <v>2297</v>
      </c>
      <c r="F94" s="849">
        <v>9</v>
      </c>
      <c r="G94" s="849">
        <v>972</v>
      </c>
      <c r="H94" s="849">
        <v>1.8</v>
      </c>
      <c r="I94" s="849">
        <v>108</v>
      </c>
      <c r="J94" s="849">
        <v>5</v>
      </c>
      <c r="K94" s="849">
        <v>540</v>
      </c>
      <c r="L94" s="849">
        <v>1</v>
      </c>
      <c r="M94" s="849">
        <v>108</v>
      </c>
      <c r="N94" s="849">
        <v>2</v>
      </c>
      <c r="O94" s="849">
        <v>216</v>
      </c>
      <c r="P94" s="837">
        <v>0.4</v>
      </c>
      <c r="Q94" s="850">
        <v>108</v>
      </c>
    </row>
    <row r="95" spans="1:17" ht="14.4" customHeight="1" x14ac:dyDescent="0.3">
      <c r="A95" s="831" t="s">
        <v>2228</v>
      </c>
      <c r="B95" s="832" t="s">
        <v>2229</v>
      </c>
      <c r="C95" s="832" t="s">
        <v>1827</v>
      </c>
      <c r="D95" s="832" t="s">
        <v>2298</v>
      </c>
      <c r="E95" s="832" t="s">
        <v>2299</v>
      </c>
      <c r="F95" s="849">
        <v>1</v>
      </c>
      <c r="G95" s="849">
        <v>1463</v>
      </c>
      <c r="H95" s="849"/>
      <c r="I95" s="849">
        <v>1463</v>
      </c>
      <c r="J95" s="849"/>
      <c r="K95" s="849"/>
      <c r="L95" s="849"/>
      <c r="M95" s="849"/>
      <c r="N95" s="849"/>
      <c r="O95" s="849"/>
      <c r="P95" s="837"/>
      <c r="Q95" s="850"/>
    </row>
    <row r="96" spans="1:17" ht="14.4" customHeight="1" x14ac:dyDescent="0.3">
      <c r="A96" s="831" t="s">
        <v>2228</v>
      </c>
      <c r="B96" s="832" t="s">
        <v>2229</v>
      </c>
      <c r="C96" s="832" t="s">
        <v>1827</v>
      </c>
      <c r="D96" s="832" t="s">
        <v>2300</v>
      </c>
      <c r="E96" s="832" t="s">
        <v>2301</v>
      </c>
      <c r="F96" s="849"/>
      <c r="G96" s="849"/>
      <c r="H96" s="849"/>
      <c r="I96" s="849"/>
      <c r="J96" s="849">
        <v>3</v>
      </c>
      <c r="K96" s="849">
        <v>1176</v>
      </c>
      <c r="L96" s="849">
        <v>1</v>
      </c>
      <c r="M96" s="849">
        <v>392</v>
      </c>
      <c r="N96" s="849">
        <v>1</v>
      </c>
      <c r="O96" s="849">
        <v>392</v>
      </c>
      <c r="P96" s="837">
        <v>0.33333333333333331</v>
      </c>
      <c r="Q96" s="850">
        <v>392</v>
      </c>
    </row>
    <row r="97" spans="1:17" ht="14.4" customHeight="1" x14ac:dyDescent="0.3">
      <c r="A97" s="831" t="s">
        <v>2228</v>
      </c>
      <c r="B97" s="832" t="s">
        <v>2229</v>
      </c>
      <c r="C97" s="832" t="s">
        <v>1827</v>
      </c>
      <c r="D97" s="832" t="s">
        <v>2302</v>
      </c>
      <c r="E97" s="832" t="s">
        <v>2303</v>
      </c>
      <c r="F97" s="849">
        <v>11</v>
      </c>
      <c r="G97" s="849">
        <v>5104</v>
      </c>
      <c r="H97" s="849">
        <v>1</v>
      </c>
      <c r="I97" s="849">
        <v>464</v>
      </c>
      <c r="J97" s="849">
        <v>11</v>
      </c>
      <c r="K97" s="849">
        <v>5104</v>
      </c>
      <c r="L97" s="849">
        <v>1</v>
      </c>
      <c r="M97" s="849">
        <v>464</v>
      </c>
      <c r="N97" s="849">
        <v>13</v>
      </c>
      <c r="O97" s="849">
        <v>6032</v>
      </c>
      <c r="P97" s="837">
        <v>1.1818181818181819</v>
      </c>
      <c r="Q97" s="850">
        <v>464</v>
      </c>
    </row>
    <row r="98" spans="1:17" ht="14.4" customHeight="1" x14ac:dyDescent="0.3">
      <c r="A98" s="831" t="s">
        <v>2228</v>
      </c>
      <c r="B98" s="832" t="s">
        <v>2229</v>
      </c>
      <c r="C98" s="832" t="s">
        <v>1827</v>
      </c>
      <c r="D98" s="832" t="s">
        <v>2304</v>
      </c>
      <c r="E98" s="832" t="s">
        <v>2305</v>
      </c>
      <c r="F98" s="849">
        <v>16</v>
      </c>
      <c r="G98" s="849">
        <v>5008</v>
      </c>
      <c r="H98" s="849">
        <v>8</v>
      </c>
      <c r="I98" s="849">
        <v>313</v>
      </c>
      <c r="J98" s="849">
        <v>2</v>
      </c>
      <c r="K98" s="849">
        <v>626</v>
      </c>
      <c r="L98" s="849">
        <v>1</v>
      </c>
      <c r="M98" s="849">
        <v>313</v>
      </c>
      <c r="N98" s="849">
        <v>1</v>
      </c>
      <c r="O98" s="849">
        <v>313</v>
      </c>
      <c r="P98" s="837">
        <v>0.5</v>
      </c>
      <c r="Q98" s="850">
        <v>313</v>
      </c>
    </row>
    <row r="99" spans="1:17" ht="14.4" customHeight="1" x14ac:dyDescent="0.3">
      <c r="A99" s="831" t="s">
        <v>2228</v>
      </c>
      <c r="B99" s="832" t="s">
        <v>2229</v>
      </c>
      <c r="C99" s="832" t="s">
        <v>1827</v>
      </c>
      <c r="D99" s="832" t="s">
        <v>2306</v>
      </c>
      <c r="E99" s="832" t="s">
        <v>2307</v>
      </c>
      <c r="F99" s="849">
        <v>11</v>
      </c>
      <c r="G99" s="849">
        <v>9383</v>
      </c>
      <c r="H99" s="849">
        <v>0.73333333333333328</v>
      </c>
      <c r="I99" s="849">
        <v>853</v>
      </c>
      <c r="J99" s="849">
        <v>15</v>
      </c>
      <c r="K99" s="849">
        <v>12795</v>
      </c>
      <c r="L99" s="849">
        <v>1</v>
      </c>
      <c r="M99" s="849">
        <v>853</v>
      </c>
      <c r="N99" s="849">
        <v>38</v>
      </c>
      <c r="O99" s="849">
        <v>32414</v>
      </c>
      <c r="P99" s="837">
        <v>2.5333333333333332</v>
      </c>
      <c r="Q99" s="850">
        <v>853</v>
      </c>
    </row>
    <row r="100" spans="1:17" ht="14.4" customHeight="1" x14ac:dyDescent="0.3">
      <c r="A100" s="831" t="s">
        <v>2228</v>
      </c>
      <c r="B100" s="832" t="s">
        <v>2229</v>
      </c>
      <c r="C100" s="832" t="s">
        <v>1827</v>
      </c>
      <c r="D100" s="832" t="s">
        <v>2308</v>
      </c>
      <c r="E100" s="832" t="s">
        <v>2309</v>
      </c>
      <c r="F100" s="849">
        <v>1134</v>
      </c>
      <c r="G100" s="849">
        <v>212058</v>
      </c>
      <c r="H100" s="849">
        <v>1.3420118343195266</v>
      </c>
      <c r="I100" s="849">
        <v>187</v>
      </c>
      <c r="J100" s="849">
        <v>845</v>
      </c>
      <c r="K100" s="849">
        <v>158015</v>
      </c>
      <c r="L100" s="849">
        <v>1</v>
      </c>
      <c r="M100" s="849">
        <v>187</v>
      </c>
      <c r="N100" s="849">
        <v>1346</v>
      </c>
      <c r="O100" s="849">
        <v>251702</v>
      </c>
      <c r="P100" s="837">
        <v>1.5928994082840238</v>
      </c>
      <c r="Q100" s="850">
        <v>187</v>
      </c>
    </row>
    <row r="101" spans="1:17" ht="14.4" customHeight="1" x14ac:dyDescent="0.3">
      <c r="A101" s="831" t="s">
        <v>2228</v>
      </c>
      <c r="B101" s="832" t="s">
        <v>2229</v>
      </c>
      <c r="C101" s="832" t="s">
        <v>1827</v>
      </c>
      <c r="D101" s="832" t="s">
        <v>2310</v>
      </c>
      <c r="E101" s="832" t="s">
        <v>2311</v>
      </c>
      <c r="F101" s="849"/>
      <c r="G101" s="849"/>
      <c r="H101" s="849"/>
      <c r="I101" s="849"/>
      <c r="J101" s="849">
        <v>1</v>
      </c>
      <c r="K101" s="849">
        <v>167</v>
      </c>
      <c r="L101" s="849">
        <v>1</v>
      </c>
      <c r="M101" s="849">
        <v>167</v>
      </c>
      <c r="N101" s="849"/>
      <c r="O101" s="849"/>
      <c r="P101" s="837"/>
      <c r="Q101" s="850"/>
    </row>
    <row r="102" spans="1:17" ht="14.4" customHeight="1" x14ac:dyDescent="0.3">
      <c r="A102" s="831" t="s">
        <v>2228</v>
      </c>
      <c r="B102" s="832" t="s">
        <v>2229</v>
      </c>
      <c r="C102" s="832" t="s">
        <v>1827</v>
      </c>
      <c r="D102" s="832" t="s">
        <v>2312</v>
      </c>
      <c r="E102" s="832" t="s">
        <v>2313</v>
      </c>
      <c r="F102" s="849">
        <v>1</v>
      </c>
      <c r="G102" s="849">
        <v>1221</v>
      </c>
      <c r="H102" s="849">
        <v>0.49959083469721766</v>
      </c>
      <c r="I102" s="849">
        <v>1221</v>
      </c>
      <c r="J102" s="849">
        <v>2</v>
      </c>
      <c r="K102" s="849">
        <v>2444</v>
      </c>
      <c r="L102" s="849">
        <v>1</v>
      </c>
      <c r="M102" s="849">
        <v>1222</v>
      </c>
      <c r="N102" s="849">
        <v>1</v>
      </c>
      <c r="O102" s="849">
        <v>1223</v>
      </c>
      <c r="P102" s="837">
        <v>0.50040916530278234</v>
      </c>
      <c r="Q102" s="850">
        <v>1223</v>
      </c>
    </row>
    <row r="103" spans="1:17" ht="14.4" customHeight="1" x14ac:dyDescent="0.3">
      <c r="A103" s="831" t="s">
        <v>2228</v>
      </c>
      <c r="B103" s="832" t="s">
        <v>2229</v>
      </c>
      <c r="C103" s="832" t="s">
        <v>1827</v>
      </c>
      <c r="D103" s="832" t="s">
        <v>2314</v>
      </c>
      <c r="E103" s="832" t="s">
        <v>2315</v>
      </c>
      <c r="F103" s="849">
        <v>139</v>
      </c>
      <c r="G103" s="849">
        <v>109393</v>
      </c>
      <c r="H103" s="849">
        <v>0.38562112239142698</v>
      </c>
      <c r="I103" s="849">
        <v>787</v>
      </c>
      <c r="J103" s="849">
        <v>360</v>
      </c>
      <c r="K103" s="849">
        <v>283680</v>
      </c>
      <c r="L103" s="849">
        <v>1</v>
      </c>
      <c r="M103" s="849">
        <v>788</v>
      </c>
      <c r="N103" s="849">
        <v>295</v>
      </c>
      <c r="O103" s="849">
        <v>232460</v>
      </c>
      <c r="P103" s="837">
        <v>0.81944444444444442</v>
      </c>
      <c r="Q103" s="850">
        <v>788</v>
      </c>
    </row>
    <row r="104" spans="1:17" ht="14.4" customHeight="1" x14ac:dyDescent="0.3">
      <c r="A104" s="831" t="s">
        <v>2228</v>
      </c>
      <c r="B104" s="832" t="s">
        <v>2229</v>
      </c>
      <c r="C104" s="832" t="s">
        <v>1827</v>
      </c>
      <c r="D104" s="832" t="s">
        <v>2314</v>
      </c>
      <c r="E104" s="832" t="s">
        <v>2316</v>
      </c>
      <c r="F104" s="849">
        <v>16</v>
      </c>
      <c r="G104" s="849">
        <v>12592</v>
      </c>
      <c r="H104" s="849">
        <v>2.2828136330674402</v>
      </c>
      <c r="I104" s="849">
        <v>787</v>
      </c>
      <c r="J104" s="849">
        <v>7</v>
      </c>
      <c r="K104" s="849">
        <v>5516</v>
      </c>
      <c r="L104" s="849">
        <v>1</v>
      </c>
      <c r="M104" s="849">
        <v>788</v>
      </c>
      <c r="N104" s="849"/>
      <c r="O104" s="849"/>
      <c r="P104" s="837"/>
      <c r="Q104" s="850"/>
    </row>
    <row r="105" spans="1:17" ht="14.4" customHeight="1" x14ac:dyDescent="0.3">
      <c r="A105" s="831" t="s">
        <v>2228</v>
      </c>
      <c r="B105" s="832" t="s">
        <v>2229</v>
      </c>
      <c r="C105" s="832" t="s">
        <v>1827</v>
      </c>
      <c r="D105" s="832" t="s">
        <v>2317</v>
      </c>
      <c r="E105" s="832" t="s">
        <v>2318</v>
      </c>
      <c r="F105" s="849">
        <v>2</v>
      </c>
      <c r="G105" s="849">
        <v>378</v>
      </c>
      <c r="H105" s="849">
        <v>0.2857142857142857</v>
      </c>
      <c r="I105" s="849">
        <v>189</v>
      </c>
      <c r="J105" s="849">
        <v>7</v>
      </c>
      <c r="K105" s="849">
        <v>1323</v>
      </c>
      <c r="L105" s="849">
        <v>1</v>
      </c>
      <c r="M105" s="849">
        <v>189</v>
      </c>
      <c r="N105" s="849">
        <v>5</v>
      </c>
      <c r="O105" s="849">
        <v>945</v>
      </c>
      <c r="P105" s="837">
        <v>0.7142857142857143</v>
      </c>
      <c r="Q105" s="850">
        <v>189</v>
      </c>
    </row>
    <row r="106" spans="1:17" ht="14.4" customHeight="1" x14ac:dyDescent="0.3">
      <c r="A106" s="831" t="s">
        <v>2228</v>
      </c>
      <c r="B106" s="832" t="s">
        <v>2229</v>
      </c>
      <c r="C106" s="832" t="s">
        <v>1827</v>
      </c>
      <c r="D106" s="832" t="s">
        <v>2317</v>
      </c>
      <c r="E106" s="832" t="s">
        <v>2319</v>
      </c>
      <c r="F106" s="849">
        <v>1</v>
      </c>
      <c r="G106" s="849">
        <v>189</v>
      </c>
      <c r="H106" s="849">
        <v>0.25</v>
      </c>
      <c r="I106" s="849">
        <v>189</v>
      </c>
      <c r="J106" s="849">
        <v>4</v>
      </c>
      <c r="K106" s="849">
        <v>756</v>
      </c>
      <c r="L106" s="849">
        <v>1</v>
      </c>
      <c r="M106" s="849">
        <v>189</v>
      </c>
      <c r="N106" s="849">
        <v>1</v>
      </c>
      <c r="O106" s="849">
        <v>189</v>
      </c>
      <c r="P106" s="837">
        <v>0.25</v>
      </c>
      <c r="Q106" s="850">
        <v>189</v>
      </c>
    </row>
    <row r="107" spans="1:17" ht="14.4" customHeight="1" x14ac:dyDescent="0.3">
      <c r="A107" s="831" t="s">
        <v>2228</v>
      </c>
      <c r="B107" s="832" t="s">
        <v>2229</v>
      </c>
      <c r="C107" s="832" t="s">
        <v>1827</v>
      </c>
      <c r="D107" s="832" t="s">
        <v>2320</v>
      </c>
      <c r="E107" s="832" t="s">
        <v>2321</v>
      </c>
      <c r="F107" s="849"/>
      <c r="G107" s="849"/>
      <c r="H107" s="849"/>
      <c r="I107" s="849"/>
      <c r="J107" s="849">
        <v>1</v>
      </c>
      <c r="K107" s="849">
        <v>179</v>
      </c>
      <c r="L107" s="849">
        <v>1</v>
      </c>
      <c r="M107" s="849">
        <v>179</v>
      </c>
      <c r="N107" s="849"/>
      <c r="O107" s="849"/>
      <c r="P107" s="837"/>
      <c r="Q107" s="850"/>
    </row>
    <row r="108" spans="1:17" ht="14.4" customHeight="1" x14ac:dyDescent="0.3">
      <c r="A108" s="831" t="s">
        <v>2228</v>
      </c>
      <c r="B108" s="832" t="s">
        <v>2229</v>
      </c>
      <c r="C108" s="832" t="s">
        <v>1827</v>
      </c>
      <c r="D108" s="832" t="s">
        <v>2322</v>
      </c>
      <c r="E108" s="832" t="s">
        <v>2323</v>
      </c>
      <c r="F108" s="849">
        <v>4</v>
      </c>
      <c r="G108" s="849">
        <v>916</v>
      </c>
      <c r="H108" s="849">
        <v>4</v>
      </c>
      <c r="I108" s="849">
        <v>229</v>
      </c>
      <c r="J108" s="849">
        <v>1</v>
      </c>
      <c r="K108" s="849">
        <v>229</v>
      </c>
      <c r="L108" s="849">
        <v>1</v>
      </c>
      <c r="M108" s="849">
        <v>229</v>
      </c>
      <c r="N108" s="849"/>
      <c r="O108" s="849"/>
      <c r="P108" s="837"/>
      <c r="Q108" s="850"/>
    </row>
    <row r="109" spans="1:17" ht="14.4" customHeight="1" x14ac:dyDescent="0.3">
      <c r="A109" s="831" t="s">
        <v>2228</v>
      </c>
      <c r="B109" s="832" t="s">
        <v>2229</v>
      </c>
      <c r="C109" s="832" t="s">
        <v>1827</v>
      </c>
      <c r="D109" s="832" t="s">
        <v>2322</v>
      </c>
      <c r="E109" s="832" t="s">
        <v>2324</v>
      </c>
      <c r="F109" s="849">
        <v>95</v>
      </c>
      <c r="G109" s="849">
        <v>21755</v>
      </c>
      <c r="H109" s="849">
        <v>0.95959595959595956</v>
      </c>
      <c r="I109" s="849">
        <v>229</v>
      </c>
      <c r="J109" s="849">
        <v>99</v>
      </c>
      <c r="K109" s="849">
        <v>22671</v>
      </c>
      <c r="L109" s="849">
        <v>1</v>
      </c>
      <c r="M109" s="849">
        <v>229</v>
      </c>
      <c r="N109" s="849">
        <v>100</v>
      </c>
      <c r="O109" s="849">
        <v>22900</v>
      </c>
      <c r="P109" s="837">
        <v>1.0101010101010102</v>
      </c>
      <c r="Q109" s="850">
        <v>229</v>
      </c>
    </row>
    <row r="110" spans="1:17" ht="14.4" customHeight="1" x14ac:dyDescent="0.3">
      <c r="A110" s="831" t="s">
        <v>2228</v>
      </c>
      <c r="B110" s="832" t="s">
        <v>2229</v>
      </c>
      <c r="C110" s="832" t="s">
        <v>1827</v>
      </c>
      <c r="D110" s="832" t="s">
        <v>2325</v>
      </c>
      <c r="E110" s="832" t="s">
        <v>2326</v>
      </c>
      <c r="F110" s="849">
        <v>1</v>
      </c>
      <c r="G110" s="849">
        <v>159</v>
      </c>
      <c r="H110" s="849">
        <v>0.5</v>
      </c>
      <c r="I110" s="849">
        <v>159</v>
      </c>
      <c r="J110" s="849">
        <v>2</v>
      </c>
      <c r="K110" s="849">
        <v>318</v>
      </c>
      <c r="L110" s="849">
        <v>1</v>
      </c>
      <c r="M110" s="849">
        <v>159</v>
      </c>
      <c r="N110" s="849">
        <v>2</v>
      </c>
      <c r="O110" s="849">
        <v>318</v>
      </c>
      <c r="P110" s="837">
        <v>1</v>
      </c>
      <c r="Q110" s="850">
        <v>159</v>
      </c>
    </row>
    <row r="111" spans="1:17" ht="14.4" customHeight="1" x14ac:dyDescent="0.3">
      <c r="A111" s="831" t="s">
        <v>2228</v>
      </c>
      <c r="B111" s="832" t="s">
        <v>2229</v>
      </c>
      <c r="C111" s="832" t="s">
        <v>1827</v>
      </c>
      <c r="D111" s="832" t="s">
        <v>2325</v>
      </c>
      <c r="E111" s="832" t="s">
        <v>2327</v>
      </c>
      <c r="F111" s="849">
        <v>1</v>
      </c>
      <c r="G111" s="849">
        <v>159</v>
      </c>
      <c r="H111" s="849"/>
      <c r="I111" s="849">
        <v>159</v>
      </c>
      <c r="J111" s="849"/>
      <c r="K111" s="849"/>
      <c r="L111" s="849"/>
      <c r="M111" s="849"/>
      <c r="N111" s="849">
        <v>1</v>
      </c>
      <c r="O111" s="849">
        <v>159</v>
      </c>
      <c r="P111" s="837"/>
      <c r="Q111" s="850">
        <v>159</v>
      </c>
    </row>
    <row r="112" spans="1:17" ht="14.4" customHeight="1" x14ac:dyDescent="0.3">
      <c r="A112" s="831" t="s">
        <v>2228</v>
      </c>
      <c r="B112" s="832" t="s">
        <v>2229</v>
      </c>
      <c r="C112" s="832" t="s">
        <v>1827</v>
      </c>
      <c r="D112" s="832" t="s">
        <v>2328</v>
      </c>
      <c r="E112" s="832" t="s">
        <v>2329</v>
      </c>
      <c r="F112" s="849"/>
      <c r="G112" s="849"/>
      <c r="H112" s="849"/>
      <c r="I112" s="849"/>
      <c r="J112" s="849"/>
      <c r="K112" s="849"/>
      <c r="L112" s="849"/>
      <c r="M112" s="849"/>
      <c r="N112" s="849">
        <v>1</v>
      </c>
      <c r="O112" s="849">
        <v>462</v>
      </c>
      <c r="P112" s="837"/>
      <c r="Q112" s="850">
        <v>462</v>
      </c>
    </row>
    <row r="113" spans="1:17" ht="14.4" customHeight="1" x14ac:dyDescent="0.3">
      <c r="A113" s="831" t="s">
        <v>2228</v>
      </c>
      <c r="B113" s="832" t="s">
        <v>2229</v>
      </c>
      <c r="C113" s="832" t="s">
        <v>1827</v>
      </c>
      <c r="D113" s="832" t="s">
        <v>2328</v>
      </c>
      <c r="E113" s="832" t="s">
        <v>2330</v>
      </c>
      <c r="F113" s="849"/>
      <c r="G113" s="849"/>
      <c r="H113" s="849"/>
      <c r="I113" s="849"/>
      <c r="J113" s="849"/>
      <c r="K113" s="849"/>
      <c r="L113" s="849"/>
      <c r="M113" s="849"/>
      <c r="N113" s="849">
        <v>1</v>
      </c>
      <c r="O113" s="849">
        <v>462</v>
      </c>
      <c r="P113" s="837"/>
      <c r="Q113" s="850">
        <v>462</v>
      </c>
    </row>
    <row r="114" spans="1:17" ht="14.4" customHeight="1" x14ac:dyDescent="0.3">
      <c r="A114" s="831" t="s">
        <v>2228</v>
      </c>
      <c r="B114" s="832" t="s">
        <v>2229</v>
      </c>
      <c r="C114" s="832" t="s">
        <v>1827</v>
      </c>
      <c r="D114" s="832" t="s">
        <v>2331</v>
      </c>
      <c r="E114" s="832" t="s">
        <v>2332</v>
      </c>
      <c r="F114" s="849"/>
      <c r="G114" s="849"/>
      <c r="H114" s="849"/>
      <c r="I114" s="849"/>
      <c r="J114" s="849">
        <v>2</v>
      </c>
      <c r="K114" s="849">
        <v>1124</v>
      </c>
      <c r="L114" s="849">
        <v>1</v>
      </c>
      <c r="M114" s="849">
        <v>562</v>
      </c>
      <c r="N114" s="849"/>
      <c r="O114" s="849"/>
      <c r="P114" s="837"/>
      <c r="Q114" s="850"/>
    </row>
    <row r="115" spans="1:17" ht="14.4" customHeight="1" x14ac:dyDescent="0.3">
      <c r="A115" s="831" t="s">
        <v>2228</v>
      </c>
      <c r="B115" s="832" t="s">
        <v>2229</v>
      </c>
      <c r="C115" s="832" t="s">
        <v>1827</v>
      </c>
      <c r="D115" s="832" t="s">
        <v>2333</v>
      </c>
      <c r="E115" s="832" t="s">
        <v>2334</v>
      </c>
      <c r="F115" s="849">
        <v>1</v>
      </c>
      <c r="G115" s="849">
        <v>201</v>
      </c>
      <c r="H115" s="849"/>
      <c r="I115" s="849">
        <v>201</v>
      </c>
      <c r="J115" s="849"/>
      <c r="K115" s="849"/>
      <c r="L115" s="849"/>
      <c r="M115" s="849"/>
      <c r="N115" s="849">
        <v>1</v>
      </c>
      <c r="O115" s="849">
        <v>201</v>
      </c>
      <c r="P115" s="837"/>
      <c r="Q115" s="850">
        <v>201</v>
      </c>
    </row>
    <row r="116" spans="1:17" ht="14.4" customHeight="1" x14ac:dyDescent="0.3">
      <c r="A116" s="831" t="s">
        <v>2228</v>
      </c>
      <c r="B116" s="832" t="s">
        <v>2229</v>
      </c>
      <c r="C116" s="832" t="s">
        <v>1827</v>
      </c>
      <c r="D116" s="832" t="s">
        <v>2333</v>
      </c>
      <c r="E116" s="832" t="s">
        <v>2335</v>
      </c>
      <c r="F116" s="849"/>
      <c r="G116" s="849"/>
      <c r="H116" s="849"/>
      <c r="I116" s="849"/>
      <c r="J116" s="849">
        <v>2</v>
      </c>
      <c r="K116" s="849">
        <v>402</v>
      </c>
      <c r="L116" s="849">
        <v>1</v>
      </c>
      <c r="M116" s="849">
        <v>201</v>
      </c>
      <c r="N116" s="849">
        <v>2</v>
      </c>
      <c r="O116" s="849">
        <v>402</v>
      </c>
      <c r="P116" s="837">
        <v>1</v>
      </c>
      <c r="Q116" s="850">
        <v>201</v>
      </c>
    </row>
    <row r="117" spans="1:17" ht="14.4" customHeight="1" x14ac:dyDescent="0.3">
      <c r="A117" s="831" t="s">
        <v>2228</v>
      </c>
      <c r="B117" s="832" t="s">
        <v>2229</v>
      </c>
      <c r="C117" s="832" t="s">
        <v>1827</v>
      </c>
      <c r="D117" s="832" t="s">
        <v>2336</v>
      </c>
      <c r="E117" s="832" t="s">
        <v>2337</v>
      </c>
      <c r="F117" s="849"/>
      <c r="G117" s="849"/>
      <c r="H117" s="849"/>
      <c r="I117" s="849"/>
      <c r="J117" s="849"/>
      <c r="K117" s="849"/>
      <c r="L117" s="849"/>
      <c r="M117" s="849"/>
      <c r="N117" s="849">
        <v>1</v>
      </c>
      <c r="O117" s="849">
        <v>179</v>
      </c>
      <c r="P117" s="837"/>
      <c r="Q117" s="850">
        <v>179</v>
      </c>
    </row>
    <row r="118" spans="1:17" ht="14.4" customHeight="1" x14ac:dyDescent="0.3">
      <c r="A118" s="831" t="s">
        <v>2228</v>
      </c>
      <c r="B118" s="832" t="s">
        <v>2229</v>
      </c>
      <c r="C118" s="832" t="s">
        <v>1827</v>
      </c>
      <c r="D118" s="832" t="s">
        <v>2336</v>
      </c>
      <c r="E118" s="832" t="s">
        <v>2338</v>
      </c>
      <c r="F118" s="849">
        <v>1</v>
      </c>
      <c r="G118" s="849">
        <v>179</v>
      </c>
      <c r="H118" s="849">
        <v>0.2</v>
      </c>
      <c r="I118" s="849">
        <v>179</v>
      </c>
      <c r="J118" s="849">
        <v>5</v>
      </c>
      <c r="K118" s="849">
        <v>895</v>
      </c>
      <c r="L118" s="849">
        <v>1</v>
      </c>
      <c r="M118" s="849">
        <v>179</v>
      </c>
      <c r="N118" s="849">
        <v>1</v>
      </c>
      <c r="O118" s="849">
        <v>179</v>
      </c>
      <c r="P118" s="837">
        <v>0.2</v>
      </c>
      <c r="Q118" s="850">
        <v>179</v>
      </c>
    </row>
    <row r="119" spans="1:17" ht="14.4" customHeight="1" x14ac:dyDescent="0.3">
      <c r="A119" s="831" t="s">
        <v>2228</v>
      </c>
      <c r="B119" s="832" t="s">
        <v>2229</v>
      </c>
      <c r="C119" s="832" t="s">
        <v>1827</v>
      </c>
      <c r="D119" s="832" t="s">
        <v>2339</v>
      </c>
      <c r="E119" s="832" t="s">
        <v>2340</v>
      </c>
      <c r="F119" s="849"/>
      <c r="G119" s="849"/>
      <c r="H119" s="849"/>
      <c r="I119" s="849"/>
      <c r="J119" s="849">
        <v>1</v>
      </c>
      <c r="K119" s="849">
        <v>414</v>
      </c>
      <c r="L119" s="849">
        <v>1</v>
      </c>
      <c r="M119" s="849">
        <v>414</v>
      </c>
      <c r="N119" s="849"/>
      <c r="O119" s="849"/>
      <c r="P119" s="837"/>
      <c r="Q119" s="850"/>
    </row>
    <row r="120" spans="1:17" ht="14.4" customHeight="1" x14ac:dyDescent="0.3">
      <c r="A120" s="831" t="s">
        <v>2228</v>
      </c>
      <c r="B120" s="832" t="s">
        <v>2229</v>
      </c>
      <c r="C120" s="832" t="s">
        <v>1827</v>
      </c>
      <c r="D120" s="832" t="s">
        <v>2339</v>
      </c>
      <c r="E120" s="832" t="s">
        <v>2341</v>
      </c>
      <c r="F120" s="849">
        <v>2</v>
      </c>
      <c r="G120" s="849">
        <v>828</v>
      </c>
      <c r="H120" s="849"/>
      <c r="I120" s="849">
        <v>414</v>
      </c>
      <c r="J120" s="849"/>
      <c r="K120" s="849"/>
      <c r="L120" s="849"/>
      <c r="M120" s="849"/>
      <c r="N120" s="849"/>
      <c r="O120" s="849"/>
      <c r="P120" s="837"/>
      <c r="Q120" s="850"/>
    </row>
    <row r="121" spans="1:17" ht="14.4" customHeight="1" x14ac:dyDescent="0.3">
      <c r="A121" s="831" t="s">
        <v>2228</v>
      </c>
      <c r="B121" s="832" t="s">
        <v>2229</v>
      </c>
      <c r="C121" s="832" t="s">
        <v>1827</v>
      </c>
      <c r="D121" s="832" t="s">
        <v>2342</v>
      </c>
      <c r="E121" s="832" t="s">
        <v>2343</v>
      </c>
      <c r="F121" s="849"/>
      <c r="G121" s="849"/>
      <c r="H121" s="849"/>
      <c r="I121" s="849"/>
      <c r="J121" s="849">
        <v>1</v>
      </c>
      <c r="K121" s="849">
        <v>941</v>
      </c>
      <c r="L121" s="849">
        <v>1</v>
      </c>
      <c r="M121" s="849">
        <v>941</v>
      </c>
      <c r="N121" s="849"/>
      <c r="O121" s="849"/>
      <c r="P121" s="837"/>
      <c r="Q121" s="850"/>
    </row>
    <row r="122" spans="1:17" ht="14.4" customHeight="1" x14ac:dyDescent="0.3">
      <c r="A122" s="831" t="s">
        <v>2228</v>
      </c>
      <c r="B122" s="832" t="s">
        <v>2229</v>
      </c>
      <c r="C122" s="832" t="s">
        <v>1827</v>
      </c>
      <c r="D122" s="832" t="s">
        <v>2344</v>
      </c>
      <c r="E122" s="832" t="s">
        <v>2345</v>
      </c>
      <c r="F122" s="849">
        <v>2</v>
      </c>
      <c r="G122" s="849">
        <v>792</v>
      </c>
      <c r="H122" s="849"/>
      <c r="I122" s="849">
        <v>396</v>
      </c>
      <c r="J122" s="849"/>
      <c r="K122" s="849"/>
      <c r="L122" s="849"/>
      <c r="M122" s="849"/>
      <c r="N122" s="849"/>
      <c r="O122" s="849"/>
      <c r="P122" s="837"/>
      <c r="Q122" s="850"/>
    </row>
    <row r="123" spans="1:17" ht="14.4" customHeight="1" x14ac:dyDescent="0.3">
      <c r="A123" s="831" t="s">
        <v>2228</v>
      </c>
      <c r="B123" s="832" t="s">
        <v>2229</v>
      </c>
      <c r="C123" s="832" t="s">
        <v>1827</v>
      </c>
      <c r="D123" s="832" t="s">
        <v>2346</v>
      </c>
      <c r="E123" s="832" t="s">
        <v>2347</v>
      </c>
      <c r="F123" s="849"/>
      <c r="G123" s="849"/>
      <c r="H123" s="849"/>
      <c r="I123" s="849"/>
      <c r="J123" s="849"/>
      <c r="K123" s="849"/>
      <c r="L123" s="849"/>
      <c r="M123" s="849"/>
      <c r="N123" s="849">
        <v>1</v>
      </c>
      <c r="O123" s="849">
        <v>311</v>
      </c>
      <c r="P123" s="837"/>
      <c r="Q123" s="850">
        <v>311</v>
      </c>
    </row>
    <row r="124" spans="1:17" ht="14.4" customHeight="1" x14ac:dyDescent="0.3">
      <c r="A124" s="831" t="s">
        <v>2228</v>
      </c>
      <c r="B124" s="832" t="s">
        <v>2229</v>
      </c>
      <c r="C124" s="832" t="s">
        <v>1827</v>
      </c>
      <c r="D124" s="832" t="s">
        <v>2346</v>
      </c>
      <c r="E124" s="832" t="s">
        <v>2348</v>
      </c>
      <c r="F124" s="849">
        <v>1</v>
      </c>
      <c r="G124" s="849">
        <v>311</v>
      </c>
      <c r="H124" s="849"/>
      <c r="I124" s="849">
        <v>311</v>
      </c>
      <c r="J124" s="849"/>
      <c r="K124" s="849"/>
      <c r="L124" s="849"/>
      <c r="M124" s="849"/>
      <c r="N124" s="849">
        <v>1</v>
      </c>
      <c r="O124" s="849">
        <v>311</v>
      </c>
      <c r="P124" s="837"/>
      <c r="Q124" s="850">
        <v>311</v>
      </c>
    </row>
    <row r="125" spans="1:17" ht="14.4" customHeight="1" x14ac:dyDescent="0.3">
      <c r="A125" s="831" t="s">
        <v>2228</v>
      </c>
      <c r="B125" s="832" t="s">
        <v>2229</v>
      </c>
      <c r="C125" s="832" t="s">
        <v>1827</v>
      </c>
      <c r="D125" s="832" t="s">
        <v>2349</v>
      </c>
      <c r="E125" s="832" t="s">
        <v>2350</v>
      </c>
      <c r="F125" s="849"/>
      <c r="G125" s="849"/>
      <c r="H125" s="849"/>
      <c r="I125" s="849"/>
      <c r="J125" s="849">
        <v>1</v>
      </c>
      <c r="K125" s="849">
        <v>89</v>
      </c>
      <c r="L125" s="849">
        <v>1</v>
      </c>
      <c r="M125" s="849">
        <v>89</v>
      </c>
      <c r="N125" s="849"/>
      <c r="O125" s="849"/>
      <c r="P125" s="837"/>
      <c r="Q125" s="850"/>
    </row>
    <row r="126" spans="1:17" ht="14.4" customHeight="1" x14ac:dyDescent="0.3">
      <c r="A126" s="831" t="s">
        <v>2228</v>
      </c>
      <c r="B126" s="832" t="s">
        <v>2229</v>
      </c>
      <c r="C126" s="832" t="s">
        <v>1827</v>
      </c>
      <c r="D126" s="832" t="s">
        <v>2349</v>
      </c>
      <c r="E126" s="832" t="s">
        <v>2351</v>
      </c>
      <c r="F126" s="849"/>
      <c r="G126" s="849"/>
      <c r="H126" s="849"/>
      <c r="I126" s="849"/>
      <c r="J126" s="849"/>
      <c r="K126" s="849"/>
      <c r="L126" s="849"/>
      <c r="M126" s="849"/>
      <c r="N126" s="849">
        <v>1</v>
      </c>
      <c r="O126" s="849">
        <v>89</v>
      </c>
      <c r="P126" s="837"/>
      <c r="Q126" s="850">
        <v>89</v>
      </c>
    </row>
    <row r="127" spans="1:17" ht="14.4" customHeight="1" x14ac:dyDescent="0.3">
      <c r="A127" s="831" t="s">
        <v>2228</v>
      </c>
      <c r="B127" s="832" t="s">
        <v>2229</v>
      </c>
      <c r="C127" s="832" t="s">
        <v>1827</v>
      </c>
      <c r="D127" s="832" t="s">
        <v>2352</v>
      </c>
      <c r="E127" s="832" t="s">
        <v>2353</v>
      </c>
      <c r="F127" s="849">
        <v>1</v>
      </c>
      <c r="G127" s="849">
        <v>30</v>
      </c>
      <c r="H127" s="849">
        <v>0.2</v>
      </c>
      <c r="I127" s="849">
        <v>30</v>
      </c>
      <c r="J127" s="849">
        <v>5</v>
      </c>
      <c r="K127" s="849">
        <v>150</v>
      </c>
      <c r="L127" s="849">
        <v>1</v>
      </c>
      <c r="M127" s="849">
        <v>30</v>
      </c>
      <c r="N127" s="849"/>
      <c r="O127" s="849"/>
      <c r="P127" s="837"/>
      <c r="Q127" s="850"/>
    </row>
    <row r="128" spans="1:17" ht="14.4" customHeight="1" x14ac:dyDescent="0.3">
      <c r="A128" s="831" t="s">
        <v>2228</v>
      </c>
      <c r="B128" s="832" t="s">
        <v>2229</v>
      </c>
      <c r="C128" s="832" t="s">
        <v>1827</v>
      </c>
      <c r="D128" s="832" t="s">
        <v>2352</v>
      </c>
      <c r="E128" s="832" t="s">
        <v>2354</v>
      </c>
      <c r="F128" s="849">
        <v>1307</v>
      </c>
      <c r="G128" s="849">
        <v>39210</v>
      </c>
      <c r="H128" s="849">
        <v>0.9223712067748765</v>
      </c>
      <c r="I128" s="849">
        <v>30</v>
      </c>
      <c r="J128" s="849">
        <v>1417</v>
      </c>
      <c r="K128" s="849">
        <v>42510</v>
      </c>
      <c r="L128" s="849">
        <v>1</v>
      </c>
      <c r="M128" s="849">
        <v>30</v>
      </c>
      <c r="N128" s="849">
        <v>1312</v>
      </c>
      <c r="O128" s="849">
        <v>39360</v>
      </c>
      <c r="P128" s="837">
        <v>0.92589978828510944</v>
      </c>
      <c r="Q128" s="850">
        <v>30</v>
      </c>
    </row>
    <row r="129" spans="1:17" ht="14.4" customHeight="1" x14ac:dyDescent="0.3">
      <c r="A129" s="831" t="s">
        <v>2228</v>
      </c>
      <c r="B129" s="832" t="s">
        <v>2229</v>
      </c>
      <c r="C129" s="832" t="s">
        <v>1827</v>
      </c>
      <c r="D129" s="832" t="s">
        <v>2355</v>
      </c>
      <c r="E129" s="832" t="s">
        <v>2356</v>
      </c>
      <c r="F129" s="849"/>
      <c r="G129" s="849"/>
      <c r="H129" s="849"/>
      <c r="I129" s="849"/>
      <c r="J129" s="849"/>
      <c r="K129" s="849"/>
      <c r="L129" s="849"/>
      <c r="M129" s="849"/>
      <c r="N129" s="849">
        <v>1</v>
      </c>
      <c r="O129" s="849">
        <v>50</v>
      </c>
      <c r="P129" s="837"/>
      <c r="Q129" s="850">
        <v>50</v>
      </c>
    </row>
    <row r="130" spans="1:17" ht="14.4" customHeight="1" x14ac:dyDescent="0.3">
      <c r="A130" s="831" t="s">
        <v>2228</v>
      </c>
      <c r="B130" s="832" t="s">
        <v>2229</v>
      </c>
      <c r="C130" s="832" t="s">
        <v>1827</v>
      </c>
      <c r="D130" s="832" t="s">
        <v>2357</v>
      </c>
      <c r="E130" s="832" t="s">
        <v>2358</v>
      </c>
      <c r="F130" s="849">
        <v>4</v>
      </c>
      <c r="G130" s="849">
        <v>48</v>
      </c>
      <c r="H130" s="849">
        <v>0.36363636363636365</v>
      </c>
      <c r="I130" s="849">
        <v>12</v>
      </c>
      <c r="J130" s="849">
        <v>11</v>
      </c>
      <c r="K130" s="849">
        <v>132</v>
      </c>
      <c r="L130" s="849">
        <v>1</v>
      </c>
      <c r="M130" s="849">
        <v>12</v>
      </c>
      <c r="N130" s="849">
        <v>104</v>
      </c>
      <c r="O130" s="849">
        <v>1248</v>
      </c>
      <c r="P130" s="837">
        <v>9.454545454545455</v>
      </c>
      <c r="Q130" s="850">
        <v>12</v>
      </c>
    </row>
    <row r="131" spans="1:17" ht="14.4" customHeight="1" x14ac:dyDescent="0.3">
      <c r="A131" s="831" t="s">
        <v>2228</v>
      </c>
      <c r="B131" s="832" t="s">
        <v>2229</v>
      </c>
      <c r="C131" s="832" t="s">
        <v>1827</v>
      </c>
      <c r="D131" s="832" t="s">
        <v>2357</v>
      </c>
      <c r="E131" s="832" t="s">
        <v>2359</v>
      </c>
      <c r="F131" s="849">
        <v>5</v>
      </c>
      <c r="G131" s="849">
        <v>60</v>
      </c>
      <c r="H131" s="849">
        <v>0.55555555555555558</v>
      </c>
      <c r="I131" s="849">
        <v>12</v>
      </c>
      <c r="J131" s="849">
        <v>9</v>
      </c>
      <c r="K131" s="849">
        <v>108</v>
      </c>
      <c r="L131" s="849">
        <v>1</v>
      </c>
      <c r="M131" s="849">
        <v>12</v>
      </c>
      <c r="N131" s="849"/>
      <c r="O131" s="849"/>
      <c r="P131" s="837"/>
      <c r="Q131" s="850"/>
    </row>
    <row r="132" spans="1:17" ht="14.4" customHeight="1" x14ac:dyDescent="0.3">
      <c r="A132" s="831" t="s">
        <v>2228</v>
      </c>
      <c r="B132" s="832" t="s">
        <v>2229</v>
      </c>
      <c r="C132" s="832" t="s">
        <v>1827</v>
      </c>
      <c r="D132" s="832" t="s">
        <v>2360</v>
      </c>
      <c r="E132" s="832" t="s">
        <v>2361</v>
      </c>
      <c r="F132" s="849">
        <v>16</v>
      </c>
      <c r="G132" s="849">
        <v>2928</v>
      </c>
      <c r="H132" s="849">
        <v>4</v>
      </c>
      <c r="I132" s="849">
        <v>183</v>
      </c>
      <c r="J132" s="849">
        <v>4</v>
      </c>
      <c r="K132" s="849">
        <v>732</v>
      </c>
      <c r="L132" s="849">
        <v>1</v>
      </c>
      <c r="M132" s="849">
        <v>183</v>
      </c>
      <c r="N132" s="849">
        <v>3</v>
      </c>
      <c r="O132" s="849">
        <v>549</v>
      </c>
      <c r="P132" s="837">
        <v>0.75</v>
      </c>
      <c r="Q132" s="850">
        <v>183</v>
      </c>
    </row>
    <row r="133" spans="1:17" ht="14.4" customHeight="1" x14ac:dyDescent="0.3">
      <c r="A133" s="831" t="s">
        <v>2228</v>
      </c>
      <c r="B133" s="832" t="s">
        <v>2229</v>
      </c>
      <c r="C133" s="832" t="s">
        <v>1827</v>
      </c>
      <c r="D133" s="832" t="s">
        <v>2360</v>
      </c>
      <c r="E133" s="832" t="s">
        <v>2362</v>
      </c>
      <c r="F133" s="849">
        <v>2</v>
      </c>
      <c r="G133" s="849">
        <v>366</v>
      </c>
      <c r="H133" s="849"/>
      <c r="I133" s="849">
        <v>183</v>
      </c>
      <c r="J133" s="849"/>
      <c r="K133" s="849"/>
      <c r="L133" s="849"/>
      <c r="M133" s="849"/>
      <c r="N133" s="849">
        <v>2</v>
      </c>
      <c r="O133" s="849">
        <v>366</v>
      </c>
      <c r="P133" s="837"/>
      <c r="Q133" s="850">
        <v>183</v>
      </c>
    </row>
    <row r="134" spans="1:17" ht="14.4" customHeight="1" x14ac:dyDescent="0.3">
      <c r="A134" s="831" t="s">
        <v>2228</v>
      </c>
      <c r="B134" s="832" t="s">
        <v>2229</v>
      </c>
      <c r="C134" s="832" t="s">
        <v>1827</v>
      </c>
      <c r="D134" s="832" t="s">
        <v>2363</v>
      </c>
      <c r="E134" s="832" t="s">
        <v>2364</v>
      </c>
      <c r="F134" s="849">
        <v>5</v>
      </c>
      <c r="G134" s="849">
        <v>365</v>
      </c>
      <c r="H134" s="849"/>
      <c r="I134" s="849">
        <v>73</v>
      </c>
      <c r="J134" s="849"/>
      <c r="K134" s="849"/>
      <c r="L134" s="849"/>
      <c r="M134" s="849"/>
      <c r="N134" s="849"/>
      <c r="O134" s="849"/>
      <c r="P134" s="837"/>
      <c r="Q134" s="850"/>
    </row>
    <row r="135" spans="1:17" ht="14.4" customHeight="1" x14ac:dyDescent="0.3">
      <c r="A135" s="831" t="s">
        <v>2228</v>
      </c>
      <c r="B135" s="832" t="s">
        <v>2229</v>
      </c>
      <c r="C135" s="832" t="s">
        <v>1827</v>
      </c>
      <c r="D135" s="832" t="s">
        <v>2363</v>
      </c>
      <c r="E135" s="832" t="s">
        <v>2365</v>
      </c>
      <c r="F135" s="849">
        <v>6</v>
      </c>
      <c r="G135" s="849">
        <v>438</v>
      </c>
      <c r="H135" s="849">
        <v>6</v>
      </c>
      <c r="I135" s="849">
        <v>73</v>
      </c>
      <c r="J135" s="849">
        <v>1</v>
      </c>
      <c r="K135" s="849">
        <v>73</v>
      </c>
      <c r="L135" s="849">
        <v>1</v>
      </c>
      <c r="M135" s="849">
        <v>73</v>
      </c>
      <c r="N135" s="849">
        <v>4</v>
      </c>
      <c r="O135" s="849">
        <v>292</v>
      </c>
      <c r="P135" s="837">
        <v>4</v>
      </c>
      <c r="Q135" s="850">
        <v>73</v>
      </c>
    </row>
    <row r="136" spans="1:17" ht="14.4" customHeight="1" x14ac:dyDescent="0.3">
      <c r="A136" s="831" t="s">
        <v>2228</v>
      </c>
      <c r="B136" s="832" t="s">
        <v>2229</v>
      </c>
      <c r="C136" s="832" t="s">
        <v>1827</v>
      </c>
      <c r="D136" s="832" t="s">
        <v>2366</v>
      </c>
      <c r="E136" s="832" t="s">
        <v>2367</v>
      </c>
      <c r="F136" s="849">
        <v>2</v>
      </c>
      <c r="G136" s="849">
        <v>368</v>
      </c>
      <c r="H136" s="849">
        <v>2</v>
      </c>
      <c r="I136" s="849">
        <v>184</v>
      </c>
      <c r="J136" s="849">
        <v>1</v>
      </c>
      <c r="K136" s="849">
        <v>184</v>
      </c>
      <c r="L136" s="849">
        <v>1</v>
      </c>
      <c r="M136" s="849">
        <v>184</v>
      </c>
      <c r="N136" s="849">
        <v>1</v>
      </c>
      <c r="O136" s="849">
        <v>184</v>
      </c>
      <c r="P136" s="837">
        <v>1</v>
      </c>
      <c r="Q136" s="850">
        <v>184</v>
      </c>
    </row>
    <row r="137" spans="1:17" ht="14.4" customHeight="1" x14ac:dyDescent="0.3">
      <c r="A137" s="831" t="s">
        <v>2228</v>
      </c>
      <c r="B137" s="832" t="s">
        <v>2229</v>
      </c>
      <c r="C137" s="832" t="s">
        <v>1827</v>
      </c>
      <c r="D137" s="832" t="s">
        <v>2366</v>
      </c>
      <c r="E137" s="832" t="s">
        <v>2368</v>
      </c>
      <c r="F137" s="849"/>
      <c r="G137" s="849"/>
      <c r="H137" s="849"/>
      <c r="I137" s="849"/>
      <c r="J137" s="849"/>
      <c r="K137" s="849"/>
      <c r="L137" s="849"/>
      <c r="M137" s="849"/>
      <c r="N137" s="849">
        <v>1</v>
      </c>
      <c r="O137" s="849">
        <v>184</v>
      </c>
      <c r="P137" s="837"/>
      <c r="Q137" s="850">
        <v>184</v>
      </c>
    </row>
    <row r="138" spans="1:17" ht="14.4" customHeight="1" x14ac:dyDescent="0.3">
      <c r="A138" s="831" t="s">
        <v>2228</v>
      </c>
      <c r="B138" s="832" t="s">
        <v>2229</v>
      </c>
      <c r="C138" s="832" t="s">
        <v>1827</v>
      </c>
      <c r="D138" s="832" t="s">
        <v>2147</v>
      </c>
      <c r="E138" s="832" t="s">
        <v>2148</v>
      </c>
      <c r="F138" s="849">
        <v>8</v>
      </c>
      <c r="G138" s="849">
        <v>10264</v>
      </c>
      <c r="H138" s="849">
        <v>0.66562905317769128</v>
      </c>
      <c r="I138" s="849">
        <v>1283</v>
      </c>
      <c r="J138" s="849">
        <v>12</v>
      </c>
      <c r="K138" s="849">
        <v>15420</v>
      </c>
      <c r="L138" s="849">
        <v>1</v>
      </c>
      <c r="M138" s="849">
        <v>1285</v>
      </c>
      <c r="N138" s="849"/>
      <c r="O138" s="849"/>
      <c r="P138" s="837"/>
      <c r="Q138" s="850"/>
    </row>
    <row r="139" spans="1:17" ht="14.4" customHeight="1" x14ac:dyDescent="0.3">
      <c r="A139" s="831" t="s">
        <v>2228</v>
      </c>
      <c r="B139" s="832" t="s">
        <v>2229</v>
      </c>
      <c r="C139" s="832" t="s">
        <v>1827</v>
      </c>
      <c r="D139" s="832" t="s">
        <v>2369</v>
      </c>
      <c r="E139" s="832" t="s">
        <v>2370</v>
      </c>
      <c r="F139" s="849">
        <v>696</v>
      </c>
      <c r="G139" s="849">
        <v>103704</v>
      </c>
      <c r="H139" s="849">
        <v>0.81308411214953269</v>
      </c>
      <c r="I139" s="849">
        <v>149</v>
      </c>
      <c r="J139" s="849">
        <v>856</v>
      </c>
      <c r="K139" s="849">
        <v>127544</v>
      </c>
      <c r="L139" s="849">
        <v>1</v>
      </c>
      <c r="M139" s="849">
        <v>149</v>
      </c>
      <c r="N139" s="849">
        <v>594</v>
      </c>
      <c r="O139" s="849">
        <v>88506</v>
      </c>
      <c r="P139" s="837">
        <v>0.69392523364485981</v>
      </c>
      <c r="Q139" s="850">
        <v>149</v>
      </c>
    </row>
    <row r="140" spans="1:17" ht="14.4" customHeight="1" x14ac:dyDescent="0.3">
      <c r="A140" s="831" t="s">
        <v>2228</v>
      </c>
      <c r="B140" s="832" t="s">
        <v>2229</v>
      </c>
      <c r="C140" s="832" t="s">
        <v>1827</v>
      </c>
      <c r="D140" s="832" t="s">
        <v>2369</v>
      </c>
      <c r="E140" s="832" t="s">
        <v>2371</v>
      </c>
      <c r="F140" s="849"/>
      <c r="G140" s="849"/>
      <c r="H140" s="849"/>
      <c r="I140" s="849"/>
      <c r="J140" s="849">
        <v>1</v>
      </c>
      <c r="K140" s="849">
        <v>149</v>
      </c>
      <c r="L140" s="849">
        <v>1</v>
      </c>
      <c r="M140" s="849">
        <v>149</v>
      </c>
      <c r="N140" s="849"/>
      <c r="O140" s="849"/>
      <c r="P140" s="837"/>
      <c r="Q140" s="850"/>
    </row>
    <row r="141" spans="1:17" ht="14.4" customHeight="1" x14ac:dyDescent="0.3">
      <c r="A141" s="831" t="s">
        <v>2228</v>
      </c>
      <c r="B141" s="832" t="s">
        <v>2229</v>
      </c>
      <c r="C141" s="832" t="s">
        <v>1827</v>
      </c>
      <c r="D141" s="832" t="s">
        <v>2372</v>
      </c>
      <c r="E141" s="832" t="s">
        <v>2373</v>
      </c>
      <c r="F141" s="849">
        <v>1305</v>
      </c>
      <c r="G141" s="849">
        <v>39150</v>
      </c>
      <c r="H141" s="849">
        <v>0.94978165938864634</v>
      </c>
      <c r="I141" s="849">
        <v>30</v>
      </c>
      <c r="J141" s="849">
        <v>1374</v>
      </c>
      <c r="K141" s="849">
        <v>41220</v>
      </c>
      <c r="L141" s="849">
        <v>1</v>
      </c>
      <c r="M141" s="849">
        <v>30</v>
      </c>
      <c r="N141" s="849">
        <v>1281</v>
      </c>
      <c r="O141" s="849">
        <v>38430</v>
      </c>
      <c r="P141" s="837">
        <v>0.93231441048034935</v>
      </c>
      <c r="Q141" s="850">
        <v>30</v>
      </c>
    </row>
    <row r="142" spans="1:17" ht="14.4" customHeight="1" x14ac:dyDescent="0.3">
      <c r="A142" s="831" t="s">
        <v>2228</v>
      </c>
      <c r="B142" s="832" t="s">
        <v>2229</v>
      </c>
      <c r="C142" s="832" t="s">
        <v>1827</v>
      </c>
      <c r="D142" s="832" t="s">
        <v>2372</v>
      </c>
      <c r="E142" s="832" t="s">
        <v>2374</v>
      </c>
      <c r="F142" s="849">
        <v>1</v>
      </c>
      <c r="G142" s="849">
        <v>30</v>
      </c>
      <c r="H142" s="849">
        <v>0.2</v>
      </c>
      <c r="I142" s="849">
        <v>30</v>
      </c>
      <c r="J142" s="849">
        <v>5</v>
      </c>
      <c r="K142" s="849">
        <v>150</v>
      </c>
      <c r="L142" s="849">
        <v>1</v>
      </c>
      <c r="M142" s="849">
        <v>30</v>
      </c>
      <c r="N142" s="849"/>
      <c r="O142" s="849"/>
      <c r="P142" s="837"/>
      <c r="Q142" s="850"/>
    </row>
    <row r="143" spans="1:17" ht="14.4" customHeight="1" x14ac:dyDescent="0.3">
      <c r="A143" s="831" t="s">
        <v>2228</v>
      </c>
      <c r="B143" s="832" t="s">
        <v>2229</v>
      </c>
      <c r="C143" s="832" t="s">
        <v>1827</v>
      </c>
      <c r="D143" s="832" t="s">
        <v>2375</v>
      </c>
      <c r="E143" s="832" t="s">
        <v>2376</v>
      </c>
      <c r="F143" s="849"/>
      <c r="G143" s="849"/>
      <c r="H143" s="849"/>
      <c r="I143" s="849"/>
      <c r="J143" s="849">
        <v>2</v>
      </c>
      <c r="K143" s="849">
        <v>62</v>
      </c>
      <c r="L143" s="849">
        <v>1</v>
      </c>
      <c r="M143" s="849">
        <v>31</v>
      </c>
      <c r="N143" s="849">
        <v>1</v>
      </c>
      <c r="O143" s="849">
        <v>31</v>
      </c>
      <c r="P143" s="837">
        <v>0.5</v>
      </c>
      <c r="Q143" s="850">
        <v>31</v>
      </c>
    </row>
    <row r="144" spans="1:17" ht="14.4" customHeight="1" x14ac:dyDescent="0.3">
      <c r="A144" s="831" t="s">
        <v>2228</v>
      </c>
      <c r="B144" s="832" t="s">
        <v>2229</v>
      </c>
      <c r="C144" s="832" t="s">
        <v>1827</v>
      </c>
      <c r="D144" s="832" t="s">
        <v>2375</v>
      </c>
      <c r="E144" s="832" t="s">
        <v>2377</v>
      </c>
      <c r="F144" s="849">
        <v>1</v>
      </c>
      <c r="G144" s="849">
        <v>31</v>
      </c>
      <c r="H144" s="849">
        <v>0.2</v>
      </c>
      <c r="I144" s="849">
        <v>31</v>
      </c>
      <c r="J144" s="849">
        <v>5</v>
      </c>
      <c r="K144" s="849">
        <v>155</v>
      </c>
      <c r="L144" s="849">
        <v>1</v>
      </c>
      <c r="M144" s="849">
        <v>31</v>
      </c>
      <c r="N144" s="849">
        <v>4</v>
      </c>
      <c r="O144" s="849">
        <v>124</v>
      </c>
      <c r="P144" s="837">
        <v>0.8</v>
      </c>
      <c r="Q144" s="850">
        <v>31</v>
      </c>
    </row>
    <row r="145" spans="1:17" ht="14.4" customHeight="1" x14ac:dyDescent="0.3">
      <c r="A145" s="831" t="s">
        <v>2228</v>
      </c>
      <c r="B145" s="832" t="s">
        <v>2229</v>
      </c>
      <c r="C145" s="832" t="s">
        <v>1827</v>
      </c>
      <c r="D145" s="832" t="s">
        <v>2378</v>
      </c>
      <c r="E145" s="832" t="s">
        <v>2379</v>
      </c>
      <c r="F145" s="849">
        <v>39</v>
      </c>
      <c r="G145" s="849">
        <v>1053</v>
      </c>
      <c r="H145" s="849">
        <v>0.67241379310344829</v>
      </c>
      <c r="I145" s="849">
        <v>27</v>
      </c>
      <c r="J145" s="849">
        <v>58</v>
      </c>
      <c r="K145" s="849">
        <v>1566</v>
      </c>
      <c r="L145" s="849">
        <v>1</v>
      </c>
      <c r="M145" s="849">
        <v>27</v>
      </c>
      <c r="N145" s="849">
        <v>50</v>
      </c>
      <c r="O145" s="849">
        <v>1350</v>
      </c>
      <c r="P145" s="837">
        <v>0.86206896551724133</v>
      </c>
      <c r="Q145" s="850">
        <v>27</v>
      </c>
    </row>
    <row r="146" spans="1:17" ht="14.4" customHeight="1" x14ac:dyDescent="0.3">
      <c r="A146" s="831" t="s">
        <v>2228</v>
      </c>
      <c r="B146" s="832" t="s">
        <v>2229</v>
      </c>
      <c r="C146" s="832" t="s">
        <v>1827</v>
      </c>
      <c r="D146" s="832" t="s">
        <v>2378</v>
      </c>
      <c r="E146" s="832" t="s">
        <v>2380</v>
      </c>
      <c r="F146" s="849"/>
      <c r="G146" s="849"/>
      <c r="H146" s="849"/>
      <c r="I146" s="849"/>
      <c r="J146" s="849">
        <v>3</v>
      </c>
      <c r="K146" s="849">
        <v>81</v>
      </c>
      <c r="L146" s="849">
        <v>1</v>
      </c>
      <c r="M146" s="849">
        <v>27</v>
      </c>
      <c r="N146" s="849"/>
      <c r="O146" s="849"/>
      <c r="P146" s="837"/>
      <c r="Q146" s="850"/>
    </row>
    <row r="147" spans="1:17" ht="14.4" customHeight="1" x14ac:dyDescent="0.3">
      <c r="A147" s="831" t="s">
        <v>2228</v>
      </c>
      <c r="B147" s="832" t="s">
        <v>2229</v>
      </c>
      <c r="C147" s="832" t="s">
        <v>1827</v>
      </c>
      <c r="D147" s="832" t="s">
        <v>2381</v>
      </c>
      <c r="E147" s="832" t="s">
        <v>2382</v>
      </c>
      <c r="F147" s="849"/>
      <c r="G147" s="849"/>
      <c r="H147" s="849"/>
      <c r="I147" s="849"/>
      <c r="J147" s="849"/>
      <c r="K147" s="849"/>
      <c r="L147" s="849"/>
      <c r="M147" s="849"/>
      <c r="N147" s="849">
        <v>1</v>
      </c>
      <c r="O147" s="849">
        <v>163</v>
      </c>
      <c r="P147" s="837"/>
      <c r="Q147" s="850">
        <v>163</v>
      </c>
    </row>
    <row r="148" spans="1:17" ht="14.4" customHeight="1" x14ac:dyDescent="0.3">
      <c r="A148" s="831" t="s">
        <v>2228</v>
      </c>
      <c r="B148" s="832" t="s">
        <v>2229</v>
      </c>
      <c r="C148" s="832" t="s">
        <v>1827</v>
      </c>
      <c r="D148" s="832" t="s">
        <v>2381</v>
      </c>
      <c r="E148" s="832" t="s">
        <v>2383</v>
      </c>
      <c r="F148" s="849">
        <v>1</v>
      </c>
      <c r="G148" s="849">
        <v>163</v>
      </c>
      <c r="H148" s="849">
        <v>1</v>
      </c>
      <c r="I148" s="849">
        <v>163</v>
      </c>
      <c r="J148" s="849">
        <v>1</v>
      </c>
      <c r="K148" s="849">
        <v>163</v>
      </c>
      <c r="L148" s="849">
        <v>1</v>
      </c>
      <c r="M148" s="849">
        <v>163</v>
      </c>
      <c r="N148" s="849">
        <v>1</v>
      </c>
      <c r="O148" s="849">
        <v>163</v>
      </c>
      <c r="P148" s="837">
        <v>1</v>
      </c>
      <c r="Q148" s="850">
        <v>163</v>
      </c>
    </row>
    <row r="149" spans="1:17" ht="14.4" customHeight="1" x14ac:dyDescent="0.3">
      <c r="A149" s="831" t="s">
        <v>2228</v>
      </c>
      <c r="B149" s="832" t="s">
        <v>2229</v>
      </c>
      <c r="C149" s="832" t="s">
        <v>1827</v>
      </c>
      <c r="D149" s="832" t="s">
        <v>2384</v>
      </c>
      <c r="E149" s="832" t="s">
        <v>2385</v>
      </c>
      <c r="F149" s="849">
        <v>1</v>
      </c>
      <c r="G149" s="849">
        <v>22</v>
      </c>
      <c r="H149" s="849">
        <v>0.5</v>
      </c>
      <c r="I149" s="849">
        <v>22</v>
      </c>
      <c r="J149" s="849">
        <v>2</v>
      </c>
      <c r="K149" s="849">
        <v>44</v>
      </c>
      <c r="L149" s="849">
        <v>1</v>
      </c>
      <c r="M149" s="849">
        <v>22</v>
      </c>
      <c r="N149" s="849"/>
      <c r="O149" s="849"/>
      <c r="P149" s="837"/>
      <c r="Q149" s="850"/>
    </row>
    <row r="150" spans="1:17" ht="14.4" customHeight="1" x14ac:dyDescent="0.3">
      <c r="A150" s="831" t="s">
        <v>2228</v>
      </c>
      <c r="B150" s="832" t="s">
        <v>2229</v>
      </c>
      <c r="C150" s="832" t="s">
        <v>1827</v>
      </c>
      <c r="D150" s="832" t="s">
        <v>2384</v>
      </c>
      <c r="E150" s="832" t="s">
        <v>2386</v>
      </c>
      <c r="F150" s="849">
        <v>13</v>
      </c>
      <c r="G150" s="849">
        <v>286</v>
      </c>
      <c r="H150" s="849">
        <v>4.333333333333333</v>
      </c>
      <c r="I150" s="849">
        <v>22</v>
      </c>
      <c r="J150" s="849">
        <v>3</v>
      </c>
      <c r="K150" s="849">
        <v>66</v>
      </c>
      <c r="L150" s="849">
        <v>1</v>
      </c>
      <c r="M150" s="849">
        <v>22</v>
      </c>
      <c r="N150" s="849">
        <v>15</v>
      </c>
      <c r="O150" s="849">
        <v>330</v>
      </c>
      <c r="P150" s="837">
        <v>5</v>
      </c>
      <c r="Q150" s="850">
        <v>22</v>
      </c>
    </row>
    <row r="151" spans="1:17" ht="14.4" customHeight="1" x14ac:dyDescent="0.3">
      <c r="A151" s="831" t="s">
        <v>2228</v>
      </c>
      <c r="B151" s="832" t="s">
        <v>2229</v>
      </c>
      <c r="C151" s="832" t="s">
        <v>1827</v>
      </c>
      <c r="D151" s="832" t="s">
        <v>2387</v>
      </c>
      <c r="E151" s="832" t="s">
        <v>2388</v>
      </c>
      <c r="F151" s="849">
        <v>3</v>
      </c>
      <c r="G151" s="849">
        <v>2610</v>
      </c>
      <c r="H151" s="849"/>
      <c r="I151" s="849">
        <v>870</v>
      </c>
      <c r="J151" s="849"/>
      <c r="K151" s="849"/>
      <c r="L151" s="849"/>
      <c r="M151" s="849"/>
      <c r="N151" s="849">
        <v>1</v>
      </c>
      <c r="O151" s="849">
        <v>872</v>
      </c>
      <c r="P151" s="837"/>
      <c r="Q151" s="850">
        <v>872</v>
      </c>
    </row>
    <row r="152" spans="1:17" ht="14.4" customHeight="1" x14ac:dyDescent="0.3">
      <c r="A152" s="831" t="s">
        <v>2228</v>
      </c>
      <c r="B152" s="832" t="s">
        <v>2229</v>
      </c>
      <c r="C152" s="832" t="s">
        <v>1827</v>
      </c>
      <c r="D152" s="832" t="s">
        <v>2387</v>
      </c>
      <c r="E152" s="832" t="s">
        <v>2389</v>
      </c>
      <c r="F152" s="849"/>
      <c r="G152" s="849"/>
      <c r="H152" s="849"/>
      <c r="I152" s="849"/>
      <c r="J152" s="849">
        <v>7</v>
      </c>
      <c r="K152" s="849">
        <v>6090</v>
      </c>
      <c r="L152" s="849">
        <v>1</v>
      </c>
      <c r="M152" s="849">
        <v>870</v>
      </c>
      <c r="N152" s="849">
        <v>8</v>
      </c>
      <c r="O152" s="849">
        <v>6976</v>
      </c>
      <c r="P152" s="837">
        <v>1.1454844006568146</v>
      </c>
      <c r="Q152" s="850">
        <v>872</v>
      </c>
    </row>
    <row r="153" spans="1:17" ht="14.4" customHeight="1" x14ac:dyDescent="0.3">
      <c r="A153" s="831" t="s">
        <v>2228</v>
      </c>
      <c r="B153" s="832" t="s">
        <v>2229</v>
      </c>
      <c r="C153" s="832" t="s">
        <v>1827</v>
      </c>
      <c r="D153" s="832" t="s">
        <v>2390</v>
      </c>
      <c r="E153" s="832" t="s">
        <v>2391</v>
      </c>
      <c r="F153" s="849">
        <v>28</v>
      </c>
      <c r="G153" s="849">
        <v>700</v>
      </c>
      <c r="H153" s="849">
        <v>0.41791044776119401</v>
      </c>
      <c r="I153" s="849">
        <v>25</v>
      </c>
      <c r="J153" s="849">
        <v>67</v>
      </c>
      <c r="K153" s="849">
        <v>1675</v>
      </c>
      <c r="L153" s="849">
        <v>1</v>
      </c>
      <c r="M153" s="849">
        <v>25</v>
      </c>
      <c r="N153" s="849">
        <v>64</v>
      </c>
      <c r="O153" s="849">
        <v>1600</v>
      </c>
      <c r="P153" s="837">
        <v>0.95522388059701491</v>
      </c>
      <c r="Q153" s="850">
        <v>25</v>
      </c>
    </row>
    <row r="154" spans="1:17" ht="14.4" customHeight="1" x14ac:dyDescent="0.3">
      <c r="A154" s="831" t="s">
        <v>2228</v>
      </c>
      <c r="B154" s="832" t="s">
        <v>2229</v>
      </c>
      <c r="C154" s="832" t="s">
        <v>1827</v>
      </c>
      <c r="D154" s="832" t="s">
        <v>2390</v>
      </c>
      <c r="E154" s="832" t="s">
        <v>2392</v>
      </c>
      <c r="F154" s="849">
        <v>2</v>
      </c>
      <c r="G154" s="849">
        <v>50</v>
      </c>
      <c r="H154" s="849">
        <v>2</v>
      </c>
      <c r="I154" s="849">
        <v>25</v>
      </c>
      <c r="J154" s="849">
        <v>1</v>
      </c>
      <c r="K154" s="849">
        <v>25</v>
      </c>
      <c r="L154" s="849">
        <v>1</v>
      </c>
      <c r="M154" s="849">
        <v>25</v>
      </c>
      <c r="N154" s="849">
        <v>2</v>
      </c>
      <c r="O154" s="849">
        <v>50</v>
      </c>
      <c r="P154" s="837">
        <v>2</v>
      </c>
      <c r="Q154" s="850">
        <v>25</v>
      </c>
    </row>
    <row r="155" spans="1:17" ht="14.4" customHeight="1" x14ac:dyDescent="0.3">
      <c r="A155" s="831" t="s">
        <v>2228</v>
      </c>
      <c r="B155" s="832" t="s">
        <v>2229</v>
      </c>
      <c r="C155" s="832" t="s">
        <v>1827</v>
      </c>
      <c r="D155" s="832" t="s">
        <v>2393</v>
      </c>
      <c r="E155" s="832" t="s">
        <v>2394</v>
      </c>
      <c r="F155" s="849">
        <v>14</v>
      </c>
      <c r="G155" s="849">
        <v>462</v>
      </c>
      <c r="H155" s="849">
        <v>1.5555555555555556</v>
      </c>
      <c r="I155" s="849">
        <v>33</v>
      </c>
      <c r="J155" s="849">
        <v>9</v>
      </c>
      <c r="K155" s="849">
        <v>297</v>
      </c>
      <c r="L155" s="849">
        <v>1</v>
      </c>
      <c r="M155" s="849">
        <v>33</v>
      </c>
      <c r="N155" s="849">
        <v>17</v>
      </c>
      <c r="O155" s="849">
        <v>561</v>
      </c>
      <c r="P155" s="837">
        <v>1.8888888888888888</v>
      </c>
      <c r="Q155" s="850">
        <v>33</v>
      </c>
    </row>
    <row r="156" spans="1:17" ht="14.4" customHeight="1" x14ac:dyDescent="0.3">
      <c r="A156" s="831" t="s">
        <v>2228</v>
      </c>
      <c r="B156" s="832" t="s">
        <v>2229</v>
      </c>
      <c r="C156" s="832" t="s">
        <v>1827</v>
      </c>
      <c r="D156" s="832" t="s">
        <v>2393</v>
      </c>
      <c r="E156" s="832" t="s">
        <v>2395</v>
      </c>
      <c r="F156" s="849">
        <v>1</v>
      </c>
      <c r="G156" s="849">
        <v>33</v>
      </c>
      <c r="H156" s="849">
        <v>0.16666666666666666</v>
      </c>
      <c r="I156" s="849">
        <v>33</v>
      </c>
      <c r="J156" s="849">
        <v>6</v>
      </c>
      <c r="K156" s="849">
        <v>198</v>
      </c>
      <c r="L156" s="849">
        <v>1</v>
      </c>
      <c r="M156" s="849">
        <v>33</v>
      </c>
      <c r="N156" s="849"/>
      <c r="O156" s="849"/>
      <c r="P156" s="837"/>
      <c r="Q156" s="850"/>
    </row>
    <row r="157" spans="1:17" ht="14.4" customHeight="1" x14ac:dyDescent="0.3">
      <c r="A157" s="831" t="s">
        <v>2228</v>
      </c>
      <c r="B157" s="832" t="s">
        <v>2229</v>
      </c>
      <c r="C157" s="832" t="s">
        <v>1827</v>
      </c>
      <c r="D157" s="832" t="s">
        <v>2396</v>
      </c>
      <c r="E157" s="832" t="s">
        <v>2397</v>
      </c>
      <c r="F157" s="849">
        <v>1</v>
      </c>
      <c r="G157" s="849">
        <v>30</v>
      </c>
      <c r="H157" s="849">
        <v>0.5</v>
      </c>
      <c r="I157" s="849">
        <v>30</v>
      </c>
      <c r="J157" s="849">
        <v>2</v>
      </c>
      <c r="K157" s="849">
        <v>60</v>
      </c>
      <c r="L157" s="849">
        <v>1</v>
      </c>
      <c r="M157" s="849">
        <v>30</v>
      </c>
      <c r="N157" s="849">
        <v>1</v>
      </c>
      <c r="O157" s="849">
        <v>30</v>
      </c>
      <c r="P157" s="837">
        <v>0.5</v>
      </c>
      <c r="Q157" s="850">
        <v>30</v>
      </c>
    </row>
    <row r="158" spans="1:17" ht="14.4" customHeight="1" x14ac:dyDescent="0.3">
      <c r="A158" s="831" t="s">
        <v>2228</v>
      </c>
      <c r="B158" s="832" t="s">
        <v>2229</v>
      </c>
      <c r="C158" s="832" t="s">
        <v>1827</v>
      </c>
      <c r="D158" s="832" t="s">
        <v>2396</v>
      </c>
      <c r="E158" s="832" t="s">
        <v>2398</v>
      </c>
      <c r="F158" s="849">
        <v>12</v>
      </c>
      <c r="G158" s="849">
        <v>360</v>
      </c>
      <c r="H158" s="849">
        <v>2.4</v>
      </c>
      <c r="I158" s="849">
        <v>30</v>
      </c>
      <c r="J158" s="849">
        <v>5</v>
      </c>
      <c r="K158" s="849">
        <v>150</v>
      </c>
      <c r="L158" s="849">
        <v>1</v>
      </c>
      <c r="M158" s="849">
        <v>30</v>
      </c>
      <c r="N158" s="849">
        <v>10</v>
      </c>
      <c r="O158" s="849">
        <v>300</v>
      </c>
      <c r="P158" s="837">
        <v>2</v>
      </c>
      <c r="Q158" s="850">
        <v>30</v>
      </c>
    </row>
    <row r="159" spans="1:17" ht="14.4" customHeight="1" x14ac:dyDescent="0.3">
      <c r="A159" s="831" t="s">
        <v>2228</v>
      </c>
      <c r="B159" s="832" t="s">
        <v>2229</v>
      </c>
      <c r="C159" s="832" t="s">
        <v>1827</v>
      </c>
      <c r="D159" s="832" t="s">
        <v>2399</v>
      </c>
      <c r="E159" s="832" t="s">
        <v>2400</v>
      </c>
      <c r="F159" s="849"/>
      <c r="G159" s="849"/>
      <c r="H159" s="849"/>
      <c r="I159" s="849"/>
      <c r="J159" s="849">
        <v>1</v>
      </c>
      <c r="K159" s="849">
        <v>205</v>
      </c>
      <c r="L159" s="849">
        <v>1</v>
      </c>
      <c r="M159" s="849">
        <v>205</v>
      </c>
      <c r="N159" s="849">
        <v>2</v>
      </c>
      <c r="O159" s="849">
        <v>410</v>
      </c>
      <c r="P159" s="837">
        <v>2</v>
      </c>
      <c r="Q159" s="850">
        <v>205</v>
      </c>
    </row>
    <row r="160" spans="1:17" ht="14.4" customHeight="1" x14ac:dyDescent="0.3">
      <c r="A160" s="831" t="s">
        <v>2228</v>
      </c>
      <c r="B160" s="832" t="s">
        <v>2229</v>
      </c>
      <c r="C160" s="832" t="s">
        <v>1827</v>
      </c>
      <c r="D160" s="832" t="s">
        <v>2401</v>
      </c>
      <c r="E160" s="832" t="s">
        <v>2402</v>
      </c>
      <c r="F160" s="849">
        <v>21</v>
      </c>
      <c r="G160" s="849">
        <v>546</v>
      </c>
      <c r="H160" s="849">
        <v>0.65625</v>
      </c>
      <c r="I160" s="849">
        <v>26</v>
      </c>
      <c r="J160" s="849">
        <v>32</v>
      </c>
      <c r="K160" s="849">
        <v>832</v>
      </c>
      <c r="L160" s="849">
        <v>1</v>
      </c>
      <c r="M160" s="849">
        <v>26</v>
      </c>
      <c r="N160" s="849">
        <v>18</v>
      </c>
      <c r="O160" s="849">
        <v>468</v>
      </c>
      <c r="P160" s="837">
        <v>0.5625</v>
      </c>
      <c r="Q160" s="850">
        <v>26</v>
      </c>
    </row>
    <row r="161" spans="1:17" ht="14.4" customHeight="1" x14ac:dyDescent="0.3">
      <c r="A161" s="831" t="s">
        <v>2228</v>
      </c>
      <c r="B161" s="832" t="s">
        <v>2229</v>
      </c>
      <c r="C161" s="832" t="s">
        <v>1827</v>
      </c>
      <c r="D161" s="832" t="s">
        <v>2401</v>
      </c>
      <c r="E161" s="832" t="s">
        <v>2403</v>
      </c>
      <c r="F161" s="849">
        <v>2</v>
      </c>
      <c r="G161" s="849">
        <v>52</v>
      </c>
      <c r="H161" s="849">
        <v>1</v>
      </c>
      <c r="I161" s="849">
        <v>26</v>
      </c>
      <c r="J161" s="849">
        <v>2</v>
      </c>
      <c r="K161" s="849">
        <v>52</v>
      </c>
      <c r="L161" s="849">
        <v>1</v>
      </c>
      <c r="M161" s="849">
        <v>26</v>
      </c>
      <c r="N161" s="849">
        <v>1</v>
      </c>
      <c r="O161" s="849">
        <v>26</v>
      </c>
      <c r="P161" s="837">
        <v>0.5</v>
      </c>
      <c r="Q161" s="850">
        <v>26</v>
      </c>
    </row>
    <row r="162" spans="1:17" ht="14.4" customHeight="1" x14ac:dyDescent="0.3">
      <c r="A162" s="831" t="s">
        <v>2228</v>
      </c>
      <c r="B162" s="832" t="s">
        <v>2229</v>
      </c>
      <c r="C162" s="832" t="s">
        <v>1827</v>
      </c>
      <c r="D162" s="832" t="s">
        <v>2404</v>
      </c>
      <c r="E162" s="832" t="s">
        <v>2405</v>
      </c>
      <c r="F162" s="849"/>
      <c r="G162" s="849"/>
      <c r="H162" s="849"/>
      <c r="I162" s="849"/>
      <c r="J162" s="849">
        <v>1</v>
      </c>
      <c r="K162" s="849">
        <v>84</v>
      </c>
      <c r="L162" s="849">
        <v>1</v>
      </c>
      <c r="M162" s="849">
        <v>84</v>
      </c>
      <c r="N162" s="849"/>
      <c r="O162" s="849"/>
      <c r="P162" s="837"/>
      <c r="Q162" s="850"/>
    </row>
    <row r="163" spans="1:17" ht="14.4" customHeight="1" x14ac:dyDescent="0.3">
      <c r="A163" s="831" t="s">
        <v>2228</v>
      </c>
      <c r="B163" s="832" t="s">
        <v>2229</v>
      </c>
      <c r="C163" s="832" t="s">
        <v>1827</v>
      </c>
      <c r="D163" s="832" t="s">
        <v>2404</v>
      </c>
      <c r="E163" s="832" t="s">
        <v>2406</v>
      </c>
      <c r="F163" s="849"/>
      <c r="G163" s="849"/>
      <c r="H163" s="849"/>
      <c r="I163" s="849"/>
      <c r="J163" s="849"/>
      <c r="K163" s="849"/>
      <c r="L163" s="849"/>
      <c r="M163" s="849"/>
      <c r="N163" s="849">
        <v>1</v>
      </c>
      <c r="O163" s="849">
        <v>84</v>
      </c>
      <c r="P163" s="837"/>
      <c r="Q163" s="850">
        <v>84</v>
      </c>
    </row>
    <row r="164" spans="1:17" ht="14.4" customHeight="1" x14ac:dyDescent="0.3">
      <c r="A164" s="831" t="s">
        <v>2228</v>
      </c>
      <c r="B164" s="832" t="s">
        <v>2229</v>
      </c>
      <c r="C164" s="832" t="s">
        <v>1827</v>
      </c>
      <c r="D164" s="832" t="s">
        <v>2407</v>
      </c>
      <c r="E164" s="832" t="s">
        <v>2408</v>
      </c>
      <c r="F164" s="849">
        <v>2</v>
      </c>
      <c r="G164" s="849">
        <v>352</v>
      </c>
      <c r="H164" s="849"/>
      <c r="I164" s="849">
        <v>176</v>
      </c>
      <c r="J164" s="849"/>
      <c r="K164" s="849"/>
      <c r="L164" s="849"/>
      <c r="M164" s="849"/>
      <c r="N164" s="849">
        <v>1</v>
      </c>
      <c r="O164" s="849">
        <v>176</v>
      </c>
      <c r="P164" s="837"/>
      <c r="Q164" s="850">
        <v>176</v>
      </c>
    </row>
    <row r="165" spans="1:17" ht="14.4" customHeight="1" x14ac:dyDescent="0.3">
      <c r="A165" s="831" t="s">
        <v>2228</v>
      </c>
      <c r="B165" s="832" t="s">
        <v>2229</v>
      </c>
      <c r="C165" s="832" t="s">
        <v>1827</v>
      </c>
      <c r="D165" s="832" t="s">
        <v>2407</v>
      </c>
      <c r="E165" s="832" t="s">
        <v>2409</v>
      </c>
      <c r="F165" s="849">
        <v>8</v>
      </c>
      <c r="G165" s="849">
        <v>1408</v>
      </c>
      <c r="H165" s="849">
        <v>2</v>
      </c>
      <c r="I165" s="849">
        <v>176</v>
      </c>
      <c r="J165" s="849">
        <v>4</v>
      </c>
      <c r="K165" s="849">
        <v>704</v>
      </c>
      <c r="L165" s="849">
        <v>1</v>
      </c>
      <c r="M165" s="849">
        <v>176</v>
      </c>
      <c r="N165" s="849">
        <v>4</v>
      </c>
      <c r="O165" s="849">
        <v>704</v>
      </c>
      <c r="P165" s="837">
        <v>1</v>
      </c>
      <c r="Q165" s="850">
        <v>176</v>
      </c>
    </row>
    <row r="166" spans="1:17" ht="14.4" customHeight="1" x14ac:dyDescent="0.3">
      <c r="A166" s="831" t="s">
        <v>2228</v>
      </c>
      <c r="B166" s="832" t="s">
        <v>2229</v>
      </c>
      <c r="C166" s="832" t="s">
        <v>1827</v>
      </c>
      <c r="D166" s="832" t="s">
        <v>2410</v>
      </c>
      <c r="E166" s="832" t="s">
        <v>2411</v>
      </c>
      <c r="F166" s="849"/>
      <c r="G166" s="849"/>
      <c r="H166" s="849"/>
      <c r="I166" s="849"/>
      <c r="J166" s="849">
        <v>1</v>
      </c>
      <c r="K166" s="849">
        <v>253</v>
      </c>
      <c r="L166" s="849">
        <v>1</v>
      </c>
      <c r="M166" s="849">
        <v>253</v>
      </c>
      <c r="N166" s="849">
        <v>2</v>
      </c>
      <c r="O166" s="849">
        <v>506</v>
      </c>
      <c r="P166" s="837">
        <v>2</v>
      </c>
      <c r="Q166" s="850">
        <v>253</v>
      </c>
    </row>
    <row r="167" spans="1:17" ht="14.4" customHeight="1" x14ac:dyDescent="0.3">
      <c r="A167" s="831" t="s">
        <v>2228</v>
      </c>
      <c r="B167" s="832" t="s">
        <v>2229</v>
      </c>
      <c r="C167" s="832" t="s">
        <v>1827</v>
      </c>
      <c r="D167" s="832" t="s">
        <v>2410</v>
      </c>
      <c r="E167" s="832" t="s">
        <v>2412</v>
      </c>
      <c r="F167" s="849"/>
      <c r="G167" s="849"/>
      <c r="H167" s="849"/>
      <c r="I167" s="849"/>
      <c r="J167" s="849"/>
      <c r="K167" s="849"/>
      <c r="L167" s="849"/>
      <c r="M167" s="849"/>
      <c r="N167" s="849">
        <v>1</v>
      </c>
      <c r="O167" s="849">
        <v>253</v>
      </c>
      <c r="P167" s="837"/>
      <c r="Q167" s="850">
        <v>253</v>
      </c>
    </row>
    <row r="168" spans="1:17" ht="14.4" customHeight="1" x14ac:dyDescent="0.3">
      <c r="A168" s="831" t="s">
        <v>2228</v>
      </c>
      <c r="B168" s="832" t="s">
        <v>2229</v>
      </c>
      <c r="C168" s="832" t="s">
        <v>1827</v>
      </c>
      <c r="D168" s="832" t="s">
        <v>2413</v>
      </c>
      <c r="E168" s="832" t="s">
        <v>2414</v>
      </c>
      <c r="F168" s="849">
        <v>130</v>
      </c>
      <c r="G168" s="849">
        <v>1950</v>
      </c>
      <c r="H168" s="849">
        <v>1.0743801652892562</v>
      </c>
      <c r="I168" s="849">
        <v>15</v>
      </c>
      <c r="J168" s="849">
        <v>121</v>
      </c>
      <c r="K168" s="849">
        <v>1815</v>
      </c>
      <c r="L168" s="849">
        <v>1</v>
      </c>
      <c r="M168" s="849">
        <v>15</v>
      </c>
      <c r="N168" s="849">
        <v>108</v>
      </c>
      <c r="O168" s="849">
        <v>1620</v>
      </c>
      <c r="P168" s="837">
        <v>0.8925619834710744</v>
      </c>
      <c r="Q168" s="850">
        <v>15</v>
      </c>
    </row>
    <row r="169" spans="1:17" ht="14.4" customHeight="1" x14ac:dyDescent="0.3">
      <c r="A169" s="831" t="s">
        <v>2228</v>
      </c>
      <c r="B169" s="832" t="s">
        <v>2229</v>
      </c>
      <c r="C169" s="832" t="s">
        <v>1827</v>
      </c>
      <c r="D169" s="832" t="s">
        <v>2413</v>
      </c>
      <c r="E169" s="832" t="s">
        <v>2415</v>
      </c>
      <c r="F169" s="849">
        <v>1</v>
      </c>
      <c r="G169" s="849">
        <v>15</v>
      </c>
      <c r="H169" s="849">
        <v>0.33333333333333331</v>
      </c>
      <c r="I169" s="849">
        <v>15</v>
      </c>
      <c r="J169" s="849">
        <v>3</v>
      </c>
      <c r="K169" s="849">
        <v>45</v>
      </c>
      <c r="L169" s="849">
        <v>1</v>
      </c>
      <c r="M169" s="849">
        <v>15</v>
      </c>
      <c r="N169" s="849">
        <v>1</v>
      </c>
      <c r="O169" s="849">
        <v>15</v>
      </c>
      <c r="P169" s="837">
        <v>0.33333333333333331</v>
      </c>
      <c r="Q169" s="850">
        <v>15</v>
      </c>
    </row>
    <row r="170" spans="1:17" ht="14.4" customHeight="1" x14ac:dyDescent="0.3">
      <c r="A170" s="831" t="s">
        <v>2228</v>
      </c>
      <c r="B170" s="832" t="s">
        <v>2229</v>
      </c>
      <c r="C170" s="832" t="s">
        <v>1827</v>
      </c>
      <c r="D170" s="832" t="s">
        <v>2416</v>
      </c>
      <c r="E170" s="832" t="s">
        <v>2417</v>
      </c>
      <c r="F170" s="849">
        <v>50</v>
      </c>
      <c r="G170" s="849">
        <v>1150</v>
      </c>
      <c r="H170" s="849">
        <v>0.81967213114754101</v>
      </c>
      <c r="I170" s="849">
        <v>23</v>
      </c>
      <c r="J170" s="849">
        <v>61</v>
      </c>
      <c r="K170" s="849">
        <v>1403</v>
      </c>
      <c r="L170" s="849">
        <v>1</v>
      </c>
      <c r="M170" s="849">
        <v>23</v>
      </c>
      <c r="N170" s="849">
        <v>58</v>
      </c>
      <c r="O170" s="849">
        <v>1334</v>
      </c>
      <c r="P170" s="837">
        <v>0.95081967213114749</v>
      </c>
      <c r="Q170" s="850">
        <v>23</v>
      </c>
    </row>
    <row r="171" spans="1:17" ht="14.4" customHeight="1" x14ac:dyDescent="0.3">
      <c r="A171" s="831" t="s">
        <v>2228</v>
      </c>
      <c r="B171" s="832" t="s">
        <v>2229</v>
      </c>
      <c r="C171" s="832" t="s">
        <v>1827</v>
      </c>
      <c r="D171" s="832" t="s">
        <v>2416</v>
      </c>
      <c r="E171" s="832" t="s">
        <v>2418</v>
      </c>
      <c r="F171" s="849">
        <v>2</v>
      </c>
      <c r="G171" s="849">
        <v>46</v>
      </c>
      <c r="H171" s="849">
        <v>2</v>
      </c>
      <c r="I171" s="849">
        <v>23</v>
      </c>
      <c r="J171" s="849">
        <v>1</v>
      </c>
      <c r="K171" s="849">
        <v>23</v>
      </c>
      <c r="L171" s="849">
        <v>1</v>
      </c>
      <c r="M171" s="849">
        <v>23</v>
      </c>
      <c r="N171" s="849"/>
      <c r="O171" s="849"/>
      <c r="P171" s="837"/>
      <c r="Q171" s="850"/>
    </row>
    <row r="172" spans="1:17" ht="14.4" customHeight="1" x14ac:dyDescent="0.3">
      <c r="A172" s="831" t="s">
        <v>2228</v>
      </c>
      <c r="B172" s="832" t="s">
        <v>2229</v>
      </c>
      <c r="C172" s="832" t="s">
        <v>1827</v>
      </c>
      <c r="D172" s="832" t="s">
        <v>2419</v>
      </c>
      <c r="E172" s="832" t="s">
        <v>2420</v>
      </c>
      <c r="F172" s="849"/>
      <c r="G172" s="849"/>
      <c r="H172" s="849"/>
      <c r="I172" s="849"/>
      <c r="J172" s="849">
        <v>1</v>
      </c>
      <c r="K172" s="849">
        <v>252</v>
      </c>
      <c r="L172" s="849">
        <v>1</v>
      </c>
      <c r="M172" s="849">
        <v>252</v>
      </c>
      <c r="N172" s="849">
        <v>2</v>
      </c>
      <c r="O172" s="849">
        <v>504</v>
      </c>
      <c r="P172" s="837">
        <v>2</v>
      </c>
      <c r="Q172" s="850">
        <v>252</v>
      </c>
    </row>
    <row r="173" spans="1:17" ht="14.4" customHeight="1" x14ac:dyDescent="0.3">
      <c r="A173" s="831" t="s">
        <v>2228</v>
      </c>
      <c r="B173" s="832" t="s">
        <v>2229</v>
      </c>
      <c r="C173" s="832" t="s">
        <v>1827</v>
      </c>
      <c r="D173" s="832" t="s">
        <v>2421</v>
      </c>
      <c r="E173" s="832" t="s">
        <v>2422</v>
      </c>
      <c r="F173" s="849"/>
      <c r="G173" s="849"/>
      <c r="H173" s="849"/>
      <c r="I173" s="849"/>
      <c r="J173" s="849">
        <v>1</v>
      </c>
      <c r="K173" s="849">
        <v>37</v>
      </c>
      <c r="L173" s="849">
        <v>1</v>
      </c>
      <c r="M173" s="849">
        <v>37</v>
      </c>
      <c r="N173" s="849"/>
      <c r="O173" s="849"/>
      <c r="P173" s="837"/>
      <c r="Q173" s="850"/>
    </row>
    <row r="174" spans="1:17" ht="14.4" customHeight="1" x14ac:dyDescent="0.3">
      <c r="A174" s="831" t="s">
        <v>2228</v>
      </c>
      <c r="B174" s="832" t="s">
        <v>2229</v>
      </c>
      <c r="C174" s="832" t="s">
        <v>1827</v>
      </c>
      <c r="D174" s="832" t="s">
        <v>2423</v>
      </c>
      <c r="E174" s="832" t="s">
        <v>2424</v>
      </c>
      <c r="F174" s="849">
        <v>1</v>
      </c>
      <c r="G174" s="849">
        <v>23</v>
      </c>
      <c r="H174" s="849">
        <v>0.2</v>
      </c>
      <c r="I174" s="849">
        <v>23</v>
      </c>
      <c r="J174" s="849">
        <v>5</v>
      </c>
      <c r="K174" s="849">
        <v>115</v>
      </c>
      <c r="L174" s="849">
        <v>1</v>
      </c>
      <c r="M174" s="849">
        <v>23</v>
      </c>
      <c r="N174" s="849"/>
      <c r="O174" s="849"/>
      <c r="P174" s="837"/>
      <c r="Q174" s="850"/>
    </row>
    <row r="175" spans="1:17" ht="14.4" customHeight="1" x14ac:dyDescent="0.3">
      <c r="A175" s="831" t="s">
        <v>2228</v>
      </c>
      <c r="B175" s="832" t="s">
        <v>2229</v>
      </c>
      <c r="C175" s="832" t="s">
        <v>1827</v>
      </c>
      <c r="D175" s="832" t="s">
        <v>2423</v>
      </c>
      <c r="E175" s="832" t="s">
        <v>2425</v>
      </c>
      <c r="F175" s="849">
        <v>1283</v>
      </c>
      <c r="G175" s="849">
        <v>29509</v>
      </c>
      <c r="H175" s="849">
        <v>0.94546794399410461</v>
      </c>
      <c r="I175" s="849">
        <v>23</v>
      </c>
      <c r="J175" s="849">
        <v>1357</v>
      </c>
      <c r="K175" s="849">
        <v>31211</v>
      </c>
      <c r="L175" s="849">
        <v>1</v>
      </c>
      <c r="M175" s="849">
        <v>23</v>
      </c>
      <c r="N175" s="849">
        <v>1251</v>
      </c>
      <c r="O175" s="849">
        <v>28773</v>
      </c>
      <c r="P175" s="837">
        <v>0.92188651436993363</v>
      </c>
      <c r="Q175" s="850">
        <v>23</v>
      </c>
    </row>
    <row r="176" spans="1:17" ht="14.4" customHeight="1" x14ac:dyDescent="0.3">
      <c r="A176" s="831" t="s">
        <v>2228</v>
      </c>
      <c r="B176" s="832" t="s">
        <v>2229</v>
      </c>
      <c r="C176" s="832" t="s">
        <v>1827</v>
      </c>
      <c r="D176" s="832" t="s">
        <v>2426</v>
      </c>
      <c r="E176" s="832" t="s">
        <v>2427</v>
      </c>
      <c r="F176" s="849"/>
      <c r="G176" s="849"/>
      <c r="H176" s="849"/>
      <c r="I176" s="849"/>
      <c r="J176" s="849">
        <v>2</v>
      </c>
      <c r="K176" s="849">
        <v>800</v>
      </c>
      <c r="L176" s="849">
        <v>1</v>
      </c>
      <c r="M176" s="849">
        <v>400</v>
      </c>
      <c r="N176" s="849">
        <v>1</v>
      </c>
      <c r="O176" s="849">
        <v>401</v>
      </c>
      <c r="P176" s="837">
        <v>0.50124999999999997</v>
      </c>
      <c r="Q176" s="850">
        <v>401</v>
      </c>
    </row>
    <row r="177" spans="1:17" ht="14.4" customHeight="1" x14ac:dyDescent="0.3">
      <c r="A177" s="831" t="s">
        <v>2228</v>
      </c>
      <c r="B177" s="832" t="s">
        <v>2229</v>
      </c>
      <c r="C177" s="832" t="s">
        <v>1827</v>
      </c>
      <c r="D177" s="832" t="s">
        <v>2428</v>
      </c>
      <c r="E177" s="832" t="s">
        <v>2429</v>
      </c>
      <c r="F177" s="849">
        <v>2</v>
      </c>
      <c r="G177" s="849">
        <v>342</v>
      </c>
      <c r="H177" s="849">
        <v>1</v>
      </c>
      <c r="I177" s="849">
        <v>171</v>
      </c>
      <c r="J177" s="849">
        <v>2</v>
      </c>
      <c r="K177" s="849">
        <v>342</v>
      </c>
      <c r="L177" s="849">
        <v>1</v>
      </c>
      <c r="M177" s="849">
        <v>171</v>
      </c>
      <c r="N177" s="849"/>
      <c r="O177" s="849"/>
      <c r="P177" s="837"/>
      <c r="Q177" s="850"/>
    </row>
    <row r="178" spans="1:17" ht="14.4" customHeight="1" x14ac:dyDescent="0.3">
      <c r="A178" s="831" t="s">
        <v>2228</v>
      </c>
      <c r="B178" s="832" t="s">
        <v>2229</v>
      </c>
      <c r="C178" s="832" t="s">
        <v>1827</v>
      </c>
      <c r="D178" s="832" t="s">
        <v>2428</v>
      </c>
      <c r="E178" s="832" t="s">
        <v>2430</v>
      </c>
      <c r="F178" s="849">
        <v>1</v>
      </c>
      <c r="G178" s="849">
        <v>171</v>
      </c>
      <c r="H178" s="849"/>
      <c r="I178" s="849">
        <v>171</v>
      </c>
      <c r="J178" s="849"/>
      <c r="K178" s="849"/>
      <c r="L178" s="849"/>
      <c r="M178" s="849"/>
      <c r="N178" s="849"/>
      <c r="O178" s="849"/>
      <c r="P178" s="837"/>
      <c r="Q178" s="850"/>
    </row>
    <row r="179" spans="1:17" ht="14.4" customHeight="1" x14ac:dyDescent="0.3">
      <c r="A179" s="831" t="s">
        <v>2228</v>
      </c>
      <c r="B179" s="832" t="s">
        <v>2229</v>
      </c>
      <c r="C179" s="832" t="s">
        <v>1827</v>
      </c>
      <c r="D179" s="832" t="s">
        <v>2431</v>
      </c>
      <c r="E179" s="832" t="s">
        <v>2432</v>
      </c>
      <c r="F179" s="849">
        <v>7</v>
      </c>
      <c r="G179" s="849">
        <v>4116</v>
      </c>
      <c r="H179" s="849"/>
      <c r="I179" s="849">
        <v>588</v>
      </c>
      <c r="J179" s="849"/>
      <c r="K179" s="849"/>
      <c r="L179" s="849"/>
      <c r="M179" s="849"/>
      <c r="N179" s="849"/>
      <c r="O179" s="849"/>
      <c r="P179" s="837"/>
      <c r="Q179" s="850"/>
    </row>
    <row r="180" spans="1:17" ht="14.4" customHeight="1" x14ac:dyDescent="0.3">
      <c r="A180" s="831" t="s">
        <v>2228</v>
      </c>
      <c r="B180" s="832" t="s">
        <v>2229</v>
      </c>
      <c r="C180" s="832" t="s">
        <v>1827</v>
      </c>
      <c r="D180" s="832" t="s">
        <v>2433</v>
      </c>
      <c r="E180" s="832" t="s">
        <v>2434</v>
      </c>
      <c r="F180" s="849"/>
      <c r="G180" s="849"/>
      <c r="H180" s="849"/>
      <c r="I180" s="849"/>
      <c r="J180" s="849">
        <v>1</v>
      </c>
      <c r="K180" s="849">
        <v>331</v>
      </c>
      <c r="L180" s="849">
        <v>1</v>
      </c>
      <c r="M180" s="849">
        <v>331</v>
      </c>
      <c r="N180" s="849"/>
      <c r="O180" s="849"/>
      <c r="P180" s="837"/>
      <c r="Q180" s="850"/>
    </row>
    <row r="181" spans="1:17" ht="14.4" customHeight="1" x14ac:dyDescent="0.3">
      <c r="A181" s="831" t="s">
        <v>2228</v>
      </c>
      <c r="B181" s="832" t="s">
        <v>2229</v>
      </c>
      <c r="C181" s="832" t="s">
        <v>1827</v>
      </c>
      <c r="D181" s="832" t="s">
        <v>2435</v>
      </c>
      <c r="E181" s="832" t="s">
        <v>2436</v>
      </c>
      <c r="F181" s="849"/>
      <c r="G181" s="849"/>
      <c r="H181" s="849"/>
      <c r="I181" s="849"/>
      <c r="J181" s="849">
        <v>3</v>
      </c>
      <c r="K181" s="849">
        <v>831</v>
      </c>
      <c r="L181" s="849">
        <v>1</v>
      </c>
      <c r="M181" s="849">
        <v>277</v>
      </c>
      <c r="N181" s="849">
        <v>35</v>
      </c>
      <c r="O181" s="849">
        <v>9695</v>
      </c>
      <c r="P181" s="837">
        <v>11.666666666666666</v>
      </c>
      <c r="Q181" s="850">
        <v>277</v>
      </c>
    </row>
    <row r="182" spans="1:17" ht="14.4" customHeight="1" x14ac:dyDescent="0.3">
      <c r="A182" s="831" t="s">
        <v>2228</v>
      </c>
      <c r="B182" s="832" t="s">
        <v>2229</v>
      </c>
      <c r="C182" s="832" t="s">
        <v>1827</v>
      </c>
      <c r="D182" s="832" t="s">
        <v>2435</v>
      </c>
      <c r="E182" s="832" t="s">
        <v>2437</v>
      </c>
      <c r="F182" s="849"/>
      <c r="G182" s="849"/>
      <c r="H182" s="849"/>
      <c r="I182" s="849"/>
      <c r="J182" s="849">
        <v>5</v>
      </c>
      <c r="K182" s="849">
        <v>1385</v>
      </c>
      <c r="L182" s="849">
        <v>1</v>
      </c>
      <c r="M182" s="849">
        <v>277</v>
      </c>
      <c r="N182" s="849"/>
      <c r="O182" s="849"/>
      <c r="P182" s="837"/>
      <c r="Q182" s="850"/>
    </row>
    <row r="183" spans="1:17" ht="14.4" customHeight="1" x14ac:dyDescent="0.3">
      <c r="A183" s="831" t="s">
        <v>2228</v>
      </c>
      <c r="B183" s="832" t="s">
        <v>2229</v>
      </c>
      <c r="C183" s="832" t="s">
        <v>1827</v>
      </c>
      <c r="D183" s="832" t="s">
        <v>2438</v>
      </c>
      <c r="E183" s="832" t="s">
        <v>2439</v>
      </c>
      <c r="F183" s="849">
        <v>21</v>
      </c>
      <c r="G183" s="849">
        <v>609</v>
      </c>
      <c r="H183" s="849">
        <v>0.56756756756756754</v>
      </c>
      <c r="I183" s="849">
        <v>29</v>
      </c>
      <c r="J183" s="849">
        <v>37</v>
      </c>
      <c r="K183" s="849">
        <v>1073</v>
      </c>
      <c r="L183" s="849">
        <v>1</v>
      </c>
      <c r="M183" s="849">
        <v>29</v>
      </c>
      <c r="N183" s="849">
        <v>47</v>
      </c>
      <c r="O183" s="849">
        <v>1363</v>
      </c>
      <c r="P183" s="837">
        <v>1.2702702702702702</v>
      </c>
      <c r="Q183" s="850">
        <v>29</v>
      </c>
    </row>
    <row r="184" spans="1:17" ht="14.4" customHeight="1" x14ac:dyDescent="0.3">
      <c r="A184" s="831" t="s">
        <v>2228</v>
      </c>
      <c r="B184" s="832" t="s">
        <v>2229</v>
      </c>
      <c r="C184" s="832" t="s">
        <v>1827</v>
      </c>
      <c r="D184" s="832" t="s">
        <v>2438</v>
      </c>
      <c r="E184" s="832" t="s">
        <v>2440</v>
      </c>
      <c r="F184" s="849">
        <v>2</v>
      </c>
      <c r="G184" s="849">
        <v>58</v>
      </c>
      <c r="H184" s="849">
        <v>1</v>
      </c>
      <c r="I184" s="849">
        <v>29</v>
      </c>
      <c r="J184" s="849">
        <v>2</v>
      </c>
      <c r="K184" s="849">
        <v>58</v>
      </c>
      <c r="L184" s="849">
        <v>1</v>
      </c>
      <c r="M184" s="849">
        <v>29</v>
      </c>
      <c r="N184" s="849"/>
      <c r="O184" s="849"/>
      <c r="P184" s="837"/>
      <c r="Q184" s="850"/>
    </row>
    <row r="185" spans="1:17" ht="14.4" customHeight="1" x14ac:dyDescent="0.3">
      <c r="A185" s="831" t="s">
        <v>2228</v>
      </c>
      <c r="B185" s="832" t="s">
        <v>2229</v>
      </c>
      <c r="C185" s="832" t="s">
        <v>1827</v>
      </c>
      <c r="D185" s="832" t="s">
        <v>2441</v>
      </c>
      <c r="E185" s="832" t="s">
        <v>2442</v>
      </c>
      <c r="F185" s="849"/>
      <c r="G185" s="849"/>
      <c r="H185" s="849"/>
      <c r="I185" s="849"/>
      <c r="J185" s="849">
        <v>1</v>
      </c>
      <c r="K185" s="849">
        <v>178</v>
      </c>
      <c r="L185" s="849">
        <v>1</v>
      </c>
      <c r="M185" s="849">
        <v>178</v>
      </c>
      <c r="N185" s="849"/>
      <c r="O185" s="849"/>
      <c r="P185" s="837"/>
      <c r="Q185" s="850"/>
    </row>
    <row r="186" spans="1:17" ht="14.4" customHeight="1" x14ac:dyDescent="0.3">
      <c r="A186" s="831" t="s">
        <v>2228</v>
      </c>
      <c r="B186" s="832" t="s">
        <v>2229</v>
      </c>
      <c r="C186" s="832" t="s">
        <v>1827</v>
      </c>
      <c r="D186" s="832" t="s">
        <v>2443</v>
      </c>
      <c r="E186" s="832" t="s">
        <v>2444</v>
      </c>
      <c r="F186" s="849"/>
      <c r="G186" s="849"/>
      <c r="H186" s="849"/>
      <c r="I186" s="849"/>
      <c r="J186" s="849">
        <v>2</v>
      </c>
      <c r="K186" s="849">
        <v>398</v>
      </c>
      <c r="L186" s="849">
        <v>1</v>
      </c>
      <c r="M186" s="849">
        <v>199</v>
      </c>
      <c r="N186" s="849"/>
      <c r="O186" s="849"/>
      <c r="P186" s="837"/>
      <c r="Q186" s="850"/>
    </row>
    <row r="187" spans="1:17" ht="14.4" customHeight="1" x14ac:dyDescent="0.3">
      <c r="A187" s="831" t="s">
        <v>2228</v>
      </c>
      <c r="B187" s="832" t="s">
        <v>2229</v>
      </c>
      <c r="C187" s="832" t="s">
        <v>1827</v>
      </c>
      <c r="D187" s="832" t="s">
        <v>2443</v>
      </c>
      <c r="E187" s="832" t="s">
        <v>2445</v>
      </c>
      <c r="F187" s="849">
        <v>1</v>
      </c>
      <c r="G187" s="849">
        <v>199</v>
      </c>
      <c r="H187" s="849"/>
      <c r="I187" s="849">
        <v>199</v>
      </c>
      <c r="J187" s="849"/>
      <c r="K187" s="849"/>
      <c r="L187" s="849"/>
      <c r="M187" s="849"/>
      <c r="N187" s="849">
        <v>1</v>
      </c>
      <c r="O187" s="849">
        <v>199</v>
      </c>
      <c r="P187" s="837"/>
      <c r="Q187" s="850">
        <v>199</v>
      </c>
    </row>
    <row r="188" spans="1:17" ht="14.4" customHeight="1" x14ac:dyDescent="0.3">
      <c r="A188" s="831" t="s">
        <v>2228</v>
      </c>
      <c r="B188" s="832" t="s">
        <v>2229</v>
      </c>
      <c r="C188" s="832" t="s">
        <v>1827</v>
      </c>
      <c r="D188" s="832" t="s">
        <v>2446</v>
      </c>
      <c r="E188" s="832" t="s">
        <v>2447</v>
      </c>
      <c r="F188" s="849">
        <v>37</v>
      </c>
      <c r="G188" s="849">
        <v>555</v>
      </c>
      <c r="H188" s="849">
        <v>0.88095238095238093</v>
      </c>
      <c r="I188" s="849">
        <v>15</v>
      </c>
      <c r="J188" s="849">
        <v>42</v>
      </c>
      <c r="K188" s="849">
        <v>630</v>
      </c>
      <c r="L188" s="849">
        <v>1</v>
      </c>
      <c r="M188" s="849">
        <v>15</v>
      </c>
      <c r="N188" s="849">
        <v>31</v>
      </c>
      <c r="O188" s="849">
        <v>465</v>
      </c>
      <c r="P188" s="837">
        <v>0.73809523809523814</v>
      </c>
      <c r="Q188" s="850">
        <v>15</v>
      </c>
    </row>
    <row r="189" spans="1:17" ht="14.4" customHeight="1" x14ac:dyDescent="0.3">
      <c r="A189" s="831" t="s">
        <v>2228</v>
      </c>
      <c r="B189" s="832" t="s">
        <v>2229</v>
      </c>
      <c r="C189" s="832" t="s">
        <v>1827</v>
      </c>
      <c r="D189" s="832" t="s">
        <v>2446</v>
      </c>
      <c r="E189" s="832" t="s">
        <v>2448</v>
      </c>
      <c r="F189" s="849">
        <v>1</v>
      </c>
      <c r="G189" s="849">
        <v>15</v>
      </c>
      <c r="H189" s="849"/>
      <c r="I189" s="849">
        <v>15</v>
      </c>
      <c r="J189" s="849"/>
      <c r="K189" s="849"/>
      <c r="L189" s="849"/>
      <c r="M189" s="849"/>
      <c r="N189" s="849">
        <v>2</v>
      </c>
      <c r="O189" s="849">
        <v>30</v>
      </c>
      <c r="P189" s="837"/>
      <c r="Q189" s="850">
        <v>15</v>
      </c>
    </row>
    <row r="190" spans="1:17" ht="14.4" customHeight="1" x14ac:dyDescent="0.3">
      <c r="A190" s="831" t="s">
        <v>2228</v>
      </c>
      <c r="B190" s="832" t="s">
        <v>2229</v>
      </c>
      <c r="C190" s="832" t="s">
        <v>1827</v>
      </c>
      <c r="D190" s="832" t="s">
        <v>2449</v>
      </c>
      <c r="E190" s="832" t="s">
        <v>2450</v>
      </c>
      <c r="F190" s="849">
        <v>133</v>
      </c>
      <c r="G190" s="849">
        <v>2527</v>
      </c>
      <c r="H190" s="849">
        <v>1.1367521367521367</v>
      </c>
      <c r="I190" s="849">
        <v>19</v>
      </c>
      <c r="J190" s="849">
        <v>117</v>
      </c>
      <c r="K190" s="849">
        <v>2223</v>
      </c>
      <c r="L190" s="849">
        <v>1</v>
      </c>
      <c r="M190" s="849">
        <v>19</v>
      </c>
      <c r="N190" s="849">
        <v>170</v>
      </c>
      <c r="O190" s="849">
        <v>3230</v>
      </c>
      <c r="P190" s="837">
        <v>1.4529914529914529</v>
      </c>
      <c r="Q190" s="850">
        <v>19</v>
      </c>
    </row>
    <row r="191" spans="1:17" ht="14.4" customHeight="1" x14ac:dyDescent="0.3">
      <c r="A191" s="831" t="s">
        <v>2228</v>
      </c>
      <c r="B191" s="832" t="s">
        <v>2229</v>
      </c>
      <c r="C191" s="832" t="s">
        <v>1827</v>
      </c>
      <c r="D191" s="832" t="s">
        <v>2449</v>
      </c>
      <c r="E191" s="832" t="s">
        <v>2451</v>
      </c>
      <c r="F191" s="849">
        <v>2</v>
      </c>
      <c r="G191" s="849">
        <v>38</v>
      </c>
      <c r="H191" s="849">
        <v>1</v>
      </c>
      <c r="I191" s="849">
        <v>19</v>
      </c>
      <c r="J191" s="849">
        <v>2</v>
      </c>
      <c r="K191" s="849">
        <v>38</v>
      </c>
      <c r="L191" s="849">
        <v>1</v>
      </c>
      <c r="M191" s="849">
        <v>19</v>
      </c>
      <c r="N191" s="849">
        <v>1</v>
      </c>
      <c r="O191" s="849">
        <v>19</v>
      </c>
      <c r="P191" s="837">
        <v>0.5</v>
      </c>
      <c r="Q191" s="850">
        <v>19</v>
      </c>
    </row>
    <row r="192" spans="1:17" ht="14.4" customHeight="1" x14ac:dyDescent="0.3">
      <c r="A192" s="831" t="s">
        <v>2228</v>
      </c>
      <c r="B192" s="832" t="s">
        <v>2229</v>
      </c>
      <c r="C192" s="832" t="s">
        <v>1827</v>
      </c>
      <c r="D192" s="832" t="s">
        <v>2452</v>
      </c>
      <c r="E192" s="832" t="s">
        <v>2453</v>
      </c>
      <c r="F192" s="849">
        <v>1</v>
      </c>
      <c r="G192" s="849">
        <v>20</v>
      </c>
      <c r="H192" s="849">
        <v>0.5</v>
      </c>
      <c r="I192" s="849">
        <v>20</v>
      </c>
      <c r="J192" s="849">
        <v>2</v>
      </c>
      <c r="K192" s="849">
        <v>40</v>
      </c>
      <c r="L192" s="849">
        <v>1</v>
      </c>
      <c r="M192" s="849">
        <v>20</v>
      </c>
      <c r="N192" s="849"/>
      <c r="O192" s="849"/>
      <c r="P192" s="837"/>
      <c r="Q192" s="850"/>
    </row>
    <row r="193" spans="1:17" ht="14.4" customHeight="1" x14ac:dyDescent="0.3">
      <c r="A193" s="831" t="s">
        <v>2228</v>
      </c>
      <c r="B193" s="832" t="s">
        <v>2229</v>
      </c>
      <c r="C193" s="832" t="s">
        <v>1827</v>
      </c>
      <c r="D193" s="832" t="s">
        <v>2452</v>
      </c>
      <c r="E193" s="832" t="s">
        <v>2454</v>
      </c>
      <c r="F193" s="849">
        <v>102</v>
      </c>
      <c r="G193" s="849">
        <v>2040</v>
      </c>
      <c r="H193" s="849">
        <v>0.95327102803738317</v>
      </c>
      <c r="I193" s="849">
        <v>20</v>
      </c>
      <c r="J193" s="849">
        <v>107</v>
      </c>
      <c r="K193" s="849">
        <v>2140</v>
      </c>
      <c r="L193" s="849">
        <v>1</v>
      </c>
      <c r="M193" s="849">
        <v>20</v>
      </c>
      <c r="N193" s="849">
        <v>105</v>
      </c>
      <c r="O193" s="849">
        <v>2100</v>
      </c>
      <c r="P193" s="837">
        <v>0.98130841121495327</v>
      </c>
      <c r="Q193" s="850">
        <v>20</v>
      </c>
    </row>
    <row r="194" spans="1:17" ht="14.4" customHeight="1" x14ac:dyDescent="0.3">
      <c r="A194" s="831" t="s">
        <v>2228</v>
      </c>
      <c r="B194" s="832" t="s">
        <v>2229</v>
      </c>
      <c r="C194" s="832" t="s">
        <v>1827</v>
      </c>
      <c r="D194" s="832" t="s">
        <v>2455</v>
      </c>
      <c r="E194" s="832" t="s">
        <v>2456</v>
      </c>
      <c r="F194" s="849"/>
      <c r="G194" s="849"/>
      <c r="H194" s="849"/>
      <c r="I194" s="849"/>
      <c r="J194" s="849">
        <v>1</v>
      </c>
      <c r="K194" s="849">
        <v>186</v>
      </c>
      <c r="L194" s="849">
        <v>1</v>
      </c>
      <c r="M194" s="849">
        <v>186</v>
      </c>
      <c r="N194" s="849"/>
      <c r="O194" s="849"/>
      <c r="P194" s="837"/>
      <c r="Q194" s="850"/>
    </row>
    <row r="195" spans="1:17" ht="14.4" customHeight="1" x14ac:dyDescent="0.3">
      <c r="A195" s="831" t="s">
        <v>2228</v>
      </c>
      <c r="B195" s="832" t="s">
        <v>2229</v>
      </c>
      <c r="C195" s="832" t="s">
        <v>1827</v>
      </c>
      <c r="D195" s="832" t="s">
        <v>2457</v>
      </c>
      <c r="E195" s="832" t="s">
        <v>2458</v>
      </c>
      <c r="F195" s="849"/>
      <c r="G195" s="849"/>
      <c r="H195" s="849"/>
      <c r="I195" s="849"/>
      <c r="J195" s="849">
        <v>8</v>
      </c>
      <c r="K195" s="849">
        <v>2144</v>
      </c>
      <c r="L195" s="849">
        <v>1</v>
      </c>
      <c r="M195" s="849">
        <v>268</v>
      </c>
      <c r="N195" s="849">
        <v>110</v>
      </c>
      <c r="O195" s="849">
        <v>29480</v>
      </c>
      <c r="P195" s="837">
        <v>13.75</v>
      </c>
      <c r="Q195" s="850">
        <v>268</v>
      </c>
    </row>
    <row r="196" spans="1:17" ht="14.4" customHeight="1" x14ac:dyDescent="0.3">
      <c r="A196" s="831" t="s">
        <v>2228</v>
      </c>
      <c r="B196" s="832" t="s">
        <v>2229</v>
      </c>
      <c r="C196" s="832" t="s">
        <v>1827</v>
      </c>
      <c r="D196" s="832" t="s">
        <v>2457</v>
      </c>
      <c r="E196" s="832" t="s">
        <v>2459</v>
      </c>
      <c r="F196" s="849"/>
      <c r="G196" s="849"/>
      <c r="H196" s="849"/>
      <c r="I196" s="849"/>
      <c r="J196" s="849">
        <v>12</v>
      </c>
      <c r="K196" s="849">
        <v>3216</v>
      </c>
      <c r="L196" s="849">
        <v>1</v>
      </c>
      <c r="M196" s="849">
        <v>268</v>
      </c>
      <c r="N196" s="849"/>
      <c r="O196" s="849"/>
      <c r="P196" s="837"/>
      <c r="Q196" s="850"/>
    </row>
    <row r="197" spans="1:17" ht="14.4" customHeight="1" x14ac:dyDescent="0.3">
      <c r="A197" s="831" t="s">
        <v>2228</v>
      </c>
      <c r="B197" s="832" t="s">
        <v>2229</v>
      </c>
      <c r="C197" s="832" t="s">
        <v>1827</v>
      </c>
      <c r="D197" s="832" t="s">
        <v>2460</v>
      </c>
      <c r="E197" s="832" t="s">
        <v>2461</v>
      </c>
      <c r="F197" s="849">
        <v>1</v>
      </c>
      <c r="G197" s="849">
        <v>163</v>
      </c>
      <c r="H197" s="849">
        <v>1</v>
      </c>
      <c r="I197" s="849">
        <v>163</v>
      </c>
      <c r="J197" s="849">
        <v>1</v>
      </c>
      <c r="K197" s="849">
        <v>163</v>
      </c>
      <c r="L197" s="849">
        <v>1</v>
      </c>
      <c r="M197" s="849">
        <v>163</v>
      </c>
      <c r="N197" s="849">
        <v>1</v>
      </c>
      <c r="O197" s="849">
        <v>163</v>
      </c>
      <c r="P197" s="837">
        <v>1</v>
      </c>
      <c r="Q197" s="850">
        <v>163</v>
      </c>
    </row>
    <row r="198" spans="1:17" ht="14.4" customHeight="1" x14ac:dyDescent="0.3">
      <c r="A198" s="831" t="s">
        <v>2228</v>
      </c>
      <c r="B198" s="832" t="s">
        <v>2229</v>
      </c>
      <c r="C198" s="832" t="s">
        <v>1827</v>
      </c>
      <c r="D198" s="832" t="s">
        <v>2460</v>
      </c>
      <c r="E198" s="832" t="s">
        <v>2462</v>
      </c>
      <c r="F198" s="849"/>
      <c r="G198" s="849"/>
      <c r="H198" s="849"/>
      <c r="I198" s="849"/>
      <c r="J198" s="849"/>
      <c r="K198" s="849"/>
      <c r="L198" s="849"/>
      <c r="M198" s="849"/>
      <c r="N198" s="849">
        <v>1</v>
      </c>
      <c r="O198" s="849">
        <v>163</v>
      </c>
      <c r="P198" s="837"/>
      <c r="Q198" s="850">
        <v>163</v>
      </c>
    </row>
    <row r="199" spans="1:17" ht="14.4" customHeight="1" x14ac:dyDescent="0.3">
      <c r="A199" s="831" t="s">
        <v>2228</v>
      </c>
      <c r="B199" s="832" t="s">
        <v>2229</v>
      </c>
      <c r="C199" s="832" t="s">
        <v>1827</v>
      </c>
      <c r="D199" s="832" t="s">
        <v>2463</v>
      </c>
      <c r="E199" s="832" t="s">
        <v>2464</v>
      </c>
      <c r="F199" s="849"/>
      <c r="G199" s="849"/>
      <c r="H199" s="849"/>
      <c r="I199" s="849"/>
      <c r="J199" s="849">
        <v>4</v>
      </c>
      <c r="K199" s="849">
        <v>336</v>
      </c>
      <c r="L199" s="849">
        <v>1</v>
      </c>
      <c r="M199" s="849">
        <v>84</v>
      </c>
      <c r="N199" s="849"/>
      <c r="O199" s="849"/>
      <c r="P199" s="837"/>
      <c r="Q199" s="850"/>
    </row>
    <row r="200" spans="1:17" ht="14.4" customHeight="1" x14ac:dyDescent="0.3">
      <c r="A200" s="831" t="s">
        <v>2228</v>
      </c>
      <c r="B200" s="832" t="s">
        <v>2229</v>
      </c>
      <c r="C200" s="832" t="s">
        <v>1827</v>
      </c>
      <c r="D200" s="832" t="s">
        <v>2463</v>
      </c>
      <c r="E200" s="832" t="s">
        <v>2465</v>
      </c>
      <c r="F200" s="849">
        <v>1</v>
      </c>
      <c r="G200" s="849">
        <v>84</v>
      </c>
      <c r="H200" s="849"/>
      <c r="I200" s="849">
        <v>84</v>
      </c>
      <c r="J200" s="849"/>
      <c r="K200" s="849"/>
      <c r="L200" s="849"/>
      <c r="M200" s="849"/>
      <c r="N200" s="849">
        <v>1</v>
      </c>
      <c r="O200" s="849">
        <v>84</v>
      </c>
      <c r="P200" s="837"/>
      <c r="Q200" s="850">
        <v>84</v>
      </c>
    </row>
    <row r="201" spans="1:17" ht="14.4" customHeight="1" x14ac:dyDescent="0.3">
      <c r="A201" s="831" t="s">
        <v>2228</v>
      </c>
      <c r="B201" s="832" t="s">
        <v>2229</v>
      </c>
      <c r="C201" s="832" t="s">
        <v>1827</v>
      </c>
      <c r="D201" s="832" t="s">
        <v>2466</v>
      </c>
      <c r="E201" s="832" t="s">
        <v>2467</v>
      </c>
      <c r="F201" s="849">
        <v>8</v>
      </c>
      <c r="G201" s="849">
        <v>5224</v>
      </c>
      <c r="H201" s="849">
        <v>0.72727272727272729</v>
      </c>
      <c r="I201" s="849">
        <v>653</v>
      </c>
      <c r="J201" s="849">
        <v>11</v>
      </c>
      <c r="K201" s="849">
        <v>7183</v>
      </c>
      <c r="L201" s="849">
        <v>1</v>
      </c>
      <c r="M201" s="849">
        <v>653</v>
      </c>
      <c r="N201" s="849">
        <v>3</v>
      </c>
      <c r="O201" s="849">
        <v>1962</v>
      </c>
      <c r="P201" s="837">
        <v>0.27314492551858555</v>
      </c>
      <c r="Q201" s="850">
        <v>654</v>
      </c>
    </row>
    <row r="202" spans="1:17" ht="14.4" customHeight="1" x14ac:dyDescent="0.3">
      <c r="A202" s="831" t="s">
        <v>2228</v>
      </c>
      <c r="B202" s="832" t="s">
        <v>2229</v>
      </c>
      <c r="C202" s="832" t="s">
        <v>1827</v>
      </c>
      <c r="D202" s="832" t="s">
        <v>2468</v>
      </c>
      <c r="E202" s="832" t="s">
        <v>2469</v>
      </c>
      <c r="F202" s="849">
        <v>1</v>
      </c>
      <c r="G202" s="849">
        <v>265</v>
      </c>
      <c r="H202" s="849"/>
      <c r="I202" s="849">
        <v>265</v>
      </c>
      <c r="J202" s="849"/>
      <c r="K202" s="849"/>
      <c r="L202" s="849"/>
      <c r="M202" s="849"/>
      <c r="N202" s="849"/>
      <c r="O202" s="849"/>
      <c r="P202" s="837"/>
      <c r="Q202" s="850"/>
    </row>
    <row r="203" spans="1:17" ht="14.4" customHeight="1" x14ac:dyDescent="0.3">
      <c r="A203" s="831" t="s">
        <v>2228</v>
      </c>
      <c r="B203" s="832" t="s">
        <v>2229</v>
      </c>
      <c r="C203" s="832" t="s">
        <v>1827</v>
      </c>
      <c r="D203" s="832" t="s">
        <v>2470</v>
      </c>
      <c r="E203" s="832" t="s">
        <v>2471</v>
      </c>
      <c r="F203" s="849">
        <v>2</v>
      </c>
      <c r="G203" s="849">
        <v>156</v>
      </c>
      <c r="H203" s="849"/>
      <c r="I203" s="849">
        <v>78</v>
      </c>
      <c r="J203" s="849"/>
      <c r="K203" s="849"/>
      <c r="L203" s="849"/>
      <c r="M203" s="849"/>
      <c r="N203" s="849">
        <v>1</v>
      </c>
      <c r="O203" s="849">
        <v>78</v>
      </c>
      <c r="P203" s="837"/>
      <c r="Q203" s="850">
        <v>78</v>
      </c>
    </row>
    <row r="204" spans="1:17" ht="14.4" customHeight="1" x14ac:dyDescent="0.3">
      <c r="A204" s="831" t="s">
        <v>2228</v>
      </c>
      <c r="B204" s="832" t="s">
        <v>2229</v>
      </c>
      <c r="C204" s="832" t="s">
        <v>1827</v>
      </c>
      <c r="D204" s="832" t="s">
        <v>2470</v>
      </c>
      <c r="E204" s="832" t="s">
        <v>2472</v>
      </c>
      <c r="F204" s="849">
        <v>13</v>
      </c>
      <c r="G204" s="849">
        <v>1014</v>
      </c>
      <c r="H204" s="849">
        <v>4.333333333333333</v>
      </c>
      <c r="I204" s="849">
        <v>78</v>
      </c>
      <c r="J204" s="849">
        <v>3</v>
      </c>
      <c r="K204" s="849">
        <v>234</v>
      </c>
      <c r="L204" s="849">
        <v>1</v>
      </c>
      <c r="M204" s="849">
        <v>78</v>
      </c>
      <c r="N204" s="849">
        <v>1</v>
      </c>
      <c r="O204" s="849">
        <v>78</v>
      </c>
      <c r="P204" s="837">
        <v>0.33333333333333331</v>
      </c>
      <c r="Q204" s="850">
        <v>78</v>
      </c>
    </row>
    <row r="205" spans="1:17" ht="14.4" customHeight="1" x14ac:dyDescent="0.3">
      <c r="A205" s="831" t="s">
        <v>2228</v>
      </c>
      <c r="B205" s="832" t="s">
        <v>2229</v>
      </c>
      <c r="C205" s="832" t="s">
        <v>1827</v>
      </c>
      <c r="D205" s="832" t="s">
        <v>2473</v>
      </c>
      <c r="E205" s="832" t="s">
        <v>2474</v>
      </c>
      <c r="F205" s="849">
        <v>2</v>
      </c>
      <c r="G205" s="849">
        <v>42</v>
      </c>
      <c r="H205" s="849">
        <v>0.18181818181818182</v>
      </c>
      <c r="I205" s="849">
        <v>21</v>
      </c>
      <c r="J205" s="849">
        <v>11</v>
      </c>
      <c r="K205" s="849">
        <v>231</v>
      </c>
      <c r="L205" s="849">
        <v>1</v>
      </c>
      <c r="M205" s="849">
        <v>21</v>
      </c>
      <c r="N205" s="849">
        <v>9</v>
      </c>
      <c r="O205" s="849">
        <v>189</v>
      </c>
      <c r="P205" s="837">
        <v>0.81818181818181823</v>
      </c>
      <c r="Q205" s="850">
        <v>21</v>
      </c>
    </row>
    <row r="206" spans="1:17" ht="14.4" customHeight="1" x14ac:dyDescent="0.3">
      <c r="A206" s="831" t="s">
        <v>2228</v>
      </c>
      <c r="B206" s="832" t="s">
        <v>2229</v>
      </c>
      <c r="C206" s="832" t="s">
        <v>1827</v>
      </c>
      <c r="D206" s="832" t="s">
        <v>2475</v>
      </c>
      <c r="E206" s="832" t="s">
        <v>2476</v>
      </c>
      <c r="F206" s="849">
        <v>12</v>
      </c>
      <c r="G206" s="849">
        <v>13116</v>
      </c>
      <c r="H206" s="849">
        <v>2</v>
      </c>
      <c r="I206" s="849">
        <v>1093</v>
      </c>
      <c r="J206" s="849">
        <v>6</v>
      </c>
      <c r="K206" s="849">
        <v>6558</v>
      </c>
      <c r="L206" s="849">
        <v>1</v>
      </c>
      <c r="M206" s="849">
        <v>1093</v>
      </c>
      <c r="N206" s="849">
        <v>2</v>
      </c>
      <c r="O206" s="849">
        <v>2186</v>
      </c>
      <c r="P206" s="837">
        <v>0.33333333333333331</v>
      </c>
      <c r="Q206" s="850">
        <v>1093</v>
      </c>
    </row>
    <row r="207" spans="1:17" ht="14.4" customHeight="1" x14ac:dyDescent="0.3">
      <c r="A207" s="831" t="s">
        <v>2228</v>
      </c>
      <c r="B207" s="832" t="s">
        <v>2229</v>
      </c>
      <c r="C207" s="832" t="s">
        <v>1827</v>
      </c>
      <c r="D207" s="832" t="s">
        <v>2477</v>
      </c>
      <c r="E207" s="832" t="s">
        <v>2478</v>
      </c>
      <c r="F207" s="849">
        <v>1</v>
      </c>
      <c r="G207" s="849">
        <v>22</v>
      </c>
      <c r="H207" s="849">
        <v>0.33333333333333331</v>
      </c>
      <c r="I207" s="849">
        <v>22</v>
      </c>
      <c r="J207" s="849">
        <v>3</v>
      </c>
      <c r="K207" s="849">
        <v>66</v>
      </c>
      <c r="L207" s="849">
        <v>1</v>
      </c>
      <c r="M207" s="849">
        <v>22</v>
      </c>
      <c r="N207" s="849">
        <v>2</v>
      </c>
      <c r="O207" s="849">
        <v>44</v>
      </c>
      <c r="P207" s="837">
        <v>0.66666666666666663</v>
      </c>
      <c r="Q207" s="850">
        <v>22</v>
      </c>
    </row>
    <row r="208" spans="1:17" ht="14.4" customHeight="1" x14ac:dyDescent="0.3">
      <c r="A208" s="831" t="s">
        <v>2228</v>
      </c>
      <c r="B208" s="832" t="s">
        <v>2229</v>
      </c>
      <c r="C208" s="832" t="s">
        <v>1827</v>
      </c>
      <c r="D208" s="832" t="s">
        <v>2477</v>
      </c>
      <c r="E208" s="832" t="s">
        <v>2479</v>
      </c>
      <c r="F208" s="849"/>
      <c r="G208" s="849"/>
      <c r="H208" s="849"/>
      <c r="I208" s="849"/>
      <c r="J208" s="849">
        <v>2</v>
      </c>
      <c r="K208" s="849">
        <v>44</v>
      </c>
      <c r="L208" s="849">
        <v>1</v>
      </c>
      <c r="M208" s="849">
        <v>22</v>
      </c>
      <c r="N208" s="849"/>
      <c r="O208" s="849"/>
      <c r="P208" s="837"/>
      <c r="Q208" s="850"/>
    </row>
    <row r="209" spans="1:17" ht="14.4" customHeight="1" x14ac:dyDescent="0.3">
      <c r="A209" s="831" t="s">
        <v>2228</v>
      </c>
      <c r="B209" s="832" t="s">
        <v>2229</v>
      </c>
      <c r="C209" s="832" t="s">
        <v>1827</v>
      </c>
      <c r="D209" s="832" t="s">
        <v>2480</v>
      </c>
      <c r="E209" s="832" t="s">
        <v>2481</v>
      </c>
      <c r="F209" s="849">
        <v>8</v>
      </c>
      <c r="G209" s="849">
        <v>4552</v>
      </c>
      <c r="H209" s="849">
        <v>1.6</v>
      </c>
      <c r="I209" s="849">
        <v>569</v>
      </c>
      <c r="J209" s="849">
        <v>5</v>
      </c>
      <c r="K209" s="849">
        <v>2845</v>
      </c>
      <c r="L209" s="849">
        <v>1</v>
      </c>
      <c r="M209" s="849">
        <v>569</v>
      </c>
      <c r="N209" s="849">
        <v>3</v>
      </c>
      <c r="O209" s="849">
        <v>1707</v>
      </c>
      <c r="P209" s="837">
        <v>0.6</v>
      </c>
      <c r="Q209" s="850">
        <v>569</v>
      </c>
    </row>
    <row r="210" spans="1:17" ht="14.4" customHeight="1" x14ac:dyDescent="0.3">
      <c r="A210" s="831" t="s">
        <v>2228</v>
      </c>
      <c r="B210" s="832" t="s">
        <v>2229</v>
      </c>
      <c r="C210" s="832" t="s">
        <v>1827</v>
      </c>
      <c r="D210" s="832" t="s">
        <v>2482</v>
      </c>
      <c r="E210" s="832" t="s">
        <v>2483</v>
      </c>
      <c r="F210" s="849"/>
      <c r="G210" s="849"/>
      <c r="H210" s="849"/>
      <c r="I210" s="849"/>
      <c r="J210" s="849"/>
      <c r="K210" s="849"/>
      <c r="L210" s="849"/>
      <c r="M210" s="849"/>
      <c r="N210" s="849">
        <v>1</v>
      </c>
      <c r="O210" s="849">
        <v>172</v>
      </c>
      <c r="P210" s="837"/>
      <c r="Q210" s="850">
        <v>172</v>
      </c>
    </row>
    <row r="211" spans="1:17" ht="14.4" customHeight="1" x14ac:dyDescent="0.3">
      <c r="A211" s="831" t="s">
        <v>2228</v>
      </c>
      <c r="B211" s="832" t="s">
        <v>2229</v>
      </c>
      <c r="C211" s="832" t="s">
        <v>1827</v>
      </c>
      <c r="D211" s="832" t="s">
        <v>2482</v>
      </c>
      <c r="E211" s="832" t="s">
        <v>2484</v>
      </c>
      <c r="F211" s="849"/>
      <c r="G211" s="849"/>
      <c r="H211" s="849"/>
      <c r="I211" s="849"/>
      <c r="J211" s="849">
        <v>1</v>
      </c>
      <c r="K211" s="849">
        <v>172</v>
      </c>
      <c r="L211" s="849">
        <v>1</v>
      </c>
      <c r="M211" s="849">
        <v>172</v>
      </c>
      <c r="N211" s="849">
        <v>1</v>
      </c>
      <c r="O211" s="849">
        <v>172</v>
      </c>
      <c r="P211" s="837">
        <v>1</v>
      </c>
      <c r="Q211" s="850">
        <v>172</v>
      </c>
    </row>
    <row r="212" spans="1:17" ht="14.4" customHeight="1" x14ac:dyDescent="0.3">
      <c r="A212" s="831" t="s">
        <v>2228</v>
      </c>
      <c r="B212" s="832" t="s">
        <v>2229</v>
      </c>
      <c r="C212" s="832" t="s">
        <v>1827</v>
      </c>
      <c r="D212" s="832" t="s">
        <v>2485</v>
      </c>
      <c r="E212" s="832" t="s">
        <v>2486</v>
      </c>
      <c r="F212" s="849"/>
      <c r="G212" s="849"/>
      <c r="H212" s="849"/>
      <c r="I212" s="849"/>
      <c r="J212" s="849">
        <v>3</v>
      </c>
      <c r="K212" s="849">
        <v>1485</v>
      </c>
      <c r="L212" s="849">
        <v>1</v>
      </c>
      <c r="M212" s="849">
        <v>495</v>
      </c>
      <c r="N212" s="849"/>
      <c r="O212" s="849"/>
      <c r="P212" s="837"/>
      <c r="Q212" s="850"/>
    </row>
    <row r="213" spans="1:17" ht="14.4" customHeight="1" x14ac:dyDescent="0.3">
      <c r="A213" s="831" t="s">
        <v>2228</v>
      </c>
      <c r="B213" s="832" t="s">
        <v>2229</v>
      </c>
      <c r="C213" s="832" t="s">
        <v>1827</v>
      </c>
      <c r="D213" s="832" t="s">
        <v>2487</v>
      </c>
      <c r="E213" s="832" t="s">
        <v>2488</v>
      </c>
      <c r="F213" s="849">
        <v>16</v>
      </c>
      <c r="G213" s="849">
        <v>9264</v>
      </c>
      <c r="H213" s="849">
        <v>0.84210526315789469</v>
      </c>
      <c r="I213" s="849">
        <v>579</v>
      </c>
      <c r="J213" s="849">
        <v>19</v>
      </c>
      <c r="K213" s="849">
        <v>11001</v>
      </c>
      <c r="L213" s="849">
        <v>1</v>
      </c>
      <c r="M213" s="849">
        <v>579</v>
      </c>
      <c r="N213" s="849"/>
      <c r="O213" s="849"/>
      <c r="P213" s="837"/>
      <c r="Q213" s="850"/>
    </row>
    <row r="214" spans="1:17" ht="14.4" customHeight="1" x14ac:dyDescent="0.3">
      <c r="A214" s="831" t="s">
        <v>2228</v>
      </c>
      <c r="B214" s="832" t="s">
        <v>2229</v>
      </c>
      <c r="C214" s="832" t="s">
        <v>1827</v>
      </c>
      <c r="D214" s="832" t="s">
        <v>2489</v>
      </c>
      <c r="E214" s="832" t="s">
        <v>2490</v>
      </c>
      <c r="F214" s="849">
        <v>16</v>
      </c>
      <c r="G214" s="849">
        <v>16176</v>
      </c>
      <c r="H214" s="849">
        <v>0.99901185770750989</v>
      </c>
      <c r="I214" s="849">
        <v>1011</v>
      </c>
      <c r="J214" s="849">
        <v>16</v>
      </c>
      <c r="K214" s="849">
        <v>16192</v>
      </c>
      <c r="L214" s="849">
        <v>1</v>
      </c>
      <c r="M214" s="849">
        <v>1012</v>
      </c>
      <c r="N214" s="849"/>
      <c r="O214" s="849"/>
      <c r="P214" s="837"/>
      <c r="Q214" s="850"/>
    </row>
    <row r="215" spans="1:17" ht="14.4" customHeight="1" x14ac:dyDescent="0.3">
      <c r="A215" s="831" t="s">
        <v>2228</v>
      </c>
      <c r="B215" s="832" t="s">
        <v>2229</v>
      </c>
      <c r="C215" s="832" t="s">
        <v>1827</v>
      </c>
      <c r="D215" s="832" t="s">
        <v>2491</v>
      </c>
      <c r="E215" s="832" t="s">
        <v>2492</v>
      </c>
      <c r="F215" s="849">
        <v>1</v>
      </c>
      <c r="G215" s="849">
        <v>192</v>
      </c>
      <c r="H215" s="849">
        <v>0.5</v>
      </c>
      <c r="I215" s="849">
        <v>192</v>
      </c>
      <c r="J215" s="849">
        <v>2</v>
      </c>
      <c r="K215" s="849">
        <v>384</v>
      </c>
      <c r="L215" s="849">
        <v>1</v>
      </c>
      <c r="M215" s="849">
        <v>192</v>
      </c>
      <c r="N215" s="849">
        <v>2</v>
      </c>
      <c r="O215" s="849">
        <v>384</v>
      </c>
      <c r="P215" s="837">
        <v>1</v>
      </c>
      <c r="Q215" s="850">
        <v>192</v>
      </c>
    </row>
    <row r="216" spans="1:17" ht="14.4" customHeight="1" x14ac:dyDescent="0.3">
      <c r="A216" s="831" t="s">
        <v>2228</v>
      </c>
      <c r="B216" s="832" t="s">
        <v>2229</v>
      </c>
      <c r="C216" s="832" t="s">
        <v>1827</v>
      </c>
      <c r="D216" s="832" t="s">
        <v>2491</v>
      </c>
      <c r="E216" s="832" t="s">
        <v>2493</v>
      </c>
      <c r="F216" s="849">
        <v>1</v>
      </c>
      <c r="G216" s="849">
        <v>192</v>
      </c>
      <c r="H216" s="849"/>
      <c r="I216" s="849">
        <v>192</v>
      </c>
      <c r="J216" s="849"/>
      <c r="K216" s="849"/>
      <c r="L216" s="849"/>
      <c r="M216" s="849"/>
      <c r="N216" s="849">
        <v>1</v>
      </c>
      <c r="O216" s="849">
        <v>192</v>
      </c>
      <c r="P216" s="837"/>
      <c r="Q216" s="850">
        <v>192</v>
      </c>
    </row>
    <row r="217" spans="1:17" ht="14.4" customHeight="1" x14ac:dyDescent="0.3">
      <c r="A217" s="831" t="s">
        <v>2228</v>
      </c>
      <c r="B217" s="832" t="s">
        <v>2229</v>
      </c>
      <c r="C217" s="832" t="s">
        <v>1827</v>
      </c>
      <c r="D217" s="832" t="s">
        <v>2494</v>
      </c>
      <c r="E217" s="832" t="s">
        <v>2495</v>
      </c>
      <c r="F217" s="849">
        <v>3</v>
      </c>
      <c r="G217" s="849">
        <v>5064</v>
      </c>
      <c r="H217" s="849">
        <v>2.9982238010657194</v>
      </c>
      <c r="I217" s="849">
        <v>1688</v>
      </c>
      <c r="J217" s="849">
        <v>1</v>
      </c>
      <c r="K217" s="849">
        <v>1689</v>
      </c>
      <c r="L217" s="849">
        <v>1</v>
      </c>
      <c r="M217" s="849">
        <v>1689</v>
      </c>
      <c r="N217" s="849">
        <v>2</v>
      </c>
      <c r="O217" s="849">
        <v>3382</v>
      </c>
      <c r="P217" s="837">
        <v>2.0023682652457073</v>
      </c>
      <c r="Q217" s="850">
        <v>1691</v>
      </c>
    </row>
    <row r="218" spans="1:17" ht="14.4" customHeight="1" x14ac:dyDescent="0.3">
      <c r="A218" s="831" t="s">
        <v>2228</v>
      </c>
      <c r="B218" s="832" t="s">
        <v>2229</v>
      </c>
      <c r="C218" s="832" t="s">
        <v>1827</v>
      </c>
      <c r="D218" s="832" t="s">
        <v>2496</v>
      </c>
      <c r="E218" s="832" t="s">
        <v>2497</v>
      </c>
      <c r="F218" s="849"/>
      <c r="G218" s="849"/>
      <c r="H218" s="849"/>
      <c r="I218" s="849"/>
      <c r="J218" s="849">
        <v>7</v>
      </c>
      <c r="K218" s="849">
        <v>889</v>
      </c>
      <c r="L218" s="849">
        <v>1</v>
      </c>
      <c r="M218" s="849">
        <v>127</v>
      </c>
      <c r="N218" s="849">
        <v>87</v>
      </c>
      <c r="O218" s="849">
        <v>11049</v>
      </c>
      <c r="P218" s="837">
        <v>12.428571428571429</v>
      </c>
      <c r="Q218" s="850">
        <v>127</v>
      </c>
    </row>
    <row r="219" spans="1:17" ht="14.4" customHeight="1" x14ac:dyDescent="0.3">
      <c r="A219" s="831" t="s">
        <v>2228</v>
      </c>
      <c r="B219" s="832" t="s">
        <v>2229</v>
      </c>
      <c r="C219" s="832" t="s">
        <v>1827</v>
      </c>
      <c r="D219" s="832" t="s">
        <v>2496</v>
      </c>
      <c r="E219" s="832" t="s">
        <v>2498</v>
      </c>
      <c r="F219" s="849"/>
      <c r="G219" s="849"/>
      <c r="H219" s="849"/>
      <c r="I219" s="849"/>
      <c r="J219" s="849">
        <v>5</v>
      </c>
      <c r="K219" s="849">
        <v>635</v>
      </c>
      <c r="L219" s="849">
        <v>1</v>
      </c>
      <c r="M219" s="849">
        <v>127</v>
      </c>
      <c r="N219" s="849">
        <v>1</v>
      </c>
      <c r="O219" s="849">
        <v>127</v>
      </c>
      <c r="P219" s="837">
        <v>0.2</v>
      </c>
      <c r="Q219" s="850">
        <v>127</v>
      </c>
    </row>
    <row r="220" spans="1:17" ht="14.4" customHeight="1" x14ac:dyDescent="0.3">
      <c r="A220" s="831" t="s">
        <v>2228</v>
      </c>
      <c r="B220" s="832" t="s">
        <v>2229</v>
      </c>
      <c r="C220" s="832" t="s">
        <v>1827</v>
      </c>
      <c r="D220" s="832" t="s">
        <v>2499</v>
      </c>
      <c r="E220" s="832" t="s">
        <v>2500</v>
      </c>
      <c r="F220" s="849">
        <v>2</v>
      </c>
      <c r="G220" s="849">
        <v>46</v>
      </c>
      <c r="H220" s="849">
        <v>0.66666666666666663</v>
      </c>
      <c r="I220" s="849">
        <v>23</v>
      </c>
      <c r="J220" s="849">
        <v>3</v>
      </c>
      <c r="K220" s="849">
        <v>69</v>
      </c>
      <c r="L220" s="849">
        <v>1</v>
      </c>
      <c r="M220" s="849">
        <v>23</v>
      </c>
      <c r="N220" s="849"/>
      <c r="O220" s="849"/>
      <c r="P220" s="837"/>
      <c r="Q220" s="850"/>
    </row>
    <row r="221" spans="1:17" ht="14.4" customHeight="1" x14ac:dyDescent="0.3">
      <c r="A221" s="831" t="s">
        <v>2228</v>
      </c>
      <c r="B221" s="832" t="s">
        <v>2229</v>
      </c>
      <c r="C221" s="832" t="s">
        <v>1827</v>
      </c>
      <c r="D221" s="832" t="s">
        <v>2499</v>
      </c>
      <c r="E221" s="832" t="s">
        <v>2501</v>
      </c>
      <c r="F221" s="849">
        <v>3</v>
      </c>
      <c r="G221" s="849">
        <v>69</v>
      </c>
      <c r="H221" s="849">
        <v>0.21428571428571427</v>
      </c>
      <c r="I221" s="849">
        <v>23</v>
      </c>
      <c r="J221" s="849">
        <v>14</v>
      </c>
      <c r="K221" s="849">
        <v>322</v>
      </c>
      <c r="L221" s="849">
        <v>1</v>
      </c>
      <c r="M221" s="849">
        <v>23</v>
      </c>
      <c r="N221" s="849">
        <v>7</v>
      </c>
      <c r="O221" s="849">
        <v>161</v>
      </c>
      <c r="P221" s="837">
        <v>0.5</v>
      </c>
      <c r="Q221" s="850">
        <v>23</v>
      </c>
    </row>
    <row r="222" spans="1:17" ht="14.4" customHeight="1" x14ac:dyDescent="0.3">
      <c r="A222" s="831" t="s">
        <v>2228</v>
      </c>
      <c r="B222" s="832" t="s">
        <v>2229</v>
      </c>
      <c r="C222" s="832" t="s">
        <v>1827</v>
      </c>
      <c r="D222" s="832" t="s">
        <v>2502</v>
      </c>
      <c r="E222" s="832" t="s">
        <v>2503</v>
      </c>
      <c r="F222" s="849">
        <v>3</v>
      </c>
      <c r="G222" s="849">
        <v>1119</v>
      </c>
      <c r="H222" s="849">
        <v>2.9919786096256686</v>
      </c>
      <c r="I222" s="849">
        <v>373</v>
      </c>
      <c r="J222" s="849">
        <v>1</v>
      </c>
      <c r="K222" s="849">
        <v>374</v>
      </c>
      <c r="L222" s="849">
        <v>1</v>
      </c>
      <c r="M222" s="849">
        <v>374</v>
      </c>
      <c r="N222" s="849"/>
      <c r="O222" s="849"/>
      <c r="P222" s="837"/>
      <c r="Q222" s="850"/>
    </row>
    <row r="223" spans="1:17" ht="14.4" customHeight="1" x14ac:dyDescent="0.3">
      <c r="A223" s="831" t="s">
        <v>2228</v>
      </c>
      <c r="B223" s="832" t="s">
        <v>2229</v>
      </c>
      <c r="C223" s="832" t="s">
        <v>1827</v>
      </c>
      <c r="D223" s="832" t="s">
        <v>2502</v>
      </c>
      <c r="E223" s="832" t="s">
        <v>2504</v>
      </c>
      <c r="F223" s="849"/>
      <c r="G223" s="849"/>
      <c r="H223" s="849"/>
      <c r="I223" s="849"/>
      <c r="J223" s="849">
        <v>1</v>
      </c>
      <c r="K223" s="849">
        <v>374</v>
      </c>
      <c r="L223" s="849">
        <v>1</v>
      </c>
      <c r="M223" s="849">
        <v>374</v>
      </c>
      <c r="N223" s="849"/>
      <c r="O223" s="849"/>
      <c r="P223" s="837"/>
      <c r="Q223" s="850"/>
    </row>
    <row r="224" spans="1:17" ht="14.4" customHeight="1" x14ac:dyDescent="0.3">
      <c r="A224" s="831" t="s">
        <v>2228</v>
      </c>
      <c r="B224" s="832" t="s">
        <v>2229</v>
      </c>
      <c r="C224" s="832" t="s">
        <v>1827</v>
      </c>
      <c r="D224" s="832" t="s">
        <v>2505</v>
      </c>
      <c r="E224" s="832" t="s">
        <v>2506</v>
      </c>
      <c r="F224" s="849">
        <v>13</v>
      </c>
      <c r="G224" s="849">
        <v>585</v>
      </c>
      <c r="H224" s="849">
        <v>1.1818181818181819</v>
      </c>
      <c r="I224" s="849">
        <v>45</v>
      </c>
      <c r="J224" s="849">
        <v>11</v>
      </c>
      <c r="K224" s="849">
        <v>495</v>
      </c>
      <c r="L224" s="849">
        <v>1</v>
      </c>
      <c r="M224" s="849">
        <v>45</v>
      </c>
      <c r="N224" s="849">
        <v>19</v>
      </c>
      <c r="O224" s="849">
        <v>855</v>
      </c>
      <c r="P224" s="837">
        <v>1.7272727272727273</v>
      </c>
      <c r="Q224" s="850">
        <v>45</v>
      </c>
    </row>
    <row r="225" spans="1:17" ht="14.4" customHeight="1" x14ac:dyDescent="0.3">
      <c r="A225" s="831" t="s">
        <v>2228</v>
      </c>
      <c r="B225" s="832" t="s">
        <v>2229</v>
      </c>
      <c r="C225" s="832" t="s">
        <v>1827</v>
      </c>
      <c r="D225" s="832" t="s">
        <v>2505</v>
      </c>
      <c r="E225" s="832" t="s">
        <v>2507</v>
      </c>
      <c r="F225" s="849">
        <v>1</v>
      </c>
      <c r="G225" s="849">
        <v>45</v>
      </c>
      <c r="H225" s="849">
        <v>0.16666666666666666</v>
      </c>
      <c r="I225" s="849">
        <v>45</v>
      </c>
      <c r="J225" s="849">
        <v>6</v>
      </c>
      <c r="K225" s="849">
        <v>270</v>
      </c>
      <c r="L225" s="849">
        <v>1</v>
      </c>
      <c r="M225" s="849">
        <v>45</v>
      </c>
      <c r="N225" s="849"/>
      <c r="O225" s="849"/>
      <c r="P225" s="837"/>
      <c r="Q225" s="850"/>
    </row>
    <row r="226" spans="1:17" ht="14.4" customHeight="1" x14ac:dyDescent="0.3">
      <c r="A226" s="831" t="s">
        <v>2228</v>
      </c>
      <c r="B226" s="832" t="s">
        <v>2229</v>
      </c>
      <c r="C226" s="832" t="s">
        <v>1827</v>
      </c>
      <c r="D226" s="832" t="s">
        <v>2508</v>
      </c>
      <c r="E226" s="832" t="s">
        <v>2309</v>
      </c>
      <c r="F226" s="849">
        <v>5</v>
      </c>
      <c r="G226" s="849">
        <v>935</v>
      </c>
      <c r="H226" s="849">
        <v>0.83333333333333337</v>
      </c>
      <c r="I226" s="849">
        <v>187</v>
      </c>
      <c r="J226" s="849">
        <v>6</v>
      </c>
      <c r="K226" s="849">
        <v>1122</v>
      </c>
      <c r="L226" s="849">
        <v>1</v>
      </c>
      <c r="M226" s="849">
        <v>187</v>
      </c>
      <c r="N226" s="849">
        <v>2</v>
      </c>
      <c r="O226" s="849">
        <v>374</v>
      </c>
      <c r="P226" s="837">
        <v>0.33333333333333331</v>
      </c>
      <c r="Q226" s="850">
        <v>187</v>
      </c>
    </row>
    <row r="227" spans="1:17" ht="14.4" customHeight="1" x14ac:dyDescent="0.3">
      <c r="A227" s="831" t="s">
        <v>2228</v>
      </c>
      <c r="B227" s="832" t="s">
        <v>2229</v>
      </c>
      <c r="C227" s="832" t="s">
        <v>1827</v>
      </c>
      <c r="D227" s="832" t="s">
        <v>2509</v>
      </c>
      <c r="E227" s="832" t="s">
        <v>2510</v>
      </c>
      <c r="F227" s="849">
        <v>1</v>
      </c>
      <c r="G227" s="849">
        <v>146</v>
      </c>
      <c r="H227" s="849">
        <v>1</v>
      </c>
      <c r="I227" s="849">
        <v>146</v>
      </c>
      <c r="J227" s="849">
        <v>1</v>
      </c>
      <c r="K227" s="849">
        <v>146</v>
      </c>
      <c r="L227" s="849">
        <v>1</v>
      </c>
      <c r="M227" s="849">
        <v>146</v>
      </c>
      <c r="N227" s="849">
        <v>2</v>
      </c>
      <c r="O227" s="849">
        <v>292</v>
      </c>
      <c r="P227" s="837">
        <v>2</v>
      </c>
      <c r="Q227" s="850">
        <v>146</v>
      </c>
    </row>
    <row r="228" spans="1:17" ht="14.4" customHeight="1" x14ac:dyDescent="0.3">
      <c r="A228" s="831" t="s">
        <v>2228</v>
      </c>
      <c r="B228" s="832" t="s">
        <v>2229</v>
      </c>
      <c r="C228" s="832" t="s">
        <v>1827</v>
      </c>
      <c r="D228" s="832" t="s">
        <v>2511</v>
      </c>
      <c r="E228" s="832" t="s">
        <v>2512</v>
      </c>
      <c r="F228" s="849">
        <v>3</v>
      </c>
      <c r="G228" s="849">
        <v>138</v>
      </c>
      <c r="H228" s="849"/>
      <c r="I228" s="849">
        <v>46</v>
      </c>
      <c r="J228" s="849"/>
      <c r="K228" s="849"/>
      <c r="L228" s="849"/>
      <c r="M228" s="849"/>
      <c r="N228" s="849"/>
      <c r="O228" s="849"/>
      <c r="P228" s="837"/>
      <c r="Q228" s="850"/>
    </row>
    <row r="229" spans="1:17" ht="14.4" customHeight="1" x14ac:dyDescent="0.3">
      <c r="A229" s="831" t="s">
        <v>2228</v>
      </c>
      <c r="B229" s="832" t="s">
        <v>2229</v>
      </c>
      <c r="C229" s="832" t="s">
        <v>1827</v>
      </c>
      <c r="D229" s="832" t="s">
        <v>2511</v>
      </c>
      <c r="E229" s="832" t="s">
        <v>2513</v>
      </c>
      <c r="F229" s="849">
        <v>3</v>
      </c>
      <c r="G229" s="849">
        <v>138</v>
      </c>
      <c r="H229" s="849"/>
      <c r="I229" s="849">
        <v>46</v>
      </c>
      <c r="J229" s="849"/>
      <c r="K229" s="849"/>
      <c r="L229" s="849"/>
      <c r="M229" s="849"/>
      <c r="N229" s="849"/>
      <c r="O229" s="849"/>
      <c r="P229" s="837"/>
      <c r="Q229" s="850"/>
    </row>
    <row r="230" spans="1:17" ht="14.4" customHeight="1" x14ac:dyDescent="0.3">
      <c r="A230" s="831" t="s">
        <v>2228</v>
      </c>
      <c r="B230" s="832" t="s">
        <v>2229</v>
      </c>
      <c r="C230" s="832" t="s">
        <v>1827</v>
      </c>
      <c r="D230" s="832" t="s">
        <v>2514</v>
      </c>
      <c r="E230" s="832" t="s">
        <v>2515</v>
      </c>
      <c r="F230" s="849">
        <v>4</v>
      </c>
      <c r="G230" s="849">
        <v>1180</v>
      </c>
      <c r="H230" s="849">
        <v>1.3333333333333333</v>
      </c>
      <c r="I230" s="849">
        <v>295</v>
      </c>
      <c r="J230" s="849">
        <v>3</v>
      </c>
      <c r="K230" s="849">
        <v>885</v>
      </c>
      <c r="L230" s="849">
        <v>1</v>
      </c>
      <c r="M230" s="849">
        <v>295</v>
      </c>
      <c r="N230" s="849">
        <v>1</v>
      </c>
      <c r="O230" s="849">
        <v>296</v>
      </c>
      <c r="P230" s="837">
        <v>0.33446327683615817</v>
      </c>
      <c r="Q230" s="850">
        <v>296</v>
      </c>
    </row>
    <row r="231" spans="1:17" ht="14.4" customHeight="1" x14ac:dyDescent="0.3">
      <c r="A231" s="831" t="s">
        <v>2228</v>
      </c>
      <c r="B231" s="832" t="s">
        <v>2229</v>
      </c>
      <c r="C231" s="832" t="s">
        <v>1827</v>
      </c>
      <c r="D231" s="832" t="s">
        <v>2516</v>
      </c>
      <c r="E231" s="832" t="s">
        <v>2517</v>
      </c>
      <c r="F231" s="849">
        <v>2</v>
      </c>
      <c r="G231" s="849">
        <v>62</v>
      </c>
      <c r="H231" s="849">
        <v>1</v>
      </c>
      <c r="I231" s="849">
        <v>31</v>
      </c>
      <c r="J231" s="849">
        <v>2</v>
      </c>
      <c r="K231" s="849">
        <v>62</v>
      </c>
      <c r="L231" s="849">
        <v>1</v>
      </c>
      <c r="M231" s="849">
        <v>31</v>
      </c>
      <c r="N231" s="849">
        <v>1</v>
      </c>
      <c r="O231" s="849">
        <v>31</v>
      </c>
      <c r="P231" s="837">
        <v>0.5</v>
      </c>
      <c r="Q231" s="850">
        <v>31</v>
      </c>
    </row>
    <row r="232" spans="1:17" ht="14.4" customHeight="1" x14ac:dyDescent="0.3">
      <c r="A232" s="831" t="s">
        <v>2228</v>
      </c>
      <c r="B232" s="832" t="s">
        <v>2229</v>
      </c>
      <c r="C232" s="832" t="s">
        <v>1827</v>
      </c>
      <c r="D232" s="832" t="s">
        <v>2518</v>
      </c>
      <c r="E232" s="832" t="s">
        <v>2519</v>
      </c>
      <c r="F232" s="849">
        <v>1</v>
      </c>
      <c r="G232" s="849">
        <v>560</v>
      </c>
      <c r="H232" s="849">
        <v>1</v>
      </c>
      <c r="I232" s="849">
        <v>560</v>
      </c>
      <c r="J232" s="849">
        <v>1</v>
      </c>
      <c r="K232" s="849">
        <v>560</v>
      </c>
      <c r="L232" s="849">
        <v>1</v>
      </c>
      <c r="M232" s="849">
        <v>560</v>
      </c>
      <c r="N232" s="849">
        <v>1</v>
      </c>
      <c r="O232" s="849">
        <v>561</v>
      </c>
      <c r="P232" s="837">
        <v>1.0017857142857143</v>
      </c>
      <c r="Q232" s="850">
        <v>561</v>
      </c>
    </row>
    <row r="233" spans="1:17" ht="14.4" customHeight="1" x14ac:dyDescent="0.3">
      <c r="A233" s="831" t="s">
        <v>2228</v>
      </c>
      <c r="B233" s="832" t="s">
        <v>2229</v>
      </c>
      <c r="C233" s="832" t="s">
        <v>1827</v>
      </c>
      <c r="D233" s="832" t="s">
        <v>2518</v>
      </c>
      <c r="E233" s="832" t="s">
        <v>2520</v>
      </c>
      <c r="F233" s="849">
        <v>1</v>
      </c>
      <c r="G233" s="849">
        <v>560</v>
      </c>
      <c r="H233" s="849"/>
      <c r="I233" s="849">
        <v>560</v>
      </c>
      <c r="J233" s="849"/>
      <c r="K233" s="849"/>
      <c r="L233" s="849"/>
      <c r="M233" s="849"/>
      <c r="N233" s="849"/>
      <c r="O233" s="849"/>
      <c r="P233" s="837"/>
      <c r="Q233" s="850"/>
    </row>
    <row r="234" spans="1:17" ht="14.4" customHeight="1" x14ac:dyDescent="0.3">
      <c r="A234" s="831" t="s">
        <v>2228</v>
      </c>
      <c r="B234" s="832" t="s">
        <v>2229</v>
      </c>
      <c r="C234" s="832" t="s">
        <v>1827</v>
      </c>
      <c r="D234" s="832" t="s">
        <v>2521</v>
      </c>
      <c r="E234" s="832" t="s">
        <v>2522</v>
      </c>
      <c r="F234" s="849"/>
      <c r="G234" s="849"/>
      <c r="H234" s="849"/>
      <c r="I234" s="849"/>
      <c r="J234" s="849"/>
      <c r="K234" s="849"/>
      <c r="L234" s="849"/>
      <c r="M234" s="849"/>
      <c r="N234" s="849">
        <v>4</v>
      </c>
      <c r="O234" s="849">
        <v>736</v>
      </c>
      <c r="P234" s="837"/>
      <c r="Q234" s="850">
        <v>184</v>
      </c>
    </row>
    <row r="235" spans="1:17" ht="14.4" customHeight="1" x14ac:dyDescent="0.3">
      <c r="A235" s="831" t="s">
        <v>2228</v>
      </c>
      <c r="B235" s="832" t="s">
        <v>2229</v>
      </c>
      <c r="C235" s="832" t="s">
        <v>1827</v>
      </c>
      <c r="D235" s="832" t="s">
        <v>2521</v>
      </c>
      <c r="E235" s="832" t="s">
        <v>2523</v>
      </c>
      <c r="F235" s="849">
        <v>1</v>
      </c>
      <c r="G235" s="849">
        <v>184</v>
      </c>
      <c r="H235" s="849">
        <v>0.25</v>
      </c>
      <c r="I235" s="849">
        <v>184</v>
      </c>
      <c r="J235" s="849">
        <v>4</v>
      </c>
      <c r="K235" s="849">
        <v>736</v>
      </c>
      <c r="L235" s="849">
        <v>1</v>
      </c>
      <c r="M235" s="849">
        <v>184</v>
      </c>
      <c r="N235" s="849">
        <v>3</v>
      </c>
      <c r="O235" s="849">
        <v>552</v>
      </c>
      <c r="P235" s="837">
        <v>0.75</v>
      </c>
      <c r="Q235" s="850">
        <v>184</v>
      </c>
    </row>
    <row r="236" spans="1:17" ht="14.4" customHeight="1" x14ac:dyDescent="0.3">
      <c r="A236" s="831" t="s">
        <v>2228</v>
      </c>
      <c r="B236" s="832" t="s">
        <v>2229</v>
      </c>
      <c r="C236" s="832" t="s">
        <v>1827</v>
      </c>
      <c r="D236" s="832" t="s">
        <v>2524</v>
      </c>
      <c r="E236" s="832" t="s">
        <v>2525</v>
      </c>
      <c r="F236" s="849"/>
      <c r="G236" s="849"/>
      <c r="H236" s="849"/>
      <c r="I236" s="849"/>
      <c r="J236" s="849">
        <v>1</v>
      </c>
      <c r="K236" s="849">
        <v>295</v>
      </c>
      <c r="L236" s="849">
        <v>1</v>
      </c>
      <c r="M236" s="849">
        <v>295</v>
      </c>
      <c r="N236" s="849"/>
      <c r="O236" s="849"/>
      <c r="P236" s="837"/>
      <c r="Q236" s="850"/>
    </row>
    <row r="237" spans="1:17" ht="14.4" customHeight="1" x14ac:dyDescent="0.3">
      <c r="A237" s="831" t="s">
        <v>2228</v>
      </c>
      <c r="B237" s="832" t="s">
        <v>2229</v>
      </c>
      <c r="C237" s="832" t="s">
        <v>1827</v>
      </c>
      <c r="D237" s="832" t="s">
        <v>2526</v>
      </c>
      <c r="E237" s="832" t="s">
        <v>2527</v>
      </c>
      <c r="F237" s="849"/>
      <c r="G237" s="849"/>
      <c r="H237" s="849"/>
      <c r="I237" s="849"/>
      <c r="J237" s="849">
        <v>1</v>
      </c>
      <c r="K237" s="849">
        <v>355</v>
      </c>
      <c r="L237" s="849">
        <v>1</v>
      </c>
      <c r="M237" s="849">
        <v>355</v>
      </c>
      <c r="N237" s="849"/>
      <c r="O237" s="849"/>
      <c r="P237" s="837"/>
      <c r="Q237" s="850"/>
    </row>
    <row r="238" spans="1:17" ht="14.4" customHeight="1" x14ac:dyDescent="0.3">
      <c r="A238" s="831" t="s">
        <v>2228</v>
      </c>
      <c r="B238" s="832" t="s">
        <v>2229</v>
      </c>
      <c r="C238" s="832" t="s">
        <v>1827</v>
      </c>
      <c r="D238" s="832" t="s">
        <v>2526</v>
      </c>
      <c r="E238" s="832" t="s">
        <v>2528</v>
      </c>
      <c r="F238" s="849"/>
      <c r="G238" s="849"/>
      <c r="H238" s="849"/>
      <c r="I238" s="849"/>
      <c r="J238" s="849"/>
      <c r="K238" s="849"/>
      <c r="L238" s="849"/>
      <c r="M238" s="849"/>
      <c r="N238" s="849">
        <v>1</v>
      </c>
      <c r="O238" s="849">
        <v>356</v>
      </c>
      <c r="P238" s="837"/>
      <c r="Q238" s="850">
        <v>356</v>
      </c>
    </row>
    <row r="239" spans="1:17" ht="14.4" customHeight="1" x14ac:dyDescent="0.3">
      <c r="A239" s="831" t="s">
        <v>2228</v>
      </c>
      <c r="B239" s="832" t="s">
        <v>2229</v>
      </c>
      <c r="C239" s="832" t="s">
        <v>1827</v>
      </c>
      <c r="D239" s="832" t="s">
        <v>2529</v>
      </c>
      <c r="E239" s="832" t="s">
        <v>2530</v>
      </c>
      <c r="F239" s="849"/>
      <c r="G239" s="849"/>
      <c r="H239" s="849"/>
      <c r="I239" s="849"/>
      <c r="J239" s="849">
        <v>1</v>
      </c>
      <c r="K239" s="849">
        <v>1768</v>
      </c>
      <c r="L239" s="849">
        <v>1</v>
      </c>
      <c r="M239" s="849">
        <v>1768</v>
      </c>
      <c r="N239" s="849"/>
      <c r="O239" s="849"/>
      <c r="P239" s="837"/>
      <c r="Q239" s="850"/>
    </row>
    <row r="240" spans="1:17" ht="14.4" customHeight="1" x14ac:dyDescent="0.3">
      <c r="A240" s="831" t="s">
        <v>2228</v>
      </c>
      <c r="B240" s="832" t="s">
        <v>2229</v>
      </c>
      <c r="C240" s="832" t="s">
        <v>1827</v>
      </c>
      <c r="D240" s="832" t="s">
        <v>2531</v>
      </c>
      <c r="E240" s="832" t="s">
        <v>2532</v>
      </c>
      <c r="F240" s="849">
        <v>1</v>
      </c>
      <c r="G240" s="849">
        <v>407</v>
      </c>
      <c r="H240" s="849">
        <v>0.5</v>
      </c>
      <c r="I240" s="849">
        <v>407</v>
      </c>
      <c r="J240" s="849">
        <v>2</v>
      </c>
      <c r="K240" s="849">
        <v>814</v>
      </c>
      <c r="L240" s="849">
        <v>1</v>
      </c>
      <c r="M240" s="849">
        <v>407</v>
      </c>
      <c r="N240" s="849">
        <v>1</v>
      </c>
      <c r="O240" s="849">
        <v>407</v>
      </c>
      <c r="P240" s="837">
        <v>0.5</v>
      </c>
      <c r="Q240" s="850">
        <v>407</v>
      </c>
    </row>
    <row r="241" spans="1:17" ht="14.4" customHeight="1" x14ac:dyDescent="0.3">
      <c r="A241" s="831" t="s">
        <v>2228</v>
      </c>
      <c r="B241" s="832" t="s">
        <v>2229</v>
      </c>
      <c r="C241" s="832" t="s">
        <v>1827</v>
      </c>
      <c r="D241" s="832" t="s">
        <v>2531</v>
      </c>
      <c r="E241" s="832" t="s">
        <v>2533</v>
      </c>
      <c r="F241" s="849">
        <v>1</v>
      </c>
      <c r="G241" s="849">
        <v>407</v>
      </c>
      <c r="H241" s="849">
        <v>0.33333333333333331</v>
      </c>
      <c r="I241" s="849">
        <v>407</v>
      </c>
      <c r="J241" s="849">
        <v>3</v>
      </c>
      <c r="K241" s="849">
        <v>1221</v>
      </c>
      <c r="L241" s="849">
        <v>1</v>
      </c>
      <c r="M241" s="849">
        <v>407</v>
      </c>
      <c r="N241" s="849">
        <v>3</v>
      </c>
      <c r="O241" s="849">
        <v>1221</v>
      </c>
      <c r="P241" s="837">
        <v>1</v>
      </c>
      <c r="Q241" s="850">
        <v>407</v>
      </c>
    </row>
    <row r="242" spans="1:17" ht="14.4" customHeight="1" x14ac:dyDescent="0.3">
      <c r="A242" s="831" t="s">
        <v>2228</v>
      </c>
      <c r="B242" s="832" t="s">
        <v>2229</v>
      </c>
      <c r="C242" s="832" t="s">
        <v>1827</v>
      </c>
      <c r="D242" s="832" t="s">
        <v>2534</v>
      </c>
      <c r="E242" s="832" t="s">
        <v>2535</v>
      </c>
      <c r="F242" s="849"/>
      <c r="G242" s="849"/>
      <c r="H242" s="849"/>
      <c r="I242" s="849"/>
      <c r="J242" s="849">
        <v>1</v>
      </c>
      <c r="K242" s="849">
        <v>516</v>
      </c>
      <c r="L242" s="849">
        <v>1</v>
      </c>
      <c r="M242" s="849">
        <v>516</v>
      </c>
      <c r="N242" s="849"/>
      <c r="O242" s="849"/>
      <c r="P242" s="837"/>
      <c r="Q242" s="850"/>
    </row>
    <row r="243" spans="1:17" ht="14.4" customHeight="1" x14ac:dyDescent="0.3">
      <c r="A243" s="831" t="s">
        <v>2228</v>
      </c>
      <c r="B243" s="832" t="s">
        <v>2229</v>
      </c>
      <c r="C243" s="832" t="s">
        <v>1827</v>
      </c>
      <c r="D243" s="832" t="s">
        <v>2536</v>
      </c>
      <c r="E243" s="832" t="s">
        <v>2537</v>
      </c>
      <c r="F243" s="849">
        <v>1</v>
      </c>
      <c r="G243" s="849">
        <v>190</v>
      </c>
      <c r="H243" s="849">
        <v>1</v>
      </c>
      <c r="I243" s="849">
        <v>190</v>
      </c>
      <c r="J243" s="849">
        <v>1</v>
      </c>
      <c r="K243" s="849">
        <v>190</v>
      </c>
      <c r="L243" s="849">
        <v>1</v>
      </c>
      <c r="M243" s="849">
        <v>190</v>
      </c>
      <c r="N243" s="849"/>
      <c r="O243" s="849"/>
      <c r="P243" s="837"/>
      <c r="Q243" s="850"/>
    </row>
    <row r="244" spans="1:17" ht="14.4" customHeight="1" x14ac:dyDescent="0.3">
      <c r="A244" s="831" t="s">
        <v>2228</v>
      </c>
      <c r="B244" s="832" t="s">
        <v>2229</v>
      </c>
      <c r="C244" s="832" t="s">
        <v>1827</v>
      </c>
      <c r="D244" s="832" t="s">
        <v>2536</v>
      </c>
      <c r="E244" s="832" t="s">
        <v>2538</v>
      </c>
      <c r="F244" s="849">
        <v>2</v>
      </c>
      <c r="G244" s="849">
        <v>380</v>
      </c>
      <c r="H244" s="849"/>
      <c r="I244" s="849">
        <v>190</v>
      </c>
      <c r="J244" s="849"/>
      <c r="K244" s="849"/>
      <c r="L244" s="849"/>
      <c r="M244" s="849"/>
      <c r="N244" s="849"/>
      <c r="O244" s="849"/>
      <c r="P244" s="837"/>
      <c r="Q244" s="850"/>
    </row>
    <row r="245" spans="1:17" ht="14.4" customHeight="1" x14ac:dyDescent="0.3">
      <c r="A245" s="831" t="s">
        <v>2228</v>
      </c>
      <c r="B245" s="832" t="s">
        <v>2229</v>
      </c>
      <c r="C245" s="832" t="s">
        <v>1827</v>
      </c>
      <c r="D245" s="832" t="s">
        <v>2539</v>
      </c>
      <c r="E245" s="832" t="s">
        <v>2540</v>
      </c>
      <c r="F245" s="849"/>
      <c r="G245" s="849"/>
      <c r="H245" s="849"/>
      <c r="I245" s="849"/>
      <c r="J245" s="849">
        <v>1</v>
      </c>
      <c r="K245" s="849">
        <v>294</v>
      </c>
      <c r="L245" s="849">
        <v>1</v>
      </c>
      <c r="M245" s="849">
        <v>294</v>
      </c>
      <c r="N245" s="849"/>
      <c r="O245" s="849"/>
      <c r="P245" s="837"/>
      <c r="Q245" s="850"/>
    </row>
    <row r="246" spans="1:17" ht="14.4" customHeight="1" x14ac:dyDescent="0.3">
      <c r="A246" s="831" t="s">
        <v>2228</v>
      </c>
      <c r="B246" s="832" t="s">
        <v>2229</v>
      </c>
      <c r="C246" s="832" t="s">
        <v>1827</v>
      </c>
      <c r="D246" s="832" t="s">
        <v>2539</v>
      </c>
      <c r="E246" s="832" t="s">
        <v>2541</v>
      </c>
      <c r="F246" s="849"/>
      <c r="G246" s="849"/>
      <c r="H246" s="849"/>
      <c r="I246" s="849"/>
      <c r="J246" s="849">
        <v>1</v>
      </c>
      <c r="K246" s="849">
        <v>294</v>
      </c>
      <c r="L246" s="849">
        <v>1</v>
      </c>
      <c r="M246" s="849">
        <v>294</v>
      </c>
      <c r="N246" s="849">
        <v>1</v>
      </c>
      <c r="O246" s="849">
        <v>295</v>
      </c>
      <c r="P246" s="837">
        <v>1.0034013605442176</v>
      </c>
      <c r="Q246" s="850">
        <v>295</v>
      </c>
    </row>
    <row r="247" spans="1:17" ht="14.4" customHeight="1" x14ac:dyDescent="0.3">
      <c r="A247" s="831" t="s">
        <v>2228</v>
      </c>
      <c r="B247" s="832" t="s">
        <v>2229</v>
      </c>
      <c r="C247" s="832" t="s">
        <v>1827</v>
      </c>
      <c r="D247" s="832" t="s">
        <v>2542</v>
      </c>
      <c r="E247" s="832" t="s">
        <v>2543</v>
      </c>
      <c r="F247" s="849">
        <v>1</v>
      </c>
      <c r="G247" s="849">
        <v>133</v>
      </c>
      <c r="H247" s="849"/>
      <c r="I247" s="849">
        <v>133</v>
      </c>
      <c r="J247" s="849"/>
      <c r="K247" s="849"/>
      <c r="L247" s="849"/>
      <c r="M247" s="849"/>
      <c r="N247" s="849">
        <v>7</v>
      </c>
      <c r="O247" s="849">
        <v>931</v>
      </c>
      <c r="P247" s="837"/>
      <c r="Q247" s="850">
        <v>133</v>
      </c>
    </row>
    <row r="248" spans="1:17" ht="14.4" customHeight="1" x14ac:dyDescent="0.3">
      <c r="A248" s="831" t="s">
        <v>2228</v>
      </c>
      <c r="B248" s="832" t="s">
        <v>2229</v>
      </c>
      <c r="C248" s="832" t="s">
        <v>1827</v>
      </c>
      <c r="D248" s="832" t="s">
        <v>2542</v>
      </c>
      <c r="E248" s="832" t="s">
        <v>2544</v>
      </c>
      <c r="F248" s="849"/>
      <c r="G248" s="849"/>
      <c r="H248" s="849"/>
      <c r="I248" s="849"/>
      <c r="J248" s="849"/>
      <c r="K248" s="849"/>
      <c r="L248" s="849"/>
      <c r="M248" s="849"/>
      <c r="N248" s="849">
        <v>6</v>
      </c>
      <c r="O248" s="849">
        <v>798</v>
      </c>
      <c r="P248" s="837"/>
      <c r="Q248" s="850">
        <v>133</v>
      </c>
    </row>
    <row r="249" spans="1:17" ht="14.4" customHeight="1" x14ac:dyDescent="0.3">
      <c r="A249" s="831" t="s">
        <v>2228</v>
      </c>
      <c r="B249" s="832" t="s">
        <v>2229</v>
      </c>
      <c r="C249" s="832" t="s">
        <v>1827</v>
      </c>
      <c r="D249" s="832" t="s">
        <v>2545</v>
      </c>
      <c r="E249" s="832" t="s">
        <v>2546</v>
      </c>
      <c r="F249" s="849">
        <v>132</v>
      </c>
      <c r="G249" s="849">
        <v>4884</v>
      </c>
      <c r="H249" s="849">
        <v>0.95652173913043481</v>
      </c>
      <c r="I249" s="849">
        <v>37</v>
      </c>
      <c r="J249" s="849">
        <v>138</v>
      </c>
      <c r="K249" s="849">
        <v>5106</v>
      </c>
      <c r="L249" s="849">
        <v>1</v>
      </c>
      <c r="M249" s="849">
        <v>37</v>
      </c>
      <c r="N249" s="849">
        <v>100</v>
      </c>
      <c r="O249" s="849">
        <v>3700</v>
      </c>
      <c r="P249" s="837">
        <v>0.72463768115942029</v>
      </c>
      <c r="Q249" s="850">
        <v>37</v>
      </c>
    </row>
    <row r="250" spans="1:17" ht="14.4" customHeight="1" x14ac:dyDescent="0.3">
      <c r="A250" s="831" t="s">
        <v>2228</v>
      </c>
      <c r="B250" s="832" t="s">
        <v>2229</v>
      </c>
      <c r="C250" s="832" t="s">
        <v>1827</v>
      </c>
      <c r="D250" s="832" t="s">
        <v>2545</v>
      </c>
      <c r="E250" s="832" t="s">
        <v>2547</v>
      </c>
      <c r="F250" s="849">
        <v>1</v>
      </c>
      <c r="G250" s="849">
        <v>37</v>
      </c>
      <c r="H250" s="849"/>
      <c r="I250" s="849">
        <v>37</v>
      </c>
      <c r="J250" s="849"/>
      <c r="K250" s="849"/>
      <c r="L250" s="849"/>
      <c r="M250" s="849"/>
      <c r="N250" s="849">
        <v>1</v>
      </c>
      <c r="O250" s="849">
        <v>37</v>
      </c>
      <c r="P250" s="837"/>
      <c r="Q250" s="850">
        <v>37</v>
      </c>
    </row>
    <row r="251" spans="1:17" ht="14.4" customHeight="1" x14ac:dyDescent="0.3">
      <c r="A251" s="831" t="s">
        <v>2228</v>
      </c>
      <c r="B251" s="832" t="s">
        <v>2229</v>
      </c>
      <c r="C251" s="832" t="s">
        <v>1827</v>
      </c>
      <c r="D251" s="832" t="s">
        <v>2548</v>
      </c>
      <c r="E251" s="832" t="s">
        <v>2549</v>
      </c>
      <c r="F251" s="849"/>
      <c r="G251" s="849"/>
      <c r="H251" s="849"/>
      <c r="I251" s="849"/>
      <c r="J251" s="849">
        <v>1</v>
      </c>
      <c r="K251" s="849">
        <v>254</v>
      </c>
      <c r="L251" s="849">
        <v>1</v>
      </c>
      <c r="M251" s="849">
        <v>254</v>
      </c>
      <c r="N251" s="849"/>
      <c r="O251" s="849"/>
      <c r="P251" s="837"/>
      <c r="Q251" s="850"/>
    </row>
    <row r="252" spans="1:17" ht="14.4" customHeight="1" x14ac:dyDescent="0.3">
      <c r="A252" s="831" t="s">
        <v>2228</v>
      </c>
      <c r="B252" s="832" t="s">
        <v>2229</v>
      </c>
      <c r="C252" s="832" t="s">
        <v>1827</v>
      </c>
      <c r="D252" s="832" t="s">
        <v>2548</v>
      </c>
      <c r="E252" s="832" t="s">
        <v>2550</v>
      </c>
      <c r="F252" s="849"/>
      <c r="G252" s="849"/>
      <c r="H252" s="849"/>
      <c r="I252" s="849"/>
      <c r="J252" s="849"/>
      <c r="K252" s="849"/>
      <c r="L252" s="849"/>
      <c r="M252" s="849"/>
      <c r="N252" s="849">
        <v>1</v>
      </c>
      <c r="O252" s="849">
        <v>254</v>
      </c>
      <c r="P252" s="837"/>
      <c r="Q252" s="850">
        <v>254</v>
      </c>
    </row>
    <row r="253" spans="1:17" ht="14.4" customHeight="1" x14ac:dyDescent="0.3">
      <c r="A253" s="831" t="s">
        <v>2228</v>
      </c>
      <c r="B253" s="832" t="s">
        <v>2229</v>
      </c>
      <c r="C253" s="832" t="s">
        <v>1827</v>
      </c>
      <c r="D253" s="832" t="s">
        <v>2551</v>
      </c>
      <c r="E253" s="832" t="s">
        <v>2552</v>
      </c>
      <c r="F253" s="849">
        <v>4</v>
      </c>
      <c r="G253" s="849">
        <v>692</v>
      </c>
      <c r="H253" s="849">
        <v>0.66666666666666663</v>
      </c>
      <c r="I253" s="849">
        <v>173</v>
      </c>
      <c r="J253" s="849">
        <v>6</v>
      </c>
      <c r="K253" s="849">
        <v>1038</v>
      </c>
      <c r="L253" s="849">
        <v>1</v>
      </c>
      <c r="M253" s="849">
        <v>173</v>
      </c>
      <c r="N253" s="849">
        <v>3</v>
      </c>
      <c r="O253" s="849">
        <v>522</v>
      </c>
      <c r="P253" s="837">
        <v>0.50289017341040465</v>
      </c>
      <c r="Q253" s="850">
        <v>174</v>
      </c>
    </row>
    <row r="254" spans="1:17" ht="14.4" customHeight="1" x14ac:dyDescent="0.3">
      <c r="A254" s="831" t="s">
        <v>2228</v>
      </c>
      <c r="B254" s="832" t="s">
        <v>2229</v>
      </c>
      <c r="C254" s="832" t="s">
        <v>1827</v>
      </c>
      <c r="D254" s="832" t="s">
        <v>2553</v>
      </c>
      <c r="E254" s="832" t="s">
        <v>2554</v>
      </c>
      <c r="F254" s="849">
        <v>1</v>
      </c>
      <c r="G254" s="849">
        <v>834</v>
      </c>
      <c r="H254" s="849">
        <v>2.7744510978043913E-2</v>
      </c>
      <c r="I254" s="849">
        <v>834</v>
      </c>
      <c r="J254" s="849">
        <v>36</v>
      </c>
      <c r="K254" s="849">
        <v>30060</v>
      </c>
      <c r="L254" s="849">
        <v>1</v>
      </c>
      <c r="M254" s="849">
        <v>835</v>
      </c>
      <c r="N254" s="849">
        <v>50</v>
      </c>
      <c r="O254" s="849">
        <v>41750</v>
      </c>
      <c r="P254" s="837">
        <v>1.3888888888888888</v>
      </c>
      <c r="Q254" s="850">
        <v>835</v>
      </c>
    </row>
    <row r="255" spans="1:17" ht="14.4" customHeight="1" x14ac:dyDescent="0.3">
      <c r="A255" s="831" t="s">
        <v>2228</v>
      </c>
      <c r="B255" s="832" t="s">
        <v>2229</v>
      </c>
      <c r="C255" s="832" t="s">
        <v>1827</v>
      </c>
      <c r="D255" s="832" t="s">
        <v>2555</v>
      </c>
      <c r="E255" s="832" t="s">
        <v>2556</v>
      </c>
      <c r="F255" s="849">
        <v>87</v>
      </c>
      <c r="G255" s="849">
        <v>8091</v>
      </c>
      <c r="H255" s="849">
        <v>0.10714285714285714</v>
      </c>
      <c r="I255" s="849">
        <v>93</v>
      </c>
      <c r="J255" s="849">
        <v>812</v>
      </c>
      <c r="K255" s="849">
        <v>75516</v>
      </c>
      <c r="L255" s="849">
        <v>1</v>
      </c>
      <c r="M255" s="849">
        <v>93</v>
      </c>
      <c r="N255" s="849">
        <v>1284</v>
      </c>
      <c r="O255" s="849">
        <v>119412</v>
      </c>
      <c r="P255" s="837">
        <v>1.5812807881773399</v>
      </c>
      <c r="Q255" s="850">
        <v>93</v>
      </c>
    </row>
    <row r="256" spans="1:17" ht="14.4" customHeight="1" x14ac:dyDescent="0.3">
      <c r="A256" s="831" t="s">
        <v>2228</v>
      </c>
      <c r="B256" s="832" t="s">
        <v>2229</v>
      </c>
      <c r="C256" s="832" t="s">
        <v>1827</v>
      </c>
      <c r="D256" s="832" t="s">
        <v>2557</v>
      </c>
      <c r="E256" s="832" t="s">
        <v>2558</v>
      </c>
      <c r="F256" s="849"/>
      <c r="G256" s="849"/>
      <c r="H256" s="849"/>
      <c r="I256" s="849"/>
      <c r="J256" s="849">
        <v>4</v>
      </c>
      <c r="K256" s="849">
        <v>3768</v>
      </c>
      <c r="L256" s="849">
        <v>1</v>
      </c>
      <c r="M256" s="849">
        <v>942</v>
      </c>
      <c r="N256" s="849">
        <v>84</v>
      </c>
      <c r="O256" s="849">
        <v>79128</v>
      </c>
      <c r="P256" s="837">
        <v>21</v>
      </c>
      <c r="Q256" s="850">
        <v>942</v>
      </c>
    </row>
    <row r="257" spans="1:17" ht="14.4" customHeight="1" x14ac:dyDescent="0.3">
      <c r="A257" s="831" t="s">
        <v>2228</v>
      </c>
      <c r="B257" s="832" t="s">
        <v>2229</v>
      </c>
      <c r="C257" s="832" t="s">
        <v>1827</v>
      </c>
      <c r="D257" s="832" t="s">
        <v>2557</v>
      </c>
      <c r="E257" s="832" t="s">
        <v>2559</v>
      </c>
      <c r="F257" s="849"/>
      <c r="G257" s="849"/>
      <c r="H257" s="849"/>
      <c r="I257" s="849"/>
      <c r="J257" s="849">
        <v>6</v>
      </c>
      <c r="K257" s="849">
        <v>5652</v>
      </c>
      <c r="L257" s="849">
        <v>1</v>
      </c>
      <c r="M257" s="849">
        <v>942</v>
      </c>
      <c r="N257" s="849"/>
      <c r="O257" s="849"/>
      <c r="P257" s="837"/>
      <c r="Q257" s="850"/>
    </row>
    <row r="258" spans="1:17" ht="14.4" customHeight="1" x14ac:dyDescent="0.3">
      <c r="A258" s="831" t="s">
        <v>2228</v>
      </c>
      <c r="B258" s="832" t="s">
        <v>2229</v>
      </c>
      <c r="C258" s="832" t="s">
        <v>1827</v>
      </c>
      <c r="D258" s="832" t="s">
        <v>2560</v>
      </c>
      <c r="E258" s="832" t="s">
        <v>2561</v>
      </c>
      <c r="F258" s="849"/>
      <c r="G258" s="849"/>
      <c r="H258" s="849"/>
      <c r="I258" s="849"/>
      <c r="J258" s="849">
        <v>10</v>
      </c>
      <c r="K258" s="849">
        <v>930</v>
      </c>
      <c r="L258" s="849">
        <v>1</v>
      </c>
      <c r="M258" s="849">
        <v>93</v>
      </c>
      <c r="N258" s="849">
        <v>70</v>
      </c>
      <c r="O258" s="849">
        <v>6510</v>
      </c>
      <c r="P258" s="837">
        <v>7</v>
      </c>
      <c r="Q258" s="850">
        <v>93</v>
      </c>
    </row>
    <row r="259" spans="1:17" ht="14.4" customHeight="1" x14ac:dyDescent="0.3">
      <c r="A259" s="831" t="s">
        <v>2228</v>
      </c>
      <c r="B259" s="832" t="s">
        <v>2562</v>
      </c>
      <c r="C259" s="832" t="s">
        <v>1827</v>
      </c>
      <c r="D259" s="832" t="s">
        <v>2563</v>
      </c>
      <c r="E259" s="832" t="s">
        <v>2564</v>
      </c>
      <c r="F259" s="849">
        <v>211</v>
      </c>
      <c r="G259" s="849">
        <v>219018</v>
      </c>
      <c r="H259" s="849">
        <v>0.50843373493975907</v>
      </c>
      <c r="I259" s="849">
        <v>1038</v>
      </c>
      <c r="J259" s="849">
        <v>415</v>
      </c>
      <c r="K259" s="849">
        <v>430770</v>
      </c>
      <c r="L259" s="849">
        <v>1</v>
      </c>
      <c r="M259" s="849">
        <v>1038</v>
      </c>
      <c r="N259" s="849">
        <v>289</v>
      </c>
      <c r="O259" s="849">
        <v>299982</v>
      </c>
      <c r="P259" s="837">
        <v>0.69638554216867465</v>
      </c>
      <c r="Q259" s="850">
        <v>1038</v>
      </c>
    </row>
    <row r="260" spans="1:17" ht="14.4" customHeight="1" x14ac:dyDescent="0.3">
      <c r="A260" s="831" t="s">
        <v>2228</v>
      </c>
      <c r="B260" s="832" t="s">
        <v>2562</v>
      </c>
      <c r="C260" s="832" t="s">
        <v>1827</v>
      </c>
      <c r="D260" s="832" t="s">
        <v>2563</v>
      </c>
      <c r="E260" s="832" t="s">
        <v>2565</v>
      </c>
      <c r="F260" s="849">
        <v>4</v>
      </c>
      <c r="G260" s="849">
        <v>4152</v>
      </c>
      <c r="H260" s="849">
        <v>0.66666666666666663</v>
      </c>
      <c r="I260" s="849">
        <v>1038</v>
      </c>
      <c r="J260" s="849">
        <v>6</v>
      </c>
      <c r="K260" s="849">
        <v>6228</v>
      </c>
      <c r="L260" s="849">
        <v>1</v>
      </c>
      <c r="M260" s="849">
        <v>1038</v>
      </c>
      <c r="N260" s="849"/>
      <c r="O260" s="849"/>
      <c r="P260" s="837"/>
      <c r="Q260" s="850"/>
    </row>
    <row r="261" spans="1:17" ht="14.4" customHeight="1" x14ac:dyDescent="0.3">
      <c r="A261" s="831" t="s">
        <v>2228</v>
      </c>
      <c r="B261" s="832" t="s">
        <v>2562</v>
      </c>
      <c r="C261" s="832" t="s">
        <v>1827</v>
      </c>
      <c r="D261" s="832" t="s">
        <v>2369</v>
      </c>
      <c r="E261" s="832" t="s">
        <v>2371</v>
      </c>
      <c r="F261" s="849">
        <v>4</v>
      </c>
      <c r="G261" s="849">
        <v>596</v>
      </c>
      <c r="H261" s="849"/>
      <c r="I261" s="849">
        <v>149</v>
      </c>
      <c r="J261" s="849"/>
      <c r="K261" s="849"/>
      <c r="L261" s="849"/>
      <c r="M261" s="849"/>
      <c r="N261" s="849"/>
      <c r="O261" s="849"/>
      <c r="P261" s="837"/>
      <c r="Q261" s="850"/>
    </row>
    <row r="262" spans="1:17" ht="14.4" customHeight="1" x14ac:dyDescent="0.3">
      <c r="A262" s="831" t="s">
        <v>2566</v>
      </c>
      <c r="B262" s="832" t="s">
        <v>2567</v>
      </c>
      <c r="C262" s="832" t="s">
        <v>1833</v>
      </c>
      <c r="D262" s="832" t="s">
        <v>2568</v>
      </c>
      <c r="E262" s="832" t="s">
        <v>2569</v>
      </c>
      <c r="F262" s="849">
        <v>0.02</v>
      </c>
      <c r="G262" s="849">
        <v>98.86</v>
      </c>
      <c r="H262" s="849">
        <v>0.1666385733068132</v>
      </c>
      <c r="I262" s="849">
        <v>4943</v>
      </c>
      <c r="J262" s="849">
        <v>0.12000000000000001</v>
      </c>
      <c r="K262" s="849">
        <v>593.26</v>
      </c>
      <c r="L262" s="849">
        <v>1</v>
      </c>
      <c r="M262" s="849">
        <v>4943.833333333333</v>
      </c>
      <c r="N262" s="849"/>
      <c r="O262" s="849"/>
      <c r="P262" s="837"/>
      <c r="Q262" s="850"/>
    </row>
    <row r="263" spans="1:17" ht="14.4" customHeight="1" x14ac:dyDescent="0.3">
      <c r="A263" s="831" t="s">
        <v>2566</v>
      </c>
      <c r="B263" s="832" t="s">
        <v>2567</v>
      </c>
      <c r="C263" s="832" t="s">
        <v>1833</v>
      </c>
      <c r="D263" s="832" t="s">
        <v>2570</v>
      </c>
      <c r="E263" s="832" t="s">
        <v>2569</v>
      </c>
      <c r="F263" s="849">
        <v>0.02</v>
      </c>
      <c r="G263" s="849">
        <v>197.74</v>
      </c>
      <c r="H263" s="849"/>
      <c r="I263" s="849">
        <v>9887</v>
      </c>
      <c r="J263" s="849"/>
      <c r="K263" s="849"/>
      <c r="L263" s="849"/>
      <c r="M263" s="849"/>
      <c r="N263" s="849">
        <v>0.04</v>
      </c>
      <c r="O263" s="849">
        <v>395.51</v>
      </c>
      <c r="P263" s="837"/>
      <c r="Q263" s="850">
        <v>9887.75</v>
      </c>
    </row>
    <row r="264" spans="1:17" ht="14.4" customHeight="1" x14ac:dyDescent="0.3">
      <c r="A264" s="831" t="s">
        <v>2566</v>
      </c>
      <c r="B264" s="832" t="s">
        <v>2567</v>
      </c>
      <c r="C264" s="832" t="s">
        <v>1833</v>
      </c>
      <c r="D264" s="832" t="s">
        <v>2571</v>
      </c>
      <c r="E264" s="832" t="s">
        <v>2569</v>
      </c>
      <c r="F264" s="849"/>
      <c r="G264" s="849"/>
      <c r="H264" s="849"/>
      <c r="I264" s="849"/>
      <c r="J264" s="849">
        <v>0.05</v>
      </c>
      <c r="K264" s="849">
        <v>247.19</v>
      </c>
      <c r="L264" s="849">
        <v>1</v>
      </c>
      <c r="M264" s="849">
        <v>4943.7999999999993</v>
      </c>
      <c r="N264" s="849">
        <v>0.01</v>
      </c>
      <c r="O264" s="849">
        <v>49.43</v>
      </c>
      <c r="P264" s="837">
        <v>0.19996763623123912</v>
      </c>
      <c r="Q264" s="850">
        <v>4943</v>
      </c>
    </row>
    <row r="265" spans="1:17" ht="14.4" customHeight="1" x14ac:dyDescent="0.3">
      <c r="A265" s="831" t="s">
        <v>2566</v>
      </c>
      <c r="B265" s="832" t="s">
        <v>2567</v>
      </c>
      <c r="C265" s="832" t="s">
        <v>1833</v>
      </c>
      <c r="D265" s="832" t="s">
        <v>2572</v>
      </c>
      <c r="E265" s="832" t="s">
        <v>2573</v>
      </c>
      <c r="F265" s="849"/>
      <c r="G265" s="849"/>
      <c r="H265" s="849"/>
      <c r="I265" s="849"/>
      <c r="J265" s="849">
        <v>0.1</v>
      </c>
      <c r="K265" s="849">
        <v>84.34</v>
      </c>
      <c r="L265" s="849">
        <v>1</v>
      </c>
      <c r="M265" s="849">
        <v>843.4</v>
      </c>
      <c r="N265" s="849"/>
      <c r="O265" s="849"/>
      <c r="P265" s="837"/>
      <c r="Q265" s="850"/>
    </row>
    <row r="266" spans="1:17" ht="14.4" customHeight="1" x14ac:dyDescent="0.3">
      <c r="A266" s="831" t="s">
        <v>2566</v>
      </c>
      <c r="B266" s="832" t="s">
        <v>2567</v>
      </c>
      <c r="C266" s="832" t="s">
        <v>1833</v>
      </c>
      <c r="D266" s="832" t="s">
        <v>2574</v>
      </c>
      <c r="E266" s="832" t="s">
        <v>2575</v>
      </c>
      <c r="F266" s="849"/>
      <c r="G266" s="849"/>
      <c r="H266" s="849"/>
      <c r="I266" s="849"/>
      <c r="J266" s="849">
        <v>0.12</v>
      </c>
      <c r="K266" s="849">
        <v>545.70000000000005</v>
      </c>
      <c r="L266" s="849">
        <v>1</v>
      </c>
      <c r="M266" s="849">
        <v>4547.5000000000009</v>
      </c>
      <c r="N266" s="849"/>
      <c r="O266" s="849"/>
      <c r="P266" s="837"/>
      <c r="Q266" s="850"/>
    </row>
    <row r="267" spans="1:17" ht="14.4" customHeight="1" x14ac:dyDescent="0.3">
      <c r="A267" s="831" t="s">
        <v>2566</v>
      </c>
      <c r="B267" s="832" t="s">
        <v>2567</v>
      </c>
      <c r="C267" s="832" t="s">
        <v>1833</v>
      </c>
      <c r="D267" s="832" t="s">
        <v>2576</v>
      </c>
      <c r="E267" s="832" t="s">
        <v>2575</v>
      </c>
      <c r="F267" s="849">
        <v>7.9999999999999988E-2</v>
      </c>
      <c r="G267" s="849">
        <v>664.05</v>
      </c>
      <c r="H267" s="849">
        <v>1.2168551061919333</v>
      </c>
      <c r="I267" s="849">
        <v>8300.625</v>
      </c>
      <c r="J267" s="849">
        <v>0.06</v>
      </c>
      <c r="K267" s="849">
        <v>545.71</v>
      </c>
      <c r="L267" s="849">
        <v>1</v>
      </c>
      <c r="M267" s="849">
        <v>9095.1666666666679</v>
      </c>
      <c r="N267" s="849">
        <v>0.11000000000000001</v>
      </c>
      <c r="O267" s="849">
        <v>909.5</v>
      </c>
      <c r="P267" s="837">
        <v>1.6666361254145974</v>
      </c>
      <c r="Q267" s="850">
        <v>8268.1818181818162</v>
      </c>
    </row>
    <row r="268" spans="1:17" ht="14.4" customHeight="1" x14ac:dyDescent="0.3">
      <c r="A268" s="831" t="s">
        <v>2566</v>
      </c>
      <c r="B268" s="832" t="s">
        <v>2567</v>
      </c>
      <c r="C268" s="832" t="s">
        <v>1833</v>
      </c>
      <c r="D268" s="832" t="s">
        <v>2577</v>
      </c>
      <c r="E268" s="832" t="s">
        <v>2578</v>
      </c>
      <c r="F268" s="849"/>
      <c r="G268" s="849"/>
      <c r="H268" s="849"/>
      <c r="I268" s="849"/>
      <c r="J268" s="849">
        <v>0.05</v>
      </c>
      <c r="K268" s="849">
        <v>97.46</v>
      </c>
      <c r="L268" s="849">
        <v>1</v>
      </c>
      <c r="M268" s="849">
        <v>1949.1999999999998</v>
      </c>
      <c r="N268" s="849">
        <v>0.1</v>
      </c>
      <c r="O268" s="849">
        <v>53.23</v>
      </c>
      <c r="P268" s="837">
        <v>0.54617278883644571</v>
      </c>
      <c r="Q268" s="850">
        <v>532.29999999999995</v>
      </c>
    </row>
    <row r="269" spans="1:17" ht="14.4" customHeight="1" x14ac:dyDescent="0.3">
      <c r="A269" s="831" t="s">
        <v>2566</v>
      </c>
      <c r="B269" s="832" t="s">
        <v>2567</v>
      </c>
      <c r="C269" s="832" t="s">
        <v>1833</v>
      </c>
      <c r="D269" s="832" t="s">
        <v>2579</v>
      </c>
      <c r="E269" s="832" t="s">
        <v>2575</v>
      </c>
      <c r="F269" s="849"/>
      <c r="G269" s="849"/>
      <c r="H269" s="849"/>
      <c r="I269" s="849"/>
      <c r="J269" s="849">
        <v>0.87</v>
      </c>
      <c r="K269" s="849">
        <v>1573.46</v>
      </c>
      <c r="L269" s="849">
        <v>1</v>
      </c>
      <c r="M269" s="849">
        <v>1808.5747126436781</v>
      </c>
      <c r="N269" s="849">
        <v>0.15000000000000002</v>
      </c>
      <c r="O269" s="849">
        <v>272.85000000000002</v>
      </c>
      <c r="P269" s="837">
        <v>0.17340764938415976</v>
      </c>
      <c r="Q269" s="850">
        <v>1818.9999999999998</v>
      </c>
    </row>
    <row r="270" spans="1:17" ht="14.4" customHeight="1" x14ac:dyDescent="0.3">
      <c r="A270" s="831" t="s">
        <v>2566</v>
      </c>
      <c r="B270" s="832" t="s">
        <v>2567</v>
      </c>
      <c r="C270" s="832" t="s">
        <v>1833</v>
      </c>
      <c r="D270" s="832" t="s">
        <v>2580</v>
      </c>
      <c r="E270" s="832" t="s">
        <v>2575</v>
      </c>
      <c r="F270" s="849"/>
      <c r="G270" s="849"/>
      <c r="H270" s="849"/>
      <c r="I270" s="849"/>
      <c r="J270" s="849">
        <v>0.02</v>
      </c>
      <c r="K270" s="849">
        <v>545.71</v>
      </c>
      <c r="L270" s="849">
        <v>1</v>
      </c>
      <c r="M270" s="849">
        <v>27285.5</v>
      </c>
      <c r="N270" s="849">
        <v>0.02</v>
      </c>
      <c r="O270" s="849">
        <v>945.9</v>
      </c>
      <c r="P270" s="837">
        <v>1.7333382199336642</v>
      </c>
      <c r="Q270" s="850">
        <v>47295</v>
      </c>
    </row>
    <row r="271" spans="1:17" ht="14.4" customHeight="1" x14ac:dyDescent="0.3">
      <c r="A271" s="831" t="s">
        <v>2566</v>
      </c>
      <c r="B271" s="832" t="s">
        <v>2567</v>
      </c>
      <c r="C271" s="832" t="s">
        <v>1903</v>
      </c>
      <c r="D271" s="832" t="s">
        <v>2581</v>
      </c>
      <c r="E271" s="832" t="s">
        <v>2582</v>
      </c>
      <c r="F271" s="849"/>
      <c r="G271" s="849"/>
      <c r="H271" s="849"/>
      <c r="I271" s="849"/>
      <c r="J271" s="849"/>
      <c r="K271" s="849"/>
      <c r="L271" s="849"/>
      <c r="M271" s="849"/>
      <c r="N271" s="849">
        <v>1</v>
      </c>
      <c r="O271" s="849">
        <v>972.32</v>
      </c>
      <c r="P271" s="837"/>
      <c r="Q271" s="850">
        <v>972.32</v>
      </c>
    </row>
    <row r="272" spans="1:17" ht="14.4" customHeight="1" x14ac:dyDescent="0.3">
      <c r="A272" s="831" t="s">
        <v>2566</v>
      </c>
      <c r="B272" s="832" t="s">
        <v>2567</v>
      </c>
      <c r="C272" s="832" t="s">
        <v>1903</v>
      </c>
      <c r="D272" s="832" t="s">
        <v>2583</v>
      </c>
      <c r="E272" s="832" t="s">
        <v>2584</v>
      </c>
      <c r="F272" s="849"/>
      <c r="G272" s="849"/>
      <c r="H272" s="849"/>
      <c r="I272" s="849"/>
      <c r="J272" s="849"/>
      <c r="K272" s="849"/>
      <c r="L272" s="849"/>
      <c r="M272" s="849"/>
      <c r="N272" s="849">
        <v>1</v>
      </c>
      <c r="O272" s="849">
        <v>943.25</v>
      </c>
      <c r="P272" s="837"/>
      <c r="Q272" s="850">
        <v>943.25</v>
      </c>
    </row>
    <row r="273" spans="1:17" ht="14.4" customHeight="1" x14ac:dyDescent="0.3">
      <c r="A273" s="831" t="s">
        <v>2566</v>
      </c>
      <c r="B273" s="832" t="s">
        <v>2567</v>
      </c>
      <c r="C273" s="832" t="s">
        <v>1903</v>
      </c>
      <c r="D273" s="832" t="s">
        <v>2585</v>
      </c>
      <c r="E273" s="832" t="s">
        <v>2586</v>
      </c>
      <c r="F273" s="849"/>
      <c r="G273" s="849"/>
      <c r="H273" s="849"/>
      <c r="I273" s="849"/>
      <c r="J273" s="849"/>
      <c r="K273" s="849"/>
      <c r="L273" s="849"/>
      <c r="M273" s="849"/>
      <c r="N273" s="849">
        <v>1</v>
      </c>
      <c r="O273" s="849">
        <v>7650</v>
      </c>
      <c r="P273" s="837"/>
      <c r="Q273" s="850">
        <v>7650</v>
      </c>
    </row>
    <row r="274" spans="1:17" ht="14.4" customHeight="1" x14ac:dyDescent="0.3">
      <c r="A274" s="831" t="s">
        <v>2566</v>
      </c>
      <c r="B274" s="832" t="s">
        <v>2567</v>
      </c>
      <c r="C274" s="832" t="s">
        <v>1903</v>
      </c>
      <c r="D274" s="832" t="s">
        <v>2587</v>
      </c>
      <c r="E274" s="832" t="s">
        <v>2588</v>
      </c>
      <c r="F274" s="849"/>
      <c r="G274" s="849"/>
      <c r="H274" s="849"/>
      <c r="I274" s="849"/>
      <c r="J274" s="849"/>
      <c r="K274" s="849"/>
      <c r="L274" s="849"/>
      <c r="M274" s="849"/>
      <c r="N274" s="849">
        <v>2</v>
      </c>
      <c r="O274" s="849">
        <v>23666.12</v>
      </c>
      <c r="P274" s="837"/>
      <c r="Q274" s="850">
        <v>11833.06</v>
      </c>
    </row>
    <row r="275" spans="1:17" ht="14.4" customHeight="1" x14ac:dyDescent="0.3">
      <c r="A275" s="831" t="s">
        <v>2566</v>
      </c>
      <c r="B275" s="832" t="s">
        <v>2567</v>
      </c>
      <c r="C275" s="832" t="s">
        <v>1903</v>
      </c>
      <c r="D275" s="832" t="s">
        <v>2589</v>
      </c>
      <c r="E275" s="832" t="s">
        <v>2590</v>
      </c>
      <c r="F275" s="849"/>
      <c r="G275" s="849"/>
      <c r="H275" s="849"/>
      <c r="I275" s="849"/>
      <c r="J275" s="849"/>
      <c r="K275" s="849"/>
      <c r="L275" s="849"/>
      <c r="M275" s="849"/>
      <c r="N275" s="849">
        <v>1</v>
      </c>
      <c r="O275" s="849">
        <v>831.16</v>
      </c>
      <c r="P275" s="837"/>
      <c r="Q275" s="850">
        <v>831.16</v>
      </c>
    </row>
    <row r="276" spans="1:17" ht="14.4" customHeight="1" x14ac:dyDescent="0.3">
      <c r="A276" s="831" t="s">
        <v>2566</v>
      </c>
      <c r="B276" s="832" t="s">
        <v>2567</v>
      </c>
      <c r="C276" s="832" t="s">
        <v>1903</v>
      </c>
      <c r="D276" s="832" t="s">
        <v>2591</v>
      </c>
      <c r="E276" s="832" t="s">
        <v>2592</v>
      </c>
      <c r="F276" s="849"/>
      <c r="G276" s="849"/>
      <c r="H276" s="849"/>
      <c r="I276" s="849"/>
      <c r="J276" s="849"/>
      <c r="K276" s="849"/>
      <c r="L276" s="849"/>
      <c r="M276" s="849"/>
      <c r="N276" s="849">
        <v>1</v>
      </c>
      <c r="O276" s="849">
        <v>1086.17</v>
      </c>
      <c r="P276" s="837"/>
      <c r="Q276" s="850">
        <v>1086.17</v>
      </c>
    </row>
    <row r="277" spans="1:17" ht="14.4" customHeight="1" x14ac:dyDescent="0.3">
      <c r="A277" s="831" t="s">
        <v>2566</v>
      </c>
      <c r="B277" s="832" t="s">
        <v>2567</v>
      </c>
      <c r="C277" s="832" t="s">
        <v>1903</v>
      </c>
      <c r="D277" s="832" t="s">
        <v>2593</v>
      </c>
      <c r="E277" s="832" t="s">
        <v>2594</v>
      </c>
      <c r="F277" s="849"/>
      <c r="G277" s="849"/>
      <c r="H277" s="849"/>
      <c r="I277" s="849"/>
      <c r="J277" s="849"/>
      <c r="K277" s="849"/>
      <c r="L277" s="849"/>
      <c r="M277" s="849"/>
      <c r="N277" s="849">
        <v>1</v>
      </c>
      <c r="O277" s="849">
        <v>16831.689999999999</v>
      </c>
      <c r="P277" s="837"/>
      <c r="Q277" s="850">
        <v>16831.689999999999</v>
      </c>
    </row>
    <row r="278" spans="1:17" ht="14.4" customHeight="1" x14ac:dyDescent="0.3">
      <c r="A278" s="831" t="s">
        <v>2566</v>
      </c>
      <c r="B278" s="832" t="s">
        <v>2567</v>
      </c>
      <c r="C278" s="832" t="s">
        <v>1903</v>
      </c>
      <c r="D278" s="832" t="s">
        <v>2595</v>
      </c>
      <c r="E278" s="832" t="s">
        <v>2596</v>
      </c>
      <c r="F278" s="849"/>
      <c r="G278" s="849"/>
      <c r="H278" s="849"/>
      <c r="I278" s="849"/>
      <c r="J278" s="849"/>
      <c r="K278" s="849"/>
      <c r="L278" s="849"/>
      <c r="M278" s="849"/>
      <c r="N278" s="849">
        <v>1</v>
      </c>
      <c r="O278" s="849">
        <v>4066.69</v>
      </c>
      <c r="P278" s="837"/>
      <c r="Q278" s="850">
        <v>4066.69</v>
      </c>
    </row>
    <row r="279" spans="1:17" ht="14.4" customHeight="1" x14ac:dyDescent="0.3">
      <c r="A279" s="831" t="s">
        <v>2566</v>
      </c>
      <c r="B279" s="832" t="s">
        <v>2567</v>
      </c>
      <c r="C279" s="832" t="s">
        <v>1827</v>
      </c>
      <c r="D279" s="832" t="s">
        <v>2597</v>
      </c>
      <c r="E279" s="832" t="s">
        <v>2598</v>
      </c>
      <c r="F279" s="849"/>
      <c r="G279" s="849"/>
      <c r="H279" s="849"/>
      <c r="I279" s="849"/>
      <c r="J279" s="849">
        <v>1</v>
      </c>
      <c r="K279" s="849">
        <v>187</v>
      </c>
      <c r="L279" s="849">
        <v>1</v>
      </c>
      <c r="M279" s="849">
        <v>187</v>
      </c>
      <c r="N279" s="849"/>
      <c r="O279" s="849"/>
      <c r="P279" s="837"/>
      <c r="Q279" s="850"/>
    </row>
    <row r="280" spans="1:17" ht="14.4" customHeight="1" x14ac:dyDescent="0.3">
      <c r="A280" s="831" t="s">
        <v>2566</v>
      </c>
      <c r="B280" s="832" t="s">
        <v>2567</v>
      </c>
      <c r="C280" s="832" t="s">
        <v>1827</v>
      </c>
      <c r="D280" s="832" t="s">
        <v>2599</v>
      </c>
      <c r="E280" s="832" t="s">
        <v>2600</v>
      </c>
      <c r="F280" s="849">
        <v>13</v>
      </c>
      <c r="G280" s="849">
        <v>2899</v>
      </c>
      <c r="H280" s="849">
        <v>0.3611111111111111</v>
      </c>
      <c r="I280" s="849">
        <v>223</v>
      </c>
      <c r="J280" s="849">
        <v>36</v>
      </c>
      <c r="K280" s="849">
        <v>8028</v>
      </c>
      <c r="L280" s="849">
        <v>1</v>
      </c>
      <c r="M280" s="849">
        <v>223</v>
      </c>
      <c r="N280" s="849">
        <v>15</v>
      </c>
      <c r="O280" s="849">
        <v>3360</v>
      </c>
      <c r="P280" s="837">
        <v>0.41853512705530643</v>
      </c>
      <c r="Q280" s="850">
        <v>224</v>
      </c>
    </row>
    <row r="281" spans="1:17" ht="14.4" customHeight="1" x14ac:dyDescent="0.3">
      <c r="A281" s="831" t="s">
        <v>2566</v>
      </c>
      <c r="B281" s="832" t="s">
        <v>2567</v>
      </c>
      <c r="C281" s="832" t="s">
        <v>1827</v>
      </c>
      <c r="D281" s="832" t="s">
        <v>2599</v>
      </c>
      <c r="E281" s="832" t="s">
        <v>2601</v>
      </c>
      <c r="F281" s="849">
        <v>5</v>
      </c>
      <c r="G281" s="849">
        <v>1115</v>
      </c>
      <c r="H281" s="849">
        <v>5</v>
      </c>
      <c r="I281" s="849">
        <v>223</v>
      </c>
      <c r="J281" s="849">
        <v>1</v>
      </c>
      <c r="K281" s="849">
        <v>223</v>
      </c>
      <c r="L281" s="849">
        <v>1</v>
      </c>
      <c r="M281" s="849">
        <v>223</v>
      </c>
      <c r="N281" s="849">
        <v>2</v>
      </c>
      <c r="O281" s="849">
        <v>448</v>
      </c>
      <c r="P281" s="837">
        <v>2.0089686098654709</v>
      </c>
      <c r="Q281" s="850">
        <v>224</v>
      </c>
    </row>
    <row r="282" spans="1:17" ht="14.4" customHeight="1" x14ac:dyDescent="0.3">
      <c r="A282" s="831" t="s">
        <v>2566</v>
      </c>
      <c r="B282" s="832" t="s">
        <v>2567</v>
      </c>
      <c r="C282" s="832" t="s">
        <v>1827</v>
      </c>
      <c r="D282" s="832" t="s">
        <v>2602</v>
      </c>
      <c r="E282" s="832" t="s">
        <v>2603</v>
      </c>
      <c r="F282" s="849">
        <v>4</v>
      </c>
      <c r="G282" s="849">
        <v>900</v>
      </c>
      <c r="H282" s="849">
        <v>0.8</v>
      </c>
      <c r="I282" s="849">
        <v>225</v>
      </c>
      <c r="J282" s="849">
        <v>5</v>
      </c>
      <c r="K282" s="849">
        <v>1125</v>
      </c>
      <c r="L282" s="849">
        <v>1</v>
      </c>
      <c r="M282" s="849">
        <v>225</v>
      </c>
      <c r="N282" s="849">
        <v>4</v>
      </c>
      <c r="O282" s="849">
        <v>904</v>
      </c>
      <c r="P282" s="837">
        <v>0.80355555555555558</v>
      </c>
      <c r="Q282" s="850">
        <v>226</v>
      </c>
    </row>
    <row r="283" spans="1:17" ht="14.4" customHeight="1" x14ac:dyDescent="0.3">
      <c r="A283" s="831" t="s">
        <v>2566</v>
      </c>
      <c r="B283" s="832" t="s">
        <v>2567</v>
      </c>
      <c r="C283" s="832" t="s">
        <v>1827</v>
      </c>
      <c r="D283" s="832" t="s">
        <v>2602</v>
      </c>
      <c r="E283" s="832" t="s">
        <v>2604</v>
      </c>
      <c r="F283" s="849">
        <v>13</v>
      </c>
      <c r="G283" s="849">
        <v>2925</v>
      </c>
      <c r="H283" s="849">
        <v>0.56521739130434778</v>
      </c>
      <c r="I283" s="849">
        <v>225</v>
      </c>
      <c r="J283" s="849">
        <v>23</v>
      </c>
      <c r="K283" s="849">
        <v>5175</v>
      </c>
      <c r="L283" s="849">
        <v>1</v>
      </c>
      <c r="M283" s="849">
        <v>225</v>
      </c>
      <c r="N283" s="849">
        <v>9</v>
      </c>
      <c r="O283" s="849">
        <v>2034</v>
      </c>
      <c r="P283" s="837">
        <v>0.39304347826086955</v>
      </c>
      <c r="Q283" s="850">
        <v>226</v>
      </c>
    </row>
    <row r="284" spans="1:17" ht="14.4" customHeight="1" x14ac:dyDescent="0.3">
      <c r="A284" s="831" t="s">
        <v>2566</v>
      </c>
      <c r="B284" s="832" t="s">
        <v>2567</v>
      </c>
      <c r="C284" s="832" t="s">
        <v>1827</v>
      </c>
      <c r="D284" s="832" t="s">
        <v>2605</v>
      </c>
      <c r="E284" s="832" t="s">
        <v>2606</v>
      </c>
      <c r="F284" s="849">
        <v>1</v>
      </c>
      <c r="G284" s="849">
        <v>625</v>
      </c>
      <c r="H284" s="849"/>
      <c r="I284" s="849">
        <v>625</v>
      </c>
      <c r="J284" s="849"/>
      <c r="K284" s="849"/>
      <c r="L284" s="849"/>
      <c r="M284" s="849"/>
      <c r="N284" s="849"/>
      <c r="O284" s="849"/>
      <c r="P284" s="837"/>
      <c r="Q284" s="850"/>
    </row>
    <row r="285" spans="1:17" ht="14.4" customHeight="1" x14ac:dyDescent="0.3">
      <c r="A285" s="831" t="s">
        <v>2566</v>
      </c>
      <c r="B285" s="832" t="s">
        <v>2567</v>
      </c>
      <c r="C285" s="832" t="s">
        <v>1827</v>
      </c>
      <c r="D285" s="832" t="s">
        <v>2607</v>
      </c>
      <c r="E285" s="832" t="s">
        <v>2608</v>
      </c>
      <c r="F285" s="849">
        <v>2</v>
      </c>
      <c r="G285" s="849">
        <v>920</v>
      </c>
      <c r="H285" s="849"/>
      <c r="I285" s="849">
        <v>460</v>
      </c>
      <c r="J285" s="849"/>
      <c r="K285" s="849"/>
      <c r="L285" s="849"/>
      <c r="M285" s="849"/>
      <c r="N285" s="849">
        <v>1</v>
      </c>
      <c r="O285" s="849">
        <v>461</v>
      </c>
      <c r="P285" s="837"/>
      <c r="Q285" s="850">
        <v>461</v>
      </c>
    </row>
    <row r="286" spans="1:17" ht="14.4" customHeight="1" x14ac:dyDescent="0.3">
      <c r="A286" s="831" t="s">
        <v>2566</v>
      </c>
      <c r="B286" s="832" t="s">
        <v>2567</v>
      </c>
      <c r="C286" s="832" t="s">
        <v>1827</v>
      </c>
      <c r="D286" s="832" t="s">
        <v>2607</v>
      </c>
      <c r="E286" s="832" t="s">
        <v>2609</v>
      </c>
      <c r="F286" s="849"/>
      <c r="G286" s="849"/>
      <c r="H286" s="849"/>
      <c r="I286" s="849"/>
      <c r="J286" s="849">
        <v>1</v>
      </c>
      <c r="K286" s="849">
        <v>460</v>
      </c>
      <c r="L286" s="849">
        <v>1</v>
      </c>
      <c r="M286" s="849">
        <v>460</v>
      </c>
      <c r="N286" s="849">
        <v>1</v>
      </c>
      <c r="O286" s="849">
        <v>461</v>
      </c>
      <c r="P286" s="837">
        <v>1.0021739130434784</v>
      </c>
      <c r="Q286" s="850">
        <v>461</v>
      </c>
    </row>
    <row r="287" spans="1:17" ht="14.4" customHeight="1" x14ac:dyDescent="0.3">
      <c r="A287" s="831" t="s">
        <v>2566</v>
      </c>
      <c r="B287" s="832" t="s">
        <v>2567</v>
      </c>
      <c r="C287" s="832" t="s">
        <v>1827</v>
      </c>
      <c r="D287" s="832" t="s">
        <v>2610</v>
      </c>
      <c r="E287" s="832" t="s">
        <v>2611</v>
      </c>
      <c r="F287" s="849"/>
      <c r="G287" s="849"/>
      <c r="H287" s="849"/>
      <c r="I287" s="849"/>
      <c r="J287" s="849">
        <v>1</v>
      </c>
      <c r="K287" s="849">
        <v>265</v>
      </c>
      <c r="L287" s="849">
        <v>1</v>
      </c>
      <c r="M287" s="849">
        <v>265</v>
      </c>
      <c r="N287" s="849"/>
      <c r="O287" s="849"/>
      <c r="P287" s="837"/>
      <c r="Q287" s="850"/>
    </row>
    <row r="288" spans="1:17" ht="14.4" customHeight="1" x14ac:dyDescent="0.3">
      <c r="A288" s="831" t="s">
        <v>2566</v>
      </c>
      <c r="B288" s="832" t="s">
        <v>2567</v>
      </c>
      <c r="C288" s="832" t="s">
        <v>1827</v>
      </c>
      <c r="D288" s="832" t="s">
        <v>2612</v>
      </c>
      <c r="E288" s="832" t="s">
        <v>2613</v>
      </c>
      <c r="F288" s="849"/>
      <c r="G288" s="849"/>
      <c r="H288" s="849"/>
      <c r="I288" s="849"/>
      <c r="J288" s="849"/>
      <c r="K288" s="849"/>
      <c r="L288" s="849"/>
      <c r="M288" s="849"/>
      <c r="N288" s="849">
        <v>1</v>
      </c>
      <c r="O288" s="849">
        <v>1577</v>
      </c>
      <c r="P288" s="837"/>
      <c r="Q288" s="850">
        <v>1577</v>
      </c>
    </row>
    <row r="289" spans="1:17" ht="14.4" customHeight="1" x14ac:dyDescent="0.3">
      <c r="A289" s="831" t="s">
        <v>2566</v>
      </c>
      <c r="B289" s="832" t="s">
        <v>2567</v>
      </c>
      <c r="C289" s="832" t="s">
        <v>1827</v>
      </c>
      <c r="D289" s="832" t="s">
        <v>2614</v>
      </c>
      <c r="E289" s="832" t="s">
        <v>2615</v>
      </c>
      <c r="F289" s="849">
        <v>6</v>
      </c>
      <c r="G289" s="849">
        <v>30942</v>
      </c>
      <c r="H289" s="849">
        <v>0.375</v>
      </c>
      <c r="I289" s="849">
        <v>5157</v>
      </c>
      <c r="J289" s="849">
        <v>16</v>
      </c>
      <c r="K289" s="849">
        <v>82512</v>
      </c>
      <c r="L289" s="849">
        <v>1</v>
      </c>
      <c r="M289" s="849">
        <v>5157</v>
      </c>
      <c r="N289" s="849">
        <v>14</v>
      </c>
      <c r="O289" s="849">
        <v>72212</v>
      </c>
      <c r="P289" s="837">
        <v>0.87516967229009113</v>
      </c>
      <c r="Q289" s="850">
        <v>5158</v>
      </c>
    </row>
    <row r="290" spans="1:17" ht="14.4" customHeight="1" x14ac:dyDescent="0.3">
      <c r="A290" s="831" t="s">
        <v>2566</v>
      </c>
      <c r="B290" s="832" t="s">
        <v>2567</v>
      </c>
      <c r="C290" s="832" t="s">
        <v>1827</v>
      </c>
      <c r="D290" s="832" t="s">
        <v>2616</v>
      </c>
      <c r="E290" s="832" t="s">
        <v>2617</v>
      </c>
      <c r="F290" s="849">
        <v>1</v>
      </c>
      <c r="G290" s="849">
        <v>5620</v>
      </c>
      <c r="H290" s="849">
        <v>0.33333333333333331</v>
      </c>
      <c r="I290" s="849">
        <v>5620</v>
      </c>
      <c r="J290" s="849">
        <v>3</v>
      </c>
      <c r="K290" s="849">
        <v>16860</v>
      </c>
      <c r="L290" s="849">
        <v>1</v>
      </c>
      <c r="M290" s="849">
        <v>5620</v>
      </c>
      <c r="N290" s="849"/>
      <c r="O290" s="849"/>
      <c r="P290" s="837"/>
      <c r="Q290" s="850"/>
    </row>
    <row r="291" spans="1:17" ht="14.4" customHeight="1" x14ac:dyDescent="0.3">
      <c r="A291" s="831" t="s">
        <v>2566</v>
      </c>
      <c r="B291" s="832" t="s">
        <v>2567</v>
      </c>
      <c r="C291" s="832" t="s">
        <v>1827</v>
      </c>
      <c r="D291" s="832" t="s">
        <v>2618</v>
      </c>
      <c r="E291" s="832" t="s">
        <v>2619</v>
      </c>
      <c r="F291" s="849">
        <v>196</v>
      </c>
      <c r="G291" s="849">
        <v>34692</v>
      </c>
      <c r="H291" s="849">
        <v>1.1395348837209303</v>
      </c>
      <c r="I291" s="849">
        <v>177</v>
      </c>
      <c r="J291" s="849">
        <v>172</v>
      </c>
      <c r="K291" s="849">
        <v>30444</v>
      </c>
      <c r="L291" s="849">
        <v>1</v>
      </c>
      <c r="M291" s="849">
        <v>177</v>
      </c>
      <c r="N291" s="849">
        <v>130</v>
      </c>
      <c r="O291" s="849">
        <v>23140</v>
      </c>
      <c r="P291" s="837">
        <v>0.76008408881881484</v>
      </c>
      <c r="Q291" s="850">
        <v>178</v>
      </c>
    </row>
    <row r="292" spans="1:17" ht="14.4" customHeight="1" x14ac:dyDescent="0.3">
      <c r="A292" s="831" t="s">
        <v>2566</v>
      </c>
      <c r="B292" s="832" t="s">
        <v>2567</v>
      </c>
      <c r="C292" s="832" t="s">
        <v>1827</v>
      </c>
      <c r="D292" s="832" t="s">
        <v>2618</v>
      </c>
      <c r="E292" s="832" t="s">
        <v>2620</v>
      </c>
      <c r="F292" s="849">
        <v>7</v>
      </c>
      <c r="G292" s="849">
        <v>1239</v>
      </c>
      <c r="H292" s="849">
        <v>1</v>
      </c>
      <c r="I292" s="849">
        <v>177</v>
      </c>
      <c r="J292" s="849">
        <v>7</v>
      </c>
      <c r="K292" s="849">
        <v>1239</v>
      </c>
      <c r="L292" s="849">
        <v>1</v>
      </c>
      <c r="M292" s="849">
        <v>177</v>
      </c>
      <c r="N292" s="849">
        <v>14</v>
      </c>
      <c r="O292" s="849">
        <v>2492</v>
      </c>
      <c r="P292" s="837">
        <v>2.0112994350282487</v>
      </c>
      <c r="Q292" s="850">
        <v>178</v>
      </c>
    </row>
    <row r="293" spans="1:17" ht="14.4" customHeight="1" x14ac:dyDescent="0.3">
      <c r="A293" s="831" t="s">
        <v>2566</v>
      </c>
      <c r="B293" s="832" t="s">
        <v>2567</v>
      </c>
      <c r="C293" s="832" t="s">
        <v>1827</v>
      </c>
      <c r="D293" s="832" t="s">
        <v>2621</v>
      </c>
      <c r="E293" s="832" t="s">
        <v>2622</v>
      </c>
      <c r="F293" s="849">
        <v>1</v>
      </c>
      <c r="G293" s="849">
        <v>2048</v>
      </c>
      <c r="H293" s="849"/>
      <c r="I293" s="849">
        <v>2048</v>
      </c>
      <c r="J293" s="849"/>
      <c r="K293" s="849"/>
      <c r="L293" s="849"/>
      <c r="M293" s="849"/>
      <c r="N293" s="849"/>
      <c r="O293" s="849"/>
      <c r="P293" s="837"/>
      <c r="Q293" s="850"/>
    </row>
    <row r="294" spans="1:17" ht="14.4" customHeight="1" x14ac:dyDescent="0.3">
      <c r="A294" s="831" t="s">
        <v>2566</v>
      </c>
      <c r="B294" s="832" t="s">
        <v>2567</v>
      </c>
      <c r="C294" s="832" t="s">
        <v>1827</v>
      </c>
      <c r="D294" s="832" t="s">
        <v>2623</v>
      </c>
      <c r="E294" s="832" t="s">
        <v>2624</v>
      </c>
      <c r="F294" s="849">
        <v>1</v>
      </c>
      <c r="G294" s="849">
        <v>2736</v>
      </c>
      <c r="H294" s="849">
        <v>0.99963463646328099</v>
      </c>
      <c r="I294" s="849">
        <v>2736</v>
      </c>
      <c r="J294" s="849">
        <v>1</v>
      </c>
      <c r="K294" s="849">
        <v>2737</v>
      </c>
      <c r="L294" s="849">
        <v>1</v>
      </c>
      <c r="M294" s="849">
        <v>2737</v>
      </c>
      <c r="N294" s="849"/>
      <c r="O294" s="849"/>
      <c r="P294" s="837"/>
      <c r="Q294" s="850"/>
    </row>
    <row r="295" spans="1:17" ht="14.4" customHeight="1" x14ac:dyDescent="0.3">
      <c r="A295" s="831" t="s">
        <v>2566</v>
      </c>
      <c r="B295" s="832" t="s">
        <v>2567</v>
      </c>
      <c r="C295" s="832" t="s">
        <v>1827</v>
      </c>
      <c r="D295" s="832" t="s">
        <v>2623</v>
      </c>
      <c r="E295" s="832" t="s">
        <v>2625</v>
      </c>
      <c r="F295" s="849">
        <v>8</v>
      </c>
      <c r="G295" s="849">
        <v>21888</v>
      </c>
      <c r="H295" s="849">
        <v>0.88856412130069418</v>
      </c>
      <c r="I295" s="849">
        <v>2736</v>
      </c>
      <c r="J295" s="849">
        <v>9</v>
      </c>
      <c r="K295" s="849">
        <v>24633</v>
      </c>
      <c r="L295" s="849">
        <v>1</v>
      </c>
      <c r="M295" s="849">
        <v>2737</v>
      </c>
      <c r="N295" s="849">
        <v>8</v>
      </c>
      <c r="O295" s="849">
        <v>21896</v>
      </c>
      <c r="P295" s="837">
        <v>0.88888888888888884</v>
      </c>
      <c r="Q295" s="850">
        <v>2737</v>
      </c>
    </row>
    <row r="296" spans="1:17" ht="14.4" customHeight="1" x14ac:dyDescent="0.3">
      <c r="A296" s="831" t="s">
        <v>2566</v>
      </c>
      <c r="B296" s="832" t="s">
        <v>2567</v>
      </c>
      <c r="C296" s="832" t="s">
        <v>1827</v>
      </c>
      <c r="D296" s="832" t="s">
        <v>2626</v>
      </c>
      <c r="E296" s="832" t="s">
        <v>2627</v>
      </c>
      <c r="F296" s="849">
        <v>4</v>
      </c>
      <c r="G296" s="849">
        <v>21076</v>
      </c>
      <c r="H296" s="849">
        <v>4</v>
      </c>
      <c r="I296" s="849">
        <v>5269</v>
      </c>
      <c r="J296" s="849">
        <v>1</v>
      </c>
      <c r="K296" s="849">
        <v>5269</v>
      </c>
      <c r="L296" s="849">
        <v>1</v>
      </c>
      <c r="M296" s="849">
        <v>5269</v>
      </c>
      <c r="N296" s="849">
        <v>1</v>
      </c>
      <c r="O296" s="849">
        <v>5270</v>
      </c>
      <c r="P296" s="837">
        <v>1.0001897893338394</v>
      </c>
      <c r="Q296" s="850">
        <v>5270</v>
      </c>
    </row>
    <row r="297" spans="1:17" ht="14.4" customHeight="1" x14ac:dyDescent="0.3">
      <c r="A297" s="831" t="s">
        <v>2566</v>
      </c>
      <c r="B297" s="832" t="s">
        <v>2567</v>
      </c>
      <c r="C297" s="832" t="s">
        <v>1827</v>
      </c>
      <c r="D297" s="832" t="s">
        <v>2628</v>
      </c>
      <c r="E297" s="832" t="s">
        <v>2629</v>
      </c>
      <c r="F297" s="849">
        <v>1</v>
      </c>
      <c r="G297" s="849">
        <v>674</v>
      </c>
      <c r="H297" s="849"/>
      <c r="I297" s="849">
        <v>674</v>
      </c>
      <c r="J297" s="849"/>
      <c r="K297" s="849"/>
      <c r="L297" s="849"/>
      <c r="M297" s="849"/>
      <c r="N297" s="849"/>
      <c r="O297" s="849"/>
      <c r="P297" s="837"/>
      <c r="Q297" s="850"/>
    </row>
    <row r="298" spans="1:17" ht="14.4" customHeight="1" x14ac:dyDescent="0.3">
      <c r="A298" s="831" t="s">
        <v>2566</v>
      </c>
      <c r="B298" s="832" t="s">
        <v>2567</v>
      </c>
      <c r="C298" s="832" t="s">
        <v>1827</v>
      </c>
      <c r="D298" s="832" t="s">
        <v>2628</v>
      </c>
      <c r="E298" s="832" t="s">
        <v>2630</v>
      </c>
      <c r="F298" s="849">
        <v>4</v>
      </c>
      <c r="G298" s="849">
        <v>2696</v>
      </c>
      <c r="H298" s="849">
        <v>0.66567901234567906</v>
      </c>
      <c r="I298" s="849">
        <v>674</v>
      </c>
      <c r="J298" s="849">
        <v>6</v>
      </c>
      <c r="K298" s="849">
        <v>4050</v>
      </c>
      <c r="L298" s="849">
        <v>1</v>
      </c>
      <c r="M298" s="849">
        <v>675</v>
      </c>
      <c r="N298" s="849">
        <v>3</v>
      </c>
      <c r="O298" s="849">
        <v>2025</v>
      </c>
      <c r="P298" s="837">
        <v>0.5</v>
      </c>
      <c r="Q298" s="850">
        <v>675</v>
      </c>
    </row>
    <row r="299" spans="1:17" ht="14.4" customHeight="1" x14ac:dyDescent="0.3">
      <c r="A299" s="831" t="s">
        <v>2566</v>
      </c>
      <c r="B299" s="832" t="s">
        <v>2567</v>
      </c>
      <c r="C299" s="832" t="s">
        <v>1827</v>
      </c>
      <c r="D299" s="832" t="s">
        <v>2631</v>
      </c>
      <c r="E299" s="832" t="s">
        <v>2632</v>
      </c>
      <c r="F299" s="849">
        <v>2</v>
      </c>
      <c r="G299" s="849">
        <v>1136</v>
      </c>
      <c r="H299" s="849"/>
      <c r="I299" s="849">
        <v>568</v>
      </c>
      <c r="J299" s="849"/>
      <c r="K299" s="849"/>
      <c r="L299" s="849"/>
      <c r="M299" s="849"/>
      <c r="N299" s="849">
        <v>1</v>
      </c>
      <c r="O299" s="849">
        <v>569</v>
      </c>
      <c r="P299" s="837"/>
      <c r="Q299" s="850">
        <v>569</v>
      </c>
    </row>
    <row r="300" spans="1:17" ht="14.4" customHeight="1" x14ac:dyDescent="0.3">
      <c r="A300" s="831" t="s">
        <v>2566</v>
      </c>
      <c r="B300" s="832" t="s">
        <v>2567</v>
      </c>
      <c r="C300" s="832" t="s">
        <v>1827</v>
      </c>
      <c r="D300" s="832" t="s">
        <v>2631</v>
      </c>
      <c r="E300" s="832" t="s">
        <v>2633</v>
      </c>
      <c r="F300" s="849"/>
      <c r="G300" s="849"/>
      <c r="H300" s="849"/>
      <c r="I300" s="849"/>
      <c r="J300" s="849">
        <v>1</v>
      </c>
      <c r="K300" s="849">
        <v>569</v>
      </c>
      <c r="L300" s="849">
        <v>1</v>
      </c>
      <c r="M300" s="849">
        <v>569</v>
      </c>
      <c r="N300" s="849">
        <v>1</v>
      </c>
      <c r="O300" s="849">
        <v>569</v>
      </c>
      <c r="P300" s="837">
        <v>1</v>
      </c>
      <c r="Q300" s="850">
        <v>569</v>
      </c>
    </row>
    <row r="301" spans="1:17" ht="14.4" customHeight="1" x14ac:dyDescent="0.3">
      <c r="A301" s="831" t="s">
        <v>2566</v>
      </c>
      <c r="B301" s="832" t="s">
        <v>2567</v>
      </c>
      <c r="C301" s="832" t="s">
        <v>1827</v>
      </c>
      <c r="D301" s="832" t="s">
        <v>2634</v>
      </c>
      <c r="E301" s="832" t="s">
        <v>2635</v>
      </c>
      <c r="F301" s="849"/>
      <c r="G301" s="849"/>
      <c r="H301" s="849"/>
      <c r="I301" s="849"/>
      <c r="J301" s="849"/>
      <c r="K301" s="849"/>
      <c r="L301" s="849"/>
      <c r="M301" s="849"/>
      <c r="N301" s="849">
        <v>1</v>
      </c>
      <c r="O301" s="849">
        <v>155</v>
      </c>
      <c r="P301" s="837"/>
      <c r="Q301" s="850">
        <v>155</v>
      </c>
    </row>
    <row r="302" spans="1:17" ht="14.4" customHeight="1" x14ac:dyDescent="0.3">
      <c r="A302" s="831" t="s">
        <v>2566</v>
      </c>
      <c r="B302" s="832" t="s">
        <v>2567</v>
      </c>
      <c r="C302" s="832" t="s">
        <v>1827</v>
      </c>
      <c r="D302" s="832" t="s">
        <v>2634</v>
      </c>
      <c r="E302" s="832" t="s">
        <v>2636</v>
      </c>
      <c r="F302" s="849">
        <v>1</v>
      </c>
      <c r="G302" s="849">
        <v>155</v>
      </c>
      <c r="H302" s="849"/>
      <c r="I302" s="849">
        <v>155</v>
      </c>
      <c r="J302" s="849"/>
      <c r="K302" s="849"/>
      <c r="L302" s="849"/>
      <c r="M302" s="849"/>
      <c r="N302" s="849"/>
      <c r="O302" s="849"/>
      <c r="P302" s="837"/>
      <c r="Q302" s="850"/>
    </row>
    <row r="303" spans="1:17" ht="14.4" customHeight="1" x14ac:dyDescent="0.3">
      <c r="A303" s="831" t="s">
        <v>2566</v>
      </c>
      <c r="B303" s="832" t="s">
        <v>2567</v>
      </c>
      <c r="C303" s="832" t="s">
        <v>1827</v>
      </c>
      <c r="D303" s="832" t="s">
        <v>2637</v>
      </c>
      <c r="E303" s="832" t="s">
        <v>2638</v>
      </c>
      <c r="F303" s="849"/>
      <c r="G303" s="849"/>
      <c r="H303" s="849"/>
      <c r="I303" s="849"/>
      <c r="J303" s="849"/>
      <c r="K303" s="849"/>
      <c r="L303" s="849"/>
      <c r="M303" s="849"/>
      <c r="N303" s="849">
        <v>3</v>
      </c>
      <c r="O303" s="849">
        <v>615</v>
      </c>
      <c r="P303" s="837"/>
      <c r="Q303" s="850">
        <v>205</v>
      </c>
    </row>
    <row r="304" spans="1:17" ht="14.4" customHeight="1" x14ac:dyDescent="0.3">
      <c r="A304" s="831" t="s">
        <v>2566</v>
      </c>
      <c r="B304" s="832" t="s">
        <v>2567</v>
      </c>
      <c r="C304" s="832" t="s">
        <v>1827</v>
      </c>
      <c r="D304" s="832" t="s">
        <v>2639</v>
      </c>
      <c r="E304" s="832" t="s">
        <v>2640</v>
      </c>
      <c r="F304" s="849">
        <v>1</v>
      </c>
      <c r="G304" s="849">
        <v>426</v>
      </c>
      <c r="H304" s="849">
        <v>0.5</v>
      </c>
      <c r="I304" s="849">
        <v>426</v>
      </c>
      <c r="J304" s="849">
        <v>2</v>
      </c>
      <c r="K304" s="849">
        <v>852</v>
      </c>
      <c r="L304" s="849">
        <v>1</v>
      </c>
      <c r="M304" s="849">
        <v>426</v>
      </c>
      <c r="N304" s="849"/>
      <c r="O304" s="849"/>
      <c r="P304" s="837"/>
      <c r="Q304" s="850"/>
    </row>
    <row r="305" spans="1:17" ht="14.4" customHeight="1" x14ac:dyDescent="0.3">
      <c r="A305" s="831" t="s">
        <v>2566</v>
      </c>
      <c r="B305" s="832" t="s">
        <v>2567</v>
      </c>
      <c r="C305" s="832" t="s">
        <v>1827</v>
      </c>
      <c r="D305" s="832" t="s">
        <v>2641</v>
      </c>
      <c r="E305" s="832" t="s">
        <v>2642</v>
      </c>
      <c r="F305" s="849">
        <v>2</v>
      </c>
      <c r="G305" s="849">
        <v>326</v>
      </c>
      <c r="H305" s="849"/>
      <c r="I305" s="849">
        <v>163</v>
      </c>
      <c r="J305" s="849"/>
      <c r="K305" s="849"/>
      <c r="L305" s="849"/>
      <c r="M305" s="849"/>
      <c r="N305" s="849"/>
      <c r="O305" s="849"/>
      <c r="P305" s="837"/>
      <c r="Q305" s="850"/>
    </row>
    <row r="306" spans="1:17" ht="14.4" customHeight="1" x14ac:dyDescent="0.3">
      <c r="A306" s="831" t="s">
        <v>2566</v>
      </c>
      <c r="B306" s="832" t="s">
        <v>2567</v>
      </c>
      <c r="C306" s="832" t="s">
        <v>1827</v>
      </c>
      <c r="D306" s="832" t="s">
        <v>2643</v>
      </c>
      <c r="E306" s="832" t="s">
        <v>2644</v>
      </c>
      <c r="F306" s="849"/>
      <c r="G306" s="849"/>
      <c r="H306" s="849"/>
      <c r="I306" s="849"/>
      <c r="J306" s="849">
        <v>2</v>
      </c>
      <c r="K306" s="849">
        <v>4310</v>
      </c>
      <c r="L306" s="849">
        <v>1</v>
      </c>
      <c r="M306" s="849">
        <v>2155</v>
      </c>
      <c r="N306" s="849">
        <v>2</v>
      </c>
      <c r="O306" s="849">
        <v>4312</v>
      </c>
      <c r="P306" s="837">
        <v>1.0004640371229698</v>
      </c>
      <c r="Q306" s="850">
        <v>2156</v>
      </c>
    </row>
    <row r="307" spans="1:17" ht="14.4" customHeight="1" x14ac:dyDescent="0.3">
      <c r="A307" s="831" t="s">
        <v>2566</v>
      </c>
      <c r="B307" s="832" t="s">
        <v>2567</v>
      </c>
      <c r="C307" s="832" t="s">
        <v>1827</v>
      </c>
      <c r="D307" s="832" t="s">
        <v>2645</v>
      </c>
      <c r="E307" s="832" t="s">
        <v>2646</v>
      </c>
      <c r="F307" s="849">
        <v>1</v>
      </c>
      <c r="G307" s="849">
        <v>933</v>
      </c>
      <c r="H307" s="849">
        <v>0.19978586723768738</v>
      </c>
      <c r="I307" s="849">
        <v>933</v>
      </c>
      <c r="J307" s="849">
        <v>5</v>
      </c>
      <c r="K307" s="849">
        <v>4670</v>
      </c>
      <c r="L307" s="849">
        <v>1</v>
      </c>
      <c r="M307" s="849">
        <v>934</v>
      </c>
      <c r="N307" s="849">
        <v>6</v>
      </c>
      <c r="O307" s="849">
        <v>5610</v>
      </c>
      <c r="P307" s="837">
        <v>1.2012847965738758</v>
      </c>
      <c r="Q307" s="850">
        <v>935</v>
      </c>
    </row>
    <row r="308" spans="1:17" ht="14.4" customHeight="1" x14ac:dyDescent="0.3">
      <c r="A308" s="831" t="s">
        <v>2566</v>
      </c>
      <c r="B308" s="832" t="s">
        <v>2567</v>
      </c>
      <c r="C308" s="832" t="s">
        <v>1827</v>
      </c>
      <c r="D308" s="832" t="s">
        <v>2647</v>
      </c>
      <c r="E308" s="832" t="s">
        <v>2648</v>
      </c>
      <c r="F308" s="849"/>
      <c r="G308" s="849"/>
      <c r="H308" s="849"/>
      <c r="I308" s="849"/>
      <c r="J308" s="849">
        <v>1</v>
      </c>
      <c r="K308" s="849">
        <v>8460</v>
      </c>
      <c r="L308" s="849">
        <v>1</v>
      </c>
      <c r="M308" s="849">
        <v>8460</v>
      </c>
      <c r="N308" s="849"/>
      <c r="O308" s="849"/>
      <c r="P308" s="837"/>
      <c r="Q308" s="850"/>
    </row>
    <row r="309" spans="1:17" ht="14.4" customHeight="1" x14ac:dyDescent="0.3">
      <c r="A309" s="831" t="s">
        <v>2566</v>
      </c>
      <c r="B309" s="832" t="s">
        <v>2567</v>
      </c>
      <c r="C309" s="832" t="s">
        <v>1827</v>
      </c>
      <c r="D309" s="832" t="s">
        <v>2647</v>
      </c>
      <c r="E309" s="832" t="s">
        <v>2649</v>
      </c>
      <c r="F309" s="849"/>
      <c r="G309" s="849"/>
      <c r="H309" s="849"/>
      <c r="I309" s="849"/>
      <c r="J309" s="849"/>
      <c r="K309" s="849"/>
      <c r="L309" s="849"/>
      <c r="M309" s="849"/>
      <c r="N309" s="849">
        <v>1</v>
      </c>
      <c r="O309" s="849">
        <v>8462</v>
      </c>
      <c r="P309" s="837"/>
      <c r="Q309" s="850">
        <v>8462</v>
      </c>
    </row>
    <row r="310" spans="1:17" ht="14.4" customHeight="1" x14ac:dyDescent="0.3">
      <c r="A310" s="831" t="s">
        <v>2650</v>
      </c>
      <c r="B310" s="832" t="s">
        <v>2651</v>
      </c>
      <c r="C310" s="832" t="s">
        <v>1827</v>
      </c>
      <c r="D310" s="832" t="s">
        <v>2652</v>
      </c>
      <c r="E310" s="832" t="s">
        <v>2653</v>
      </c>
      <c r="F310" s="849">
        <v>9</v>
      </c>
      <c r="G310" s="849">
        <v>1899</v>
      </c>
      <c r="H310" s="849">
        <v>0.81818181818181823</v>
      </c>
      <c r="I310" s="849">
        <v>211</v>
      </c>
      <c r="J310" s="849">
        <v>11</v>
      </c>
      <c r="K310" s="849">
        <v>2321</v>
      </c>
      <c r="L310" s="849">
        <v>1</v>
      </c>
      <c r="M310" s="849">
        <v>211</v>
      </c>
      <c r="N310" s="849">
        <v>10</v>
      </c>
      <c r="O310" s="849">
        <v>2120</v>
      </c>
      <c r="P310" s="837">
        <v>0.91339939681171911</v>
      </c>
      <c r="Q310" s="850">
        <v>212</v>
      </c>
    </row>
    <row r="311" spans="1:17" ht="14.4" customHeight="1" x14ac:dyDescent="0.3">
      <c r="A311" s="831" t="s">
        <v>2650</v>
      </c>
      <c r="B311" s="832" t="s">
        <v>2651</v>
      </c>
      <c r="C311" s="832" t="s">
        <v>1827</v>
      </c>
      <c r="D311" s="832" t="s">
        <v>2654</v>
      </c>
      <c r="E311" s="832" t="s">
        <v>2655</v>
      </c>
      <c r="F311" s="849">
        <v>23</v>
      </c>
      <c r="G311" s="849">
        <v>6923</v>
      </c>
      <c r="H311" s="849">
        <v>0.38983050847457629</v>
      </c>
      <c r="I311" s="849">
        <v>301</v>
      </c>
      <c r="J311" s="849">
        <v>59</v>
      </c>
      <c r="K311" s="849">
        <v>17759</v>
      </c>
      <c r="L311" s="849">
        <v>1</v>
      </c>
      <c r="M311" s="849">
        <v>301</v>
      </c>
      <c r="N311" s="849">
        <v>175</v>
      </c>
      <c r="O311" s="849">
        <v>52850</v>
      </c>
      <c r="P311" s="837">
        <v>2.975955853370122</v>
      </c>
      <c r="Q311" s="850">
        <v>302</v>
      </c>
    </row>
    <row r="312" spans="1:17" ht="14.4" customHeight="1" x14ac:dyDescent="0.3">
      <c r="A312" s="831" t="s">
        <v>2650</v>
      </c>
      <c r="B312" s="832" t="s">
        <v>2651</v>
      </c>
      <c r="C312" s="832" t="s">
        <v>1827</v>
      </c>
      <c r="D312" s="832" t="s">
        <v>2656</v>
      </c>
      <c r="E312" s="832" t="s">
        <v>2657</v>
      </c>
      <c r="F312" s="849"/>
      <c r="G312" s="849"/>
      <c r="H312" s="849"/>
      <c r="I312" s="849"/>
      <c r="J312" s="849">
        <v>3</v>
      </c>
      <c r="K312" s="849">
        <v>297</v>
      </c>
      <c r="L312" s="849">
        <v>1</v>
      </c>
      <c r="M312" s="849">
        <v>99</v>
      </c>
      <c r="N312" s="849">
        <v>3</v>
      </c>
      <c r="O312" s="849">
        <v>300</v>
      </c>
      <c r="P312" s="837">
        <v>1.0101010101010102</v>
      </c>
      <c r="Q312" s="850">
        <v>100</v>
      </c>
    </row>
    <row r="313" spans="1:17" ht="14.4" customHeight="1" x14ac:dyDescent="0.3">
      <c r="A313" s="831" t="s">
        <v>2650</v>
      </c>
      <c r="B313" s="832" t="s">
        <v>2651</v>
      </c>
      <c r="C313" s="832" t="s">
        <v>1827</v>
      </c>
      <c r="D313" s="832" t="s">
        <v>2656</v>
      </c>
      <c r="E313" s="832" t="s">
        <v>2658</v>
      </c>
      <c r="F313" s="849">
        <v>3</v>
      </c>
      <c r="G313" s="849">
        <v>297</v>
      </c>
      <c r="H313" s="849"/>
      <c r="I313" s="849">
        <v>99</v>
      </c>
      <c r="J313" s="849"/>
      <c r="K313" s="849"/>
      <c r="L313" s="849"/>
      <c r="M313" s="849"/>
      <c r="N313" s="849">
        <v>6</v>
      </c>
      <c r="O313" s="849">
        <v>600</v>
      </c>
      <c r="P313" s="837"/>
      <c r="Q313" s="850">
        <v>100</v>
      </c>
    </row>
    <row r="314" spans="1:17" ht="14.4" customHeight="1" x14ac:dyDescent="0.3">
      <c r="A314" s="831" t="s">
        <v>2650</v>
      </c>
      <c r="B314" s="832" t="s">
        <v>2651</v>
      </c>
      <c r="C314" s="832" t="s">
        <v>1827</v>
      </c>
      <c r="D314" s="832" t="s">
        <v>2659</v>
      </c>
      <c r="E314" s="832" t="s">
        <v>2660</v>
      </c>
      <c r="F314" s="849"/>
      <c r="G314" s="849"/>
      <c r="H314" s="849"/>
      <c r="I314" s="849"/>
      <c r="J314" s="849">
        <v>2</v>
      </c>
      <c r="K314" s="849">
        <v>464</v>
      </c>
      <c r="L314" s="849">
        <v>1</v>
      </c>
      <c r="M314" s="849">
        <v>232</v>
      </c>
      <c r="N314" s="849">
        <v>4</v>
      </c>
      <c r="O314" s="849">
        <v>928</v>
      </c>
      <c r="P314" s="837">
        <v>2</v>
      </c>
      <c r="Q314" s="850">
        <v>232</v>
      </c>
    </row>
    <row r="315" spans="1:17" ht="14.4" customHeight="1" x14ac:dyDescent="0.3">
      <c r="A315" s="831" t="s">
        <v>2650</v>
      </c>
      <c r="B315" s="832" t="s">
        <v>2651</v>
      </c>
      <c r="C315" s="832" t="s">
        <v>1827</v>
      </c>
      <c r="D315" s="832" t="s">
        <v>2661</v>
      </c>
      <c r="E315" s="832" t="s">
        <v>2662</v>
      </c>
      <c r="F315" s="849">
        <v>8</v>
      </c>
      <c r="G315" s="849">
        <v>1096</v>
      </c>
      <c r="H315" s="849">
        <v>0.38095238095238093</v>
      </c>
      <c r="I315" s="849">
        <v>137</v>
      </c>
      <c r="J315" s="849">
        <v>21</v>
      </c>
      <c r="K315" s="849">
        <v>2877</v>
      </c>
      <c r="L315" s="849">
        <v>1</v>
      </c>
      <c r="M315" s="849">
        <v>137</v>
      </c>
      <c r="N315" s="849">
        <v>31</v>
      </c>
      <c r="O315" s="849">
        <v>4247</v>
      </c>
      <c r="P315" s="837">
        <v>1.4761904761904763</v>
      </c>
      <c r="Q315" s="850">
        <v>137</v>
      </c>
    </row>
    <row r="316" spans="1:17" ht="14.4" customHeight="1" x14ac:dyDescent="0.3">
      <c r="A316" s="831" t="s">
        <v>2650</v>
      </c>
      <c r="B316" s="832" t="s">
        <v>2651</v>
      </c>
      <c r="C316" s="832" t="s">
        <v>1827</v>
      </c>
      <c r="D316" s="832" t="s">
        <v>2663</v>
      </c>
      <c r="E316" s="832" t="s">
        <v>2662</v>
      </c>
      <c r="F316" s="849"/>
      <c r="G316" s="849"/>
      <c r="H316" s="849"/>
      <c r="I316" s="849"/>
      <c r="J316" s="849"/>
      <c r="K316" s="849"/>
      <c r="L316" s="849"/>
      <c r="M316" s="849"/>
      <c r="N316" s="849">
        <v>3</v>
      </c>
      <c r="O316" s="849">
        <v>552</v>
      </c>
      <c r="P316" s="837"/>
      <c r="Q316" s="850">
        <v>184</v>
      </c>
    </row>
    <row r="317" spans="1:17" ht="14.4" customHeight="1" x14ac:dyDescent="0.3">
      <c r="A317" s="831" t="s">
        <v>2650</v>
      </c>
      <c r="B317" s="832" t="s">
        <v>2651</v>
      </c>
      <c r="C317" s="832" t="s">
        <v>1827</v>
      </c>
      <c r="D317" s="832" t="s">
        <v>2664</v>
      </c>
      <c r="E317" s="832" t="s">
        <v>2665</v>
      </c>
      <c r="F317" s="849">
        <v>5</v>
      </c>
      <c r="G317" s="849">
        <v>1485</v>
      </c>
      <c r="H317" s="849">
        <v>0.83053691275167785</v>
      </c>
      <c r="I317" s="849">
        <v>297</v>
      </c>
      <c r="J317" s="849">
        <v>6</v>
      </c>
      <c r="K317" s="849">
        <v>1788</v>
      </c>
      <c r="L317" s="849">
        <v>1</v>
      </c>
      <c r="M317" s="849">
        <v>298</v>
      </c>
      <c r="N317" s="849">
        <v>8</v>
      </c>
      <c r="O317" s="849">
        <v>2392</v>
      </c>
      <c r="P317" s="837">
        <v>1.3378076062639821</v>
      </c>
      <c r="Q317" s="850">
        <v>299</v>
      </c>
    </row>
    <row r="318" spans="1:17" ht="14.4" customHeight="1" x14ac:dyDescent="0.3">
      <c r="A318" s="831" t="s">
        <v>2650</v>
      </c>
      <c r="B318" s="832" t="s">
        <v>2651</v>
      </c>
      <c r="C318" s="832" t="s">
        <v>1827</v>
      </c>
      <c r="D318" s="832" t="s">
        <v>2666</v>
      </c>
      <c r="E318" s="832" t="s">
        <v>2667</v>
      </c>
      <c r="F318" s="849"/>
      <c r="G318" s="849"/>
      <c r="H318" s="849"/>
      <c r="I318" s="849"/>
      <c r="J318" s="849">
        <v>1</v>
      </c>
      <c r="K318" s="849">
        <v>639</v>
      </c>
      <c r="L318" s="849">
        <v>1</v>
      </c>
      <c r="M318" s="849">
        <v>639</v>
      </c>
      <c r="N318" s="849"/>
      <c r="O318" s="849"/>
      <c r="P318" s="837"/>
      <c r="Q318" s="850"/>
    </row>
    <row r="319" spans="1:17" ht="14.4" customHeight="1" x14ac:dyDescent="0.3">
      <c r="A319" s="831" t="s">
        <v>2650</v>
      </c>
      <c r="B319" s="832" t="s">
        <v>2651</v>
      </c>
      <c r="C319" s="832" t="s">
        <v>1827</v>
      </c>
      <c r="D319" s="832" t="s">
        <v>2668</v>
      </c>
      <c r="E319" s="832" t="s">
        <v>2669</v>
      </c>
      <c r="F319" s="849"/>
      <c r="G319" s="849"/>
      <c r="H319" s="849"/>
      <c r="I319" s="849"/>
      <c r="J319" s="849">
        <v>1</v>
      </c>
      <c r="K319" s="849">
        <v>608</v>
      </c>
      <c r="L319" s="849">
        <v>1</v>
      </c>
      <c r="M319" s="849">
        <v>608</v>
      </c>
      <c r="N319" s="849"/>
      <c r="O319" s="849"/>
      <c r="P319" s="837"/>
      <c r="Q319" s="850"/>
    </row>
    <row r="320" spans="1:17" ht="14.4" customHeight="1" x14ac:dyDescent="0.3">
      <c r="A320" s="831" t="s">
        <v>2650</v>
      </c>
      <c r="B320" s="832" t="s">
        <v>2651</v>
      </c>
      <c r="C320" s="832" t="s">
        <v>1827</v>
      </c>
      <c r="D320" s="832" t="s">
        <v>2670</v>
      </c>
      <c r="E320" s="832" t="s">
        <v>2671</v>
      </c>
      <c r="F320" s="849">
        <v>3</v>
      </c>
      <c r="G320" s="849">
        <v>519</v>
      </c>
      <c r="H320" s="849">
        <v>0.10714285714285714</v>
      </c>
      <c r="I320" s="849">
        <v>173</v>
      </c>
      <c r="J320" s="849">
        <v>28</v>
      </c>
      <c r="K320" s="849">
        <v>4844</v>
      </c>
      <c r="L320" s="849">
        <v>1</v>
      </c>
      <c r="M320" s="849">
        <v>173</v>
      </c>
      <c r="N320" s="849">
        <v>29</v>
      </c>
      <c r="O320" s="849">
        <v>5046</v>
      </c>
      <c r="P320" s="837">
        <v>1.041701073492981</v>
      </c>
      <c r="Q320" s="850">
        <v>174</v>
      </c>
    </row>
    <row r="321" spans="1:17" ht="14.4" customHeight="1" x14ac:dyDescent="0.3">
      <c r="A321" s="831" t="s">
        <v>2650</v>
      </c>
      <c r="B321" s="832" t="s">
        <v>2651</v>
      </c>
      <c r="C321" s="832" t="s">
        <v>1827</v>
      </c>
      <c r="D321" s="832" t="s">
        <v>2672</v>
      </c>
      <c r="E321" s="832" t="s">
        <v>2673</v>
      </c>
      <c r="F321" s="849"/>
      <c r="G321" s="849"/>
      <c r="H321" s="849"/>
      <c r="I321" s="849"/>
      <c r="J321" s="849">
        <v>6</v>
      </c>
      <c r="K321" s="849">
        <v>2082</v>
      </c>
      <c r="L321" s="849">
        <v>1</v>
      </c>
      <c r="M321" s="849">
        <v>347</v>
      </c>
      <c r="N321" s="849">
        <v>8</v>
      </c>
      <c r="O321" s="849">
        <v>2776</v>
      </c>
      <c r="P321" s="837">
        <v>1.3333333333333333</v>
      </c>
      <c r="Q321" s="850">
        <v>347</v>
      </c>
    </row>
    <row r="322" spans="1:17" ht="14.4" customHeight="1" x14ac:dyDescent="0.3">
      <c r="A322" s="831" t="s">
        <v>2650</v>
      </c>
      <c r="B322" s="832" t="s">
        <v>2651</v>
      </c>
      <c r="C322" s="832" t="s">
        <v>1827</v>
      </c>
      <c r="D322" s="832" t="s">
        <v>2674</v>
      </c>
      <c r="E322" s="832" t="s">
        <v>2675</v>
      </c>
      <c r="F322" s="849">
        <v>0</v>
      </c>
      <c r="G322" s="849">
        <v>0</v>
      </c>
      <c r="H322" s="849"/>
      <c r="I322" s="849"/>
      <c r="J322" s="849"/>
      <c r="K322" s="849"/>
      <c r="L322" s="849"/>
      <c r="M322" s="849"/>
      <c r="N322" s="849">
        <v>1</v>
      </c>
      <c r="O322" s="849">
        <v>274</v>
      </c>
      <c r="P322" s="837"/>
      <c r="Q322" s="850">
        <v>274</v>
      </c>
    </row>
    <row r="323" spans="1:17" ht="14.4" customHeight="1" x14ac:dyDescent="0.3">
      <c r="A323" s="831" t="s">
        <v>2650</v>
      </c>
      <c r="B323" s="832" t="s">
        <v>2651</v>
      </c>
      <c r="C323" s="832" t="s">
        <v>1827</v>
      </c>
      <c r="D323" s="832" t="s">
        <v>2674</v>
      </c>
      <c r="E323" s="832" t="s">
        <v>2676</v>
      </c>
      <c r="F323" s="849">
        <v>1</v>
      </c>
      <c r="G323" s="849">
        <v>273</v>
      </c>
      <c r="H323" s="849"/>
      <c r="I323" s="849">
        <v>273</v>
      </c>
      <c r="J323" s="849"/>
      <c r="K323" s="849"/>
      <c r="L323" s="849"/>
      <c r="M323" s="849"/>
      <c r="N323" s="849"/>
      <c r="O323" s="849"/>
      <c r="P323" s="837"/>
      <c r="Q323" s="850"/>
    </row>
    <row r="324" spans="1:17" ht="14.4" customHeight="1" x14ac:dyDescent="0.3">
      <c r="A324" s="831" t="s">
        <v>2650</v>
      </c>
      <c r="B324" s="832" t="s">
        <v>2651</v>
      </c>
      <c r="C324" s="832" t="s">
        <v>1827</v>
      </c>
      <c r="D324" s="832" t="s">
        <v>2677</v>
      </c>
      <c r="E324" s="832" t="s">
        <v>2678</v>
      </c>
      <c r="F324" s="849">
        <v>1</v>
      </c>
      <c r="G324" s="849">
        <v>142</v>
      </c>
      <c r="H324" s="849"/>
      <c r="I324" s="849">
        <v>142</v>
      </c>
      <c r="J324" s="849"/>
      <c r="K324" s="849"/>
      <c r="L324" s="849"/>
      <c r="M324" s="849"/>
      <c r="N324" s="849">
        <v>1</v>
      </c>
      <c r="O324" s="849">
        <v>142</v>
      </c>
      <c r="P324" s="837"/>
      <c r="Q324" s="850">
        <v>142</v>
      </c>
    </row>
    <row r="325" spans="1:17" ht="14.4" customHeight="1" x14ac:dyDescent="0.3">
      <c r="A325" s="831" t="s">
        <v>2650</v>
      </c>
      <c r="B325" s="832" t="s">
        <v>2651</v>
      </c>
      <c r="C325" s="832" t="s">
        <v>1827</v>
      </c>
      <c r="D325" s="832" t="s">
        <v>2679</v>
      </c>
      <c r="E325" s="832" t="s">
        <v>2678</v>
      </c>
      <c r="F325" s="849">
        <v>8</v>
      </c>
      <c r="G325" s="849">
        <v>624</v>
      </c>
      <c r="H325" s="849">
        <v>0.38095238095238093</v>
      </c>
      <c r="I325" s="849">
        <v>78</v>
      </c>
      <c r="J325" s="849">
        <v>21</v>
      </c>
      <c r="K325" s="849">
        <v>1638</v>
      </c>
      <c r="L325" s="849">
        <v>1</v>
      </c>
      <c r="M325" s="849">
        <v>78</v>
      </c>
      <c r="N325" s="849">
        <v>30</v>
      </c>
      <c r="O325" s="849">
        <v>2340</v>
      </c>
      <c r="P325" s="837">
        <v>1.4285714285714286</v>
      </c>
      <c r="Q325" s="850">
        <v>78</v>
      </c>
    </row>
    <row r="326" spans="1:17" ht="14.4" customHeight="1" x14ac:dyDescent="0.3">
      <c r="A326" s="831" t="s">
        <v>2650</v>
      </c>
      <c r="B326" s="832" t="s">
        <v>2651</v>
      </c>
      <c r="C326" s="832" t="s">
        <v>1827</v>
      </c>
      <c r="D326" s="832" t="s">
        <v>2680</v>
      </c>
      <c r="E326" s="832" t="s">
        <v>2681</v>
      </c>
      <c r="F326" s="849">
        <v>1</v>
      </c>
      <c r="G326" s="849">
        <v>313</v>
      </c>
      <c r="H326" s="849"/>
      <c r="I326" s="849">
        <v>313</v>
      </c>
      <c r="J326" s="849"/>
      <c r="K326" s="849"/>
      <c r="L326" s="849"/>
      <c r="M326" s="849"/>
      <c r="N326" s="849">
        <v>1</v>
      </c>
      <c r="O326" s="849">
        <v>314</v>
      </c>
      <c r="P326" s="837"/>
      <c r="Q326" s="850">
        <v>314</v>
      </c>
    </row>
    <row r="327" spans="1:17" ht="14.4" customHeight="1" x14ac:dyDescent="0.3">
      <c r="A327" s="831" t="s">
        <v>2650</v>
      </c>
      <c r="B327" s="832" t="s">
        <v>2651</v>
      </c>
      <c r="C327" s="832" t="s">
        <v>1827</v>
      </c>
      <c r="D327" s="832" t="s">
        <v>2682</v>
      </c>
      <c r="E327" s="832" t="s">
        <v>2683</v>
      </c>
      <c r="F327" s="849">
        <v>1152</v>
      </c>
      <c r="G327" s="849">
        <v>562176</v>
      </c>
      <c r="H327" s="849">
        <v>1.4330695815319356</v>
      </c>
      <c r="I327" s="849">
        <v>488</v>
      </c>
      <c r="J327" s="849">
        <v>1196</v>
      </c>
      <c r="K327" s="849">
        <v>392288</v>
      </c>
      <c r="L327" s="849">
        <v>1</v>
      </c>
      <c r="M327" s="849">
        <v>328</v>
      </c>
      <c r="N327" s="849">
        <v>1211</v>
      </c>
      <c r="O327" s="849">
        <v>397208</v>
      </c>
      <c r="P327" s="837">
        <v>1.0125418060200668</v>
      </c>
      <c r="Q327" s="850">
        <v>328</v>
      </c>
    </row>
    <row r="328" spans="1:17" ht="14.4" customHeight="1" x14ac:dyDescent="0.3">
      <c r="A328" s="831" t="s">
        <v>2650</v>
      </c>
      <c r="B328" s="832" t="s">
        <v>2651</v>
      </c>
      <c r="C328" s="832" t="s">
        <v>1827</v>
      </c>
      <c r="D328" s="832" t="s">
        <v>2684</v>
      </c>
      <c r="E328" s="832" t="s">
        <v>2685</v>
      </c>
      <c r="F328" s="849">
        <v>6</v>
      </c>
      <c r="G328" s="849">
        <v>978</v>
      </c>
      <c r="H328" s="849">
        <v>0.42857142857142855</v>
      </c>
      <c r="I328" s="849">
        <v>163</v>
      </c>
      <c r="J328" s="849">
        <v>14</v>
      </c>
      <c r="K328" s="849">
        <v>2282</v>
      </c>
      <c r="L328" s="849">
        <v>1</v>
      </c>
      <c r="M328" s="849">
        <v>163</v>
      </c>
      <c r="N328" s="849">
        <v>15</v>
      </c>
      <c r="O328" s="849">
        <v>2445</v>
      </c>
      <c r="P328" s="837">
        <v>1.0714285714285714</v>
      </c>
      <c r="Q328" s="850">
        <v>163</v>
      </c>
    </row>
    <row r="329" spans="1:17" ht="14.4" customHeight="1" x14ac:dyDescent="0.3">
      <c r="A329" s="831" t="s">
        <v>2650</v>
      </c>
      <c r="B329" s="832" t="s">
        <v>2651</v>
      </c>
      <c r="C329" s="832" t="s">
        <v>1827</v>
      </c>
      <c r="D329" s="832" t="s">
        <v>2684</v>
      </c>
      <c r="E329" s="832" t="s">
        <v>2686</v>
      </c>
      <c r="F329" s="849">
        <v>2</v>
      </c>
      <c r="G329" s="849">
        <v>326</v>
      </c>
      <c r="H329" s="849"/>
      <c r="I329" s="849">
        <v>163</v>
      </c>
      <c r="J329" s="849"/>
      <c r="K329" s="849"/>
      <c r="L329" s="849"/>
      <c r="M329" s="849"/>
      <c r="N329" s="849"/>
      <c r="O329" s="849"/>
      <c r="P329" s="837"/>
      <c r="Q329" s="850"/>
    </row>
    <row r="330" spans="1:17" ht="14.4" customHeight="1" x14ac:dyDescent="0.3">
      <c r="A330" s="831" t="s">
        <v>2650</v>
      </c>
      <c r="B330" s="832" t="s">
        <v>2651</v>
      </c>
      <c r="C330" s="832" t="s">
        <v>1827</v>
      </c>
      <c r="D330" s="832" t="s">
        <v>2687</v>
      </c>
      <c r="E330" s="832" t="s">
        <v>2653</v>
      </c>
      <c r="F330" s="849">
        <v>46</v>
      </c>
      <c r="G330" s="849">
        <v>3312</v>
      </c>
      <c r="H330" s="849">
        <v>0.77966101694915257</v>
      </c>
      <c r="I330" s="849">
        <v>72</v>
      </c>
      <c r="J330" s="849">
        <v>59</v>
      </c>
      <c r="K330" s="849">
        <v>4248</v>
      </c>
      <c r="L330" s="849">
        <v>1</v>
      </c>
      <c r="M330" s="849">
        <v>72</v>
      </c>
      <c r="N330" s="849">
        <v>33</v>
      </c>
      <c r="O330" s="849">
        <v>2376</v>
      </c>
      <c r="P330" s="837">
        <v>0.55932203389830504</v>
      </c>
      <c r="Q330" s="850">
        <v>72</v>
      </c>
    </row>
    <row r="331" spans="1:17" ht="14.4" customHeight="1" x14ac:dyDescent="0.3">
      <c r="A331" s="831" t="s">
        <v>2650</v>
      </c>
      <c r="B331" s="832" t="s">
        <v>2651</v>
      </c>
      <c r="C331" s="832" t="s">
        <v>1827</v>
      </c>
      <c r="D331" s="832" t="s">
        <v>2688</v>
      </c>
      <c r="E331" s="832" t="s">
        <v>2689</v>
      </c>
      <c r="F331" s="849">
        <v>3</v>
      </c>
      <c r="G331" s="849">
        <v>3633</v>
      </c>
      <c r="H331" s="849">
        <v>0.42857142857142855</v>
      </c>
      <c r="I331" s="849">
        <v>1211</v>
      </c>
      <c r="J331" s="849">
        <v>7</v>
      </c>
      <c r="K331" s="849">
        <v>8477</v>
      </c>
      <c r="L331" s="849">
        <v>1</v>
      </c>
      <c r="M331" s="849">
        <v>1211</v>
      </c>
      <c r="N331" s="849">
        <v>18</v>
      </c>
      <c r="O331" s="849">
        <v>21816</v>
      </c>
      <c r="P331" s="837">
        <v>2.5735519641382565</v>
      </c>
      <c r="Q331" s="850">
        <v>1212</v>
      </c>
    </row>
    <row r="332" spans="1:17" ht="14.4" customHeight="1" x14ac:dyDescent="0.3">
      <c r="A332" s="831" t="s">
        <v>2650</v>
      </c>
      <c r="B332" s="832" t="s">
        <v>2651</v>
      </c>
      <c r="C332" s="832" t="s">
        <v>1827</v>
      </c>
      <c r="D332" s="832" t="s">
        <v>2690</v>
      </c>
      <c r="E332" s="832" t="s">
        <v>2691</v>
      </c>
      <c r="F332" s="849"/>
      <c r="G332" s="849"/>
      <c r="H332" s="849"/>
      <c r="I332" s="849"/>
      <c r="J332" s="849">
        <v>5</v>
      </c>
      <c r="K332" s="849">
        <v>570</v>
      </c>
      <c r="L332" s="849">
        <v>1</v>
      </c>
      <c r="M332" s="849">
        <v>114</v>
      </c>
      <c r="N332" s="849"/>
      <c r="O332" s="849"/>
      <c r="P332" s="837"/>
      <c r="Q332" s="850"/>
    </row>
    <row r="333" spans="1:17" ht="14.4" customHeight="1" x14ac:dyDescent="0.3">
      <c r="A333" s="831" t="s">
        <v>2650</v>
      </c>
      <c r="B333" s="832" t="s">
        <v>2651</v>
      </c>
      <c r="C333" s="832" t="s">
        <v>1827</v>
      </c>
      <c r="D333" s="832" t="s">
        <v>2690</v>
      </c>
      <c r="E333" s="832" t="s">
        <v>2692</v>
      </c>
      <c r="F333" s="849">
        <v>179</v>
      </c>
      <c r="G333" s="849">
        <v>20406</v>
      </c>
      <c r="H333" s="849">
        <v>0.70196078431372544</v>
      </c>
      <c r="I333" s="849">
        <v>114</v>
      </c>
      <c r="J333" s="849">
        <v>255</v>
      </c>
      <c r="K333" s="849">
        <v>29070</v>
      </c>
      <c r="L333" s="849">
        <v>1</v>
      </c>
      <c r="M333" s="849">
        <v>114</v>
      </c>
      <c r="N333" s="849">
        <v>278</v>
      </c>
      <c r="O333" s="849">
        <v>31970</v>
      </c>
      <c r="P333" s="837">
        <v>1.0997592019263847</v>
      </c>
      <c r="Q333" s="850">
        <v>115</v>
      </c>
    </row>
    <row r="334" spans="1:17" ht="14.4" customHeight="1" x14ac:dyDescent="0.3">
      <c r="A334" s="831" t="s">
        <v>2650</v>
      </c>
      <c r="B334" s="832" t="s">
        <v>2651</v>
      </c>
      <c r="C334" s="832" t="s">
        <v>1827</v>
      </c>
      <c r="D334" s="832" t="s">
        <v>2693</v>
      </c>
      <c r="E334" s="832" t="s">
        <v>2694</v>
      </c>
      <c r="F334" s="849">
        <v>515</v>
      </c>
      <c r="G334" s="849">
        <v>77250</v>
      </c>
      <c r="H334" s="849">
        <v>0.87585034013605445</v>
      </c>
      <c r="I334" s="849">
        <v>150</v>
      </c>
      <c r="J334" s="849">
        <v>588</v>
      </c>
      <c r="K334" s="849">
        <v>88200</v>
      </c>
      <c r="L334" s="849">
        <v>1</v>
      </c>
      <c r="M334" s="849">
        <v>150</v>
      </c>
      <c r="N334" s="849">
        <v>609</v>
      </c>
      <c r="O334" s="849">
        <v>91959</v>
      </c>
      <c r="P334" s="837">
        <v>1.0426190476190476</v>
      </c>
      <c r="Q334" s="850">
        <v>151</v>
      </c>
    </row>
    <row r="335" spans="1:17" ht="14.4" customHeight="1" x14ac:dyDescent="0.3">
      <c r="A335" s="831" t="s">
        <v>2650</v>
      </c>
      <c r="B335" s="832" t="s">
        <v>2651</v>
      </c>
      <c r="C335" s="832" t="s">
        <v>1827</v>
      </c>
      <c r="D335" s="832" t="s">
        <v>2693</v>
      </c>
      <c r="E335" s="832" t="s">
        <v>2695</v>
      </c>
      <c r="F335" s="849"/>
      <c r="G335" s="849"/>
      <c r="H335" s="849"/>
      <c r="I335" s="849"/>
      <c r="J335" s="849">
        <v>2</v>
      </c>
      <c r="K335" s="849">
        <v>300</v>
      </c>
      <c r="L335" s="849">
        <v>1</v>
      </c>
      <c r="M335" s="849">
        <v>150</v>
      </c>
      <c r="N335" s="849"/>
      <c r="O335" s="849"/>
      <c r="P335" s="837"/>
      <c r="Q335" s="850"/>
    </row>
    <row r="336" spans="1:17" ht="14.4" customHeight="1" x14ac:dyDescent="0.3">
      <c r="A336" s="831" t="s">
        <v>2650</v>
      </c>
      <c r="B336" s="832" t="s">
        <v>2651</v>
      </c>
      <c r="C336" s="832" t="s">
        <v>1827</v>
      </c>
      <c r="D336" s="832" t="s">
        <v>2696</v>
      </c>
      <c r="E336" s="832" t="s">
        <v>2697</v>
      </c>
      <c r="F336" s="849"/>
      <c r="G336" s="849"/>
      <c r="H336" s="849"/>
      <c r="I336" s="849"/>
      <c r="J336" s="849">
        <v>4</v>
      </c>
      <c r="K336" s="849">
        <v>1208</v>
      </c>
      <c r="L336" s="849">
        <v>1</v>
      </c>
      <c r="M336" s="849">
        <v>302</v>
      </c>
      <c r="N336" s="849">
        <v>2</v>
      </c>
      <c r="O336" s="849">
        <v>604</v>
      </c>
      <c r="P336" s="837">
        <v>0.5</v>
      </c>
      <c r="Q336" s="850">
        <v>302</v>
      </c>
    </row>
    <row r="337" spans="1:17" ht="14.4" customHeight="1" x14ac:dyDescent="0.3">
      <c r="A337" s="831" t="s">
        <v>2698</v>
      </c>
      <c r="B337" s="832" t="s">
        <v>2699</v>
      </c>
      <c r="C337" s="832" t="s">
        <v>1827</v>
      </c>
      <c r="D337" s="832" t="s">
        <v>2700</v>
      </c>
      <c r="E337" s="832" t="s">
        <v>2701</v>
      </c>
      <c r="F337" s="849">
        <v>18</v>
      </c>
      <c r="G337" s="849">
        <v>1044</v>
      </c>
      <c r="H337" s="849">
        <v>4.5</v>
      </c>
      <c r="I337" s="849">
        <v>58</v>
      </c>
      <c r="J337" s="849">
        <v>4</v>
      </c>
      <c r="K337" s="849">
        <v>232</v>
      </c>
      <c r="L337" s="849">
        <v>1</v>
      </c>
      <c r="M337" s="849">
        <v>58</v>
      </c>
      <c r="N337" s="849"/>
      <c r="O337" s="849"/>
      <c r="P337" s="837"/>
      <c r="Q337" s="850"/>
    </row>
    <row r="338" spans="1:17" ht="14.4" customHeight="1" x14ac:dyDescent="0.3">
      <c r="A338" s="831" t="s">
        <v>2698</v>
      </c>
      <c r="B338" s="832" t="s">
        <v>2699</v>
      </c>
      <c r="C338" s="832" t="s">
        <v>1827</v>
      </c>
      <c r="D338" s="832" t="s">
        <v>2702</v>
      </c>
      <c r="E338" s="832" t="s">
        <v>2703</v>
      </c>
      <c r="F338" s="849">
        <v>30</v>
      </c>
      <c r="G338" s="849">
        <v>3930</v>
      </c>
      <c r="H338" s="849">
        <v>3</v>
      </c>
      <c r="I338" s="849">
        <v>131</v>
      </c>
      <c r="J338" s="849">
        <v>10</v>
      </c>
      <c r="K338" s="849">
        <v>1310</v>
      </c>
      <c r="L338" s="849">
        <v>1</v>
      </c>
      <c r="M338" s="849">
        <v>131</v>
      </c>
      <c r="N338" s="849">
        <v>5</v>
      </c>
      <c r="O338" s="849">
        <v>660</v>
      </c>
      <c r="P338" s="837">
        <v>0.50381679389312972</v>
      </c>
      <c r="Q338" s="850">
        <v>132</v>
      </c>
    </row>
    <row r="339" spans="1:17" ht="14.4" customHeight="1" x14ac:dyDescent="0.3">
      <c r="A339" s="831" t="s">
        <v>2698</v>
      </c>
      <c r="B339" s="832" t="s">
        <v>2699</v>
      </c>
      <c r="C339" s="832" t="s">
        <v>1827</v>
      </c>
      <c r="D339" s="832" t="s">
        <v>2704</v>
      </c>
      <c r="E339" s="832" t="s">
        <v>2705</v>
      </c>
      <c r="F339" s="849">
        <v>1</v>
      </c>
      <c r="G339" s="849">
        <v>189</v>
      </c>
      <c r="H339" s="849"/>
      <c r="I339" s="849">
        <v>189</v>
      </c>
      <c r="J339" s="849"/>
      <c r="K339" s="849"/>
      <c r="L339" s="849"/>
      <c r="M339" s="849"/>
      <c r="N339" s="849"/>
      <c r="O339" s="849"/>
      <c r="P339" s="837"/>
      <c r="Q339" s="850"/>
    </row>
    <row r="340" spans="1:17" ht="14.4" customHeight="1" x14ac:dyDescent="0.3">
      <c r="A340" s="831" t="s">
        <v>2698</v>
      </c>
      <c r="B340" s="832" t="s">
        <v>2699</v>
      </c>
      <c r="C340" s="832" t="s">
        <v>1827</v>
      </c>
      <c r="D340" s="832" t="s">
        <v>2706</v>
      </c>
      <c r="E340" s="832" t="s">
        <v>2707</v>
      </c>
      <c r="F340" s="849">
        <v>2</v>
      </c>
      <c r="G340" s="849">
        <v>814</v>
      </c>
      <c r="H340" s="849">
        <v>0.99754901960784315</v>
      </c>
      <c r="I340" s="849">
        <v>407</v>
      </c>
      <c r="J340" s="849">
        <v>2</v>
      </c>
      <c r="K340" s="849">
        <v>816</v>
      </c>
      <c r="L340" s="849">
        <v>1</v>
      </c>
      <c r="M340" s="849">
        <v>408</v>
      </c>
      <c r="N340" s="849"/>
      <c r="O340" s="849"/>
      <c r="P340" s="837"/>
      <c r="Q340" s="850"/>
    </row>
    <row r="341" spans="1:17" ht="14.4" customHeight="1" x14ac:dyDescent="0.3">
      <c r="A341" s="831" t="s">
        <v>2698</v>
      </c>
      <c r="B341" s="832" t="s">
        <v>2699</v>
      </c>
      <c r="C341" s="832" t="s">
        <v>1827</v>
      </c>
      <c r="D341" s="832" t="s">
        <v>2708</v>
      </c>
      <c r="E341" s="832" t="s">
        <v>2709</v>
      </c>
      <c r="F341" s="849"/>
      <c r="G341" s="849"/>
      <c r="H341" s="849"/>
      <c r="I341" s="849"/>
      <c r="J341" s="849">
        <v>6</v>
      </c>
      <c r="K341" s="849">
        <v>1080</v>
      </c>
      <c r="L341" s="849">
        <v>1</v>
      </c>
      <c r="M341" s="849">
        <v>180</v>
      </c>
      <c r="N341" s="849">
        <v>1</v>
      </c>
      <c r="O341" s="849">
        <v>180</v>
      </c>
      <c r="P341" s="837">
        <v>0.16666666666666666</v>
      </c>
      <c r="Q341" s="850">
        <v>180</v>
      </c>
    </row>
    <row r="342" spans="1:17" ht="14.4" customHeight="1" x14ac:dyDescent="0.3">
      <c r="A342" s="831" t="s">
        <v>2698</v>
      </c>
      <c r="B342" s="832" t="s">
        <v>2699</v>
      </c>
      <c r="C342" s="832" t="s">
        <v>1827</v>
      </c>
      <c r="D342" s="832" t="s">
        <v>2710</v>
      </c>
      <c r="E342" s="832" t="s">
        <v>2711</v>
      </c>
      <c r="F342" s="849"/>
      <c r="G342" s="849"/>
      <c r="H342" s="849"/>
      <c r="I342" s="849"/>
      <c r="J342" s="849">
        <v>1</v>
      </c>
      <c r="K342" s="849">
        <v>336</v>
      </c>
      <c r="L342" s="849">
        <v>1</v>
      </c>
      <c r="M342" s="849">
        <v>336</v>
      </c>
      <c r="N342" s="849"/>
      <c r="O342" s="849"/>
      <c r="P342" s="837"/>
      <c r="Q342" s="850"/>
    </row>
    <row r="343" spans="1:17" ht="14.4" customHeight="1" x14ac:dyDescent="0.3">
      <c r="A343" s="831" t="s">
        <v>2698</v>
      </c>
      <c r="B343" s="832" t="s">
        <v>2699</v>
      </c>
      <c r="C343" s="832" t="s">
        <v>1827</v>
      </c>
      <c r="D343" s="832" t="s">
        <v>2712</v>
      </c>
      <c r="E343" s="832" t="s">
        <v>2713</v>
      </c>
      <c r="F343" s="849"/>
      <c r="G343" s="849"/>
      <c r="H343" s="849"/>
      <c r="I343" s="849"/>
      <c r="J343" s="849">
        <v>2</v>
      </c>
      <c r="K343" s="849">
        <v>698</v>
      </c>
      <c r="L343" s="849">
        <v>1</v>
      </c>
      <c r="M343" s="849">
        <v>349</v>
      </c>
      <c r="N343" s="849"/>
      <c r="O343" s="849"/>
      <c r="P343" s="837"/>
      <c r="Q343" s="850"/>
    </row>
    <row r="344" spans="1:17" ht="14.4" customHeight="1" x14ac:dyDescent="0.3">
      <c r="A344" s="831" t="s">
        <v>2698</v>
      </c>
      <c r="B344" s="832" t="s">
        <v>2699</v>
      </c>
      <c r="C344" s="832" t="s">
        <v>1827</v>
      </c>
      <c r="D344" s="832" t="s">
        <v>2712</v>
      </c>
      <c r="E344" s="832" t="s">
        <v>2714</v>
      </c>
      <c r="F344" s="849">
        <v>29</v>
      </c>
      <c r="G344" s="849">
        <v>10121</v>
      </c>
      <c r="H344" s="849">
        <v>0.61702127659574468</v>
      </c>
      <c r="I344" s="849">
        <v>349</v>
      </c>
      <c r="J344" s="849">
        <v>47</v>
      </c>
      <c r="K344" s="849">
        <v>16403</v>
      </c>
      <c r="L344" s="849">
        <v>1</v>
      </c>
      <c r="M344" s="849">
        <v>349</v>
      </c>
      <c r="N344" s="849">
        <v>8</v>
      </c>
      <c r="O344" s="849">
        <v>2800</v>
      </c>
      <c r="P344" s="837">
        <v>0.170700481619216</v>
      </c>
      <c r="Q344" s="850">
        <v>350</v>
      </c>
    </row>
    <row r="345" spans="1:17" ht="14.4" customHeight="1" x14ac:dyDescent="0.3">
      <c r="A345" s="831" t="s">
        <v>2698</v>
      </c>
      <c r="B345" s="832" t="s">
        <v>2699</v>
      </c>
      <c r="C345" s="832" t="s">
        <v>1827</v>
      </c>
      <c r="D345" s="832" t="s">
        <v>2715</v>
      </c>
      <c r="E345" s="832" t="s">
        <v>2716</v>
      </c>
      <c r="F345" s="849"/>
      <c r="G345" s="849"/>
      <c r="H345" s="849"/>
      <c r="I345" s="849"/>
      <c r="J345" s="849">
        <v>2</v>
      </c>
      <c r="K345" s="849">
        <v>234</v>
      </c>
      <c r="L345" s="849">
        <v>1</v>
      </c>
      <c r="M345" s="849">
        <v>117</v>
      </c>
      <c r="N345" s="849"/>
      <c r="O345" s="849"/>
      <c r="P345" s="837"/>
      <c r="Q345" s="850"/>
    </row>
    <row r="346" spans="1:17" ht="14.4" customHeight="1" x14ac:dyDescent="0.3">
      <c r="A346" s="831" t="s">
        <v>2698</v>
      </c>
      <c r="B346" s="832" t="s">
        <v>2699</v>
      </c>
      <c r="C346" s="832" t="s">
        <v>1827</v>
      </c>
      <c r="D346" s="832" t="s">
        <v>2715</v>
      </c>
      <c r="E346" s="832" t="s">
        <v>2717</v>
      </c>
      <c r="F346" s="849">
        <v>2</v>
      </c>
      <c r="G346" s="849">
        <v>234</v>
      </c>
      <c r="H346" s="849"/>
      <c r="I346" s="849">
        <v>117</v>
      </c>
      <c r="J346" s="849"/>
      <c r="K346" s="849"/>
      <c r="L346" s="849"/>
      <c r="M346" s="849"/>
      <c r="N346" s="849"/>
      <c r="O346" s="849"/>
      <c r="P346" s="837"/>
      <c r="Q346" s="850"/>
    </row>
    <row r="347" spans="1:17" ht="14.4" customHeight="1" x14ac:dyDescent="0.3">
      <c r="A347" s="831" t="s">
        <v>2698</v>
      </c>
      <c r="B347" s="832" t="s">
        <v>2699</v>
      </c>
      <c r="C347" s="832" t="s">
        <v>1827</v>
      </c>
      <c r="D347" s="832" t="s">
        <v>2718</v>
      </c>
      <c r="E347" s="832" t="s">
        <v>2719</v>
      </c>
      <c r="F347" s="849">
        <v>2</v>
      </c>
      <c r="G347" s="849">
        <v>76</v>
      </c>
      <c r="H347" s="849"/>
      <c r="I347" s="849">
        <v>38</v>
      </c>
      <c r="J347" s="849"/>
      <c r="K347" s="849"/>
      <c r="L347" s="849"/>
      <c r="M347" s="849"/>
      <c r="N347" s="849"/>
      <c r="O347" s="849"/>
      <c r="P347" s="837"/>
      <c r="Q347" s="850"/>
    </row>
    <row r="348" spans="1:17" ht="14.4" customHeight="1" x14ac:dyDescent="0.3">
      <c r="A348" s="831" t="s">
        <v>2698</v>
      </c>
      <c r="B348" s="832" t="s">
        <v>2699</v>
      </c>
      <c r="C348" s="832" t="s">
        <v>1827</v>
      </c>
      <c r="D348" s="832" t="s">
        <v>2718</v>
      </c>
      <c r="E348" s="832" t="s">
        <v>2720</v>
      </c>
      <c r="F348" s="849"/>
      <c r="G348" s="849"/>
      <c r="H348" s="849"/>
      <c r="I348" s="849"/>
      <c r="J348" s="849">
        <v>1</v>
      </c>
      <c r="K348" s="849">
        <v>38</v>
      </c>
      <c r="L348" s="849">
        <v>1</v>
      </c>
      <c r="M348" s="849">
        <v>38</v>
      </c>
      <c r="N348" s="849"/>
      <c r="O348" s="849"/>
      <c r="P348" s="837"/>
      <c r="Q348" s="850"/>
    </row>
    <row r="349" spans="1:17" ht="14.4" customHeight="1" x14ac:dyDescent="0.3">
      <c r="A349" s="831" t="s">
        <v>2698</v>
      </c>
      <c r="B349" s="832" t="s">
        <v>2699</v>
      </c>
      <c r="C349" s="832" t="s">
        <v>1827</v>
      </c>
      <c r="D349" s="832" t="s">
        <v>2721</v>
      </c>
      <c r="E349" s="832" t="s">
        <v>2722</v>
      </c>
      <c r="F349" s="849">
        <v>19</v>
      </c>
      <c r="G349" s="849">
        <v>5776</v>
      </c>
      <c r="H349" s="849">
        <v>1.8937704918032787</v>
      </c>
      <c r="I349" s="849">
        <v>304</v>
      </c>
      <c r="J349" s="849">
        <v>10</v>
      </c>
      <c r="K349" s="849">
        <v>3050</v>
      </c>
      <c r="L349" s="849">
        <v>1</v>
      </c>
      <c r="M349" s="849">
        <v>305</v>
      </c>
      <c r="N349" s="849">
        <v>5</v>
      </c>
      <c r="O349" s="849">
        <v>1525</v>
      </c>
      <c r="P349" s="837">
        <v>0.5</v>
      </c>
      <c r="Q349" s="850">
        <v>305</v>
      </c>
    </row>
    <row r="350" spans="1:17" ht="14.4" customHeight="1" x14ac:dyDescent="0.3">
      <c r="A350" s="831" t="s">
        <v>2698</v>
      </c>
      <c r="B350" s="832" t="s">
        <v>2699</v>
      </c>
      <c r="C350" s="832" t="s">
        <v>1827</v>
      </c>
      <c r="D350" s="832" t="s">
        <v>2723</v>
      </c>
      <c r="E350" s="832" t="s">
        <v>2724</v>
      </c>
      <c r="F350" s="849">
        <v>5</v>
      </c>
      <c r="G350" s="849">
        <v>2470</v>
      </c>
      <c r="H350" s="849">
        <v>1.6666666666666667</v>
      </c>
      <c r="I350" s="849">
        <v>494</v>
      </c>
      <c r="J350" s="849">
        <v>3</v>
      </c>
      <c r="K350" s="849">
        <v>1482</v>
      </c>
      <c r="L350" s="849">
        <v>1</v>
      </c>
      <c r="M350" s="849">
        <v>494</v>
      </c>
      <c r="N350" s="849">
        <v>1</v>
      </c>
      <c r="O350" s="849">
        <v>495</v>
      </c>
      <c r="P350" s="837">
        <v>0.33400809716599189</v>
      </c>
      <c r="Q350" s="850">
        <v>495</v>
      </c>
    </row>
    <row r="351" spans="1:17" ht="14.4" customHeight="1" x14ac:dyDescent="0.3">
      <c r="A351" s="831" t="s">
        <v>2698</v>
      </c>
      <c r="B351" s="832" t="s">
        <v>2699</v>
      </c>
      <c r="C351" s="832" t="s">
        <v>1827</v>
      </c>
      <c r="D351" s="832" t="s">
        <v>2725</v>
      </c>
      <c r="E351" s="832" t="s">
        <v>2726</v>
      </c>
      <c r="F351" s="849">
        <v>25</v>
      </c>
      <c r="G351" s="849">
        <v>9250</v>
      </c>
      <c r="H351" s="849">
        <v>1.6666666666666667</v>
      </c>
      <c r="I351" s="849">
        <v>370</v>
      </c>
      <c r="J351" s="849">
        <v>15</v>
      </c>
      <c r="K351" s="849">
        <v>5550</v>
      </c>
      <c r="L351" s="849">
        <v>1</v>
      </c>
      <c r="M351" s="849">
        <v>370</v>
      </c>
      <c r="N351" s="849">
        <v>6</v>
      </c>
      <c r="O351" s="849">
        <v>2226</v>
      </c>
      <c r="P351" s="837">
        <v>0.40108108108108109</v>
      </c>
      <c r="Q351" s="850">
        <v>371</v>
      </c>
    </row>
    <row r="352" spans="1:17" ht="14.4" customHeight="1" x14ac:dyDescent="0.3">
      <c r="A352" s="831" t="s">
        <v>2698</v>
      </c>
      <c r="B352" s="832" t="s">
        <v>2699</v>
      </c>
      <c r="C352" s="832" t="s">
        <v>1827</v>
      </c>
      <c r="D352" s="832" t="s">
        <v>2727</v>
      </c>
      <c r="E352" s="832" t="s">
        <v>2728</v>
      </c>
      <c r="F352" s="849">
        <v>2</v>
      </c>
      <c r="G352" s="849">
        <v>990</v>
      </c>
      <c r="H352" s="849">
        <v>1</v>
      </c>
      <c r="I352" s="849">
        <v>495</v>
      </c>
      <c r="J352" s="849">
        <v>2</v>
      </c>
      <c r="K352" s="849">
        <v>990</v>
      </c>
      <c r="L352" s="849">
        <v>1</v>
      </c>
      <c r="M352" s="849">
        <v>495</v>
      </c>
      <c r="N352" s="849"/>
      <c r="O352" s="849"/>
      <c r="P352" s="837"/>
      <c r="Q352" s="850"/>
    </row>
    <row r="353" spans="1:17" ht="14.4" customHeight="1" x14ac:dyDescent="0.3">
      <c r="A353" s="831" t="s">
        <v>2698</v>
      </c>
      <c r="B353" s="832" t="s">
        <v>2699</v>
      </c>
      <c r="C353" s="832" t="s">
        <v>1827</v>
      </c>
      <c r="D353" s="832" t="s">
        <v>2729</v>
      </c>
      <c r="E353" s="832" t="s">
        <v>2730</v>
      </c>
      <c r="F353" s="849"/>
      <c r="G353" s="849"/>
      <c r="H353" s="849"/>
      <c r="I353" s="849"/>
      <c r="J353" s="849">
        <v>1</v>
      </c>
      <c r="K353" s="849">
        <v>456</v>
      </c>
      <c r="L353" s="849">
        <v>1</v>
      </c>
      <c r="M353" s="849">
        <v>456</v>
      </c>
      <c r="N353" s="849">
        <v>1</v>
      </c>
      <c r="O353" s="849">
        <v>458</v>
      </c>
      <c r="P353" s="837">
        <v>1.0043859649122806</v>
      </c>
      <c r="Q353" s="850">
        <v>458</v>
      </c>
    </row>
    <row r="354" spans="1:17" ht="14.4" customHeight="1" x14ac:dyDescent="0.3">
      <c r="A354" s="831" t="s">
        <v>2698</v>
      </c>
      <c r="B354" s="832" t="s">
        <v>2699</v>
      </c>
      <c r="C354" s="832" t="s">
        <v>1827</v>
      </c>
      <c r="D354" s="832" t="s">
        <v>2731</v>
      </c>
      <c r="E354" s="832" t="s">
        <v>2732</v>
      </c>
      <c r="F354" s="849"/>
      <c r="G354" s="849"/>
      <c r="H354" s="849"/>
      <c r="I354" s="849"/>
      <c r="J354" s="849">
        <v>4</v>
      </c>
      <c r="K354" s="849">
        <v>232</v>
      </c>
      <c r="L354" s="849">
        <v>1</v>
      </c>
      <c r="M354" s="849">
        <v>58</v>
      </c>
      <c r="N354" s="849">
        <v>1</v>
      </c>
      <c r="O354" s="849">
        <v>58</v>
      </c>
      <c r="P354" s="837">
        <v>0.25</v>
      </c>
      <c r="Q354" s="850">
        <v>58</v>
      </c>
    </row>
    <row r="355" spans="1:17" ht="14.4" customHeight="1" x14ac:dyDescent="0.3">
      <c r="A355" s="831" t="s">
        <v>2698</v>
      </c>
      <c r="B355" s="832" t="s">
        <v>2699</v>
      </c>
      <c r="C355" s="832" t="s">
        <v>1827</v>
      </c>
      <c r="D355" s="832" t="s">
        <v>2733</v>
      </c>
      <c r="E355" s="832" t="s">
        <v>2734</v>
      </c>
      <c r="F355" s="849">
        <v>204</v>
      </c>
      <c r="G355" s="849">
        <v>35700</v>
      </c>
      <c r="H355" s="849">
        <v>1.5971725125268432</v>
      </c>
      <c r="I355" s="849">
        <v>175</v>
      </c>
      <c r="J355" s="849">
        <v>127</v>
      </c>
      <c r="K355" s="849">
        <v>22352</v>
      </c>
      <c r="L355" s="849">
        <v>1</v>
      </c>
      <c r="M355" s="849">
        <v>176</v>
      </c>
      <c r="N355" s="849">
        <v>31</v>
      </c>
      <c r="O355" s="849">
        <v>5456</v>
      </c>
      <c r="P355" s="837">
        <v>0.24409448818897639</v>
      </c>
      <c r="Q355" s="850">
        <v>176</v>
      </c>
    </row>
    <row r="356" spans="1:17" ht="14.4" customHeight="1" x14ac:dyDescent="0.3">
      <c r="A356" s="831" t="s">
        <v>2698</v>
      </c>
      <c r="B356" s="832" t="s">
        <v>2699</v>
      </c>
      <c r="C356" s="832" t="s">
        <v>1827</v>
      </c>
      <c r="D356" s="832" t="s">
        <v>2735</v>
      </c>
      <c r="E356" s="832" t="s">
        <v>2736</v>
      </c>
      <c r="F356" s="849">
        <v>1</v>
      </c>
      <c r="G356" s="849">
        <v>169</v>
      </c>
      <c r="H356" s="849"/>
      <c r="I356" s="849">
        <v>169</v>
      </c>
      <c r="J356" s="849"/>
      <c r="K356" s="849"/>
      <c r="L356" s="849"/>
      <c r="M356" s="849"/>
      <c r="N356" s="849"/>
      <c r="O356" s="849"/>
      <c r="P356" s="837"/>
      <c r="Q356" s="850"/>
    </row>
    <row r="357" spans="1:17" ht="14.4" customHeight="1" x14ac:dyDescent="0.3">
      <c r="A357" s="831" t="s">
        <v>2698</v>
      </c>
      <c r="B357" s="832" t="s">
        <v>2699</v>
      </c>
      <c r="C357" s="832" t="s">
        <v>1827</v>
      </c>
      <c r="D357" s="832" t="s">
        <v>2737</v>
      </c>
      <c r="E357" s="832" t="s">
        <v>2738</v>
      </c>
      <c r="F357" s="849">
        <v>2</v>
      </c>
      <c r="G357" s="849">
        <v>484</v>
      </c>
      <c r="H357" s="849">
        <v>1</v>
      </c>
      <c r="I357" s="849">
        <v>242</v>
      </c>
      <c r="J357" s="849">
        <v>2</v>
      </c>
      <c r="K357" s="849">
        <v>484</v>
      </c>
      <c r="L357" s="849">
        <v>1</v>
      </c>
      <c r="M357" s="849">
        <v>242</v>
      </c>
      <c r="N357" s="849"/>
      <c r="O357" s="849"/>
      <c r="P357" s="837"/>
      <c r="Q357" s="850"/>
    </row>
    <row r="358" spans="1:17" ht="14.4" customHeight="1" x14ac:dyDescent="0.3">
      <c r="A358" s="831" t="s">
        <v>2698</v>
      </c>
      <c r="B358" s="832" t="s">
        <v>2699</v>
      </c>
      <c r="C358" s="832" t="s">
        <v>1827</v>
      </c>
      <c r="D358" s="832" t="s">
        <v>2739</v>
      </c>
      <c r="E358" s="832" t="s">
        <v>2740</v>
      </c>
      <c r="F358" s="849">
        <v>3</v>
      </c>
      <c r="G358" s="849">
        <v>1269</v>
      </c>
      <c r="H358" s="849">
        <v>0.49882075471698112</v>
      </c>
      <c r="I358" s="849">
        <v>423</v>
      </c>
      <c r="J358" s="849">
        <v>6</v>
      </c>
      <c r="K358" s="849">
        <v>2544</v>
      </c>
      <c r="L358" s="849">
        <v>1</v>
      </c>
      <c r="M358" s="849">
        <v>424</v>
      </c>
      <c r="N358" s="849">
        <v>1</v>
      </c>
      <c r="O358" s="849">
        <v>426</v>
      </c>
      <c r="P358" s="837">
        <v>0.16745283018867924</v>
      </c>
      <c r="Q358" s="850">
        <v>426</v>
      </c>
    </row>
    <row r="359" spans="1:17" ht="14.4" customHeight="1" x14ac:dyDescent="0.3">
      <c r="A359" s="831" t="s">
        <v>2698</v>
      </c>
      <c r="B359" s="832" t="s">
        <v>2699</v>
      </c>
      <c r="C359" s="832" t="s">
        <v>1827</v>
      </c>
      <c r="D359" s="832" t="s">
        <v>2741</v>
      </c>
      <c r="E359" s="832" t="s">
        <v>2742</v>
      </c>
      <c r="F359" s="849"/>
      <c r="G359" s="849"/>
      <c r="H359" s="849"/>
      <c r="I359" s="849"/>
      <c r="J359" s="849"/>
      <c r="K359" s="849"/>
      <c r="L359" s="849"/>
      <c r="M359" s="849"/>
      <c r="N359" s="849">
        <v>1</v>
      </c>
      <c r="O359" s="849">
        <v>289</v>
      </c>
      <c r="P359" s="837"/>
      <c r="Q359" s="850">
        <v>289</v>
      </c>
    </row>
    <row r="360" spans="1:17" ht="14.4" customHeight="1" x14ac:dyDescent="0.3">
      <c r="A360" s="831" t="s">
        <v>2743</v>
      </c>
      <c r="B360" s="832" t="s">
        <v>2744</v>
      </c>
      <c r="C360" s="832" t="s">
        <v>1827</v>
      </c>
      <c r="D360" s="832" t="s">
        <v>2745</v>
      </c>
      <c r="E360" s="832" t="s">
        <v>2746</v>
      </c>
      <c r="F360" s="849">
        <v>106</v>
      </c>
      <c r="G360" s="849">
        <v>18338</v>
      </c>
      <c r="H360" s="849">
        <v>1.0192307692307692</v>
      </c>
      <c r="I360" s="849">
        <v>173</v>
      </c>
      <c r="J360" s="849">
        <v>104</v>
      </c>
      <c r="K360" s="849">
        <v>17992</v>
      </c>
      <c r="L360" s="849">
        <v>1</v>
      </c>
      <c r="M360" s="849">
        <v>173</v>
      </c>
      <c r="N360" s="849">
        <v>58</v>
      </c>
      <c r="O360" s="849">
        <v>10092</v>
      </c>
      <c r="P360" s="837">
        <v>0.56091596265006671</v>
      </c>
      <c r="Q360" s="850">
        <v>174</v>
      </c>
    </row>
    <row r="361" spans="1:17" ht="14.4" customHeight="1" x14ac:dyDescent="0.3">
      <c r="A361" s="831" t="s">
        <v>2743</v>
      </c>
      <c r="B361" s="832" t="s">
        <v>2744</v>
      </c>
      <c r="C361" s="832" t="s">
        <v>1827</v>
      </c>
      <c r="D361" s="832" t="s">
        <v>2747</v>
      </c>
      <c r="E361" s="832" t="s">
        <v>2748</v>
      </c>
      <c r="F361" s="849"/>
      <c r="G361" s="849"/>
      <c r="H361" s="849"/>
      <c r="I361" s="849"/>
      <c r="J361" s="849">
        <v>1</v>
      </c>
      <c r="K361" s="849">
        <v>192</v>
      </c>
      <c r="L361" s="849">
        <v>1</v>
      </c>
      <c r="M361" s="849">
        <v>192</v>
      </c>
      <c r="N361" s="849"/>
      <c r="O361" s="849"/>
      <c r="P361" s="837"/>
      <c r="Q361" s="850"/>
    </row>
    <row r="362" spans="1:17" ht="14.4" customHeight="1" x14ac:dyDescent="0.3">
      <c r="A362" s="831" t="s">
        <v>2743</v>
      </c>
      <c r="B362" s="832" t="s">
        <v>2744</v>
      </c>
      <c r="C362" s="832" t="s">
        <v>1827</v>
      </c>
      <c r="D362" s="832" t="s">
        <v>2749</v>
      </c>
      <c r="E362" s="832" t="s">
        <v>2750</v>
      </c>
      <c r="F362" s="849">
        <v>7</v>
      </c>
      <c r="G362" s="849">
        <v>8211</v>
      </c>
      <c r="H362" s="849">
        <v>0.59029475197699499</v>
      </c>
      <c r="I362" s="849">
        <v>1173</v>
      </c>
      <c r="J362" s="849">
        <v>13</v>
      </c>
      <c r="K362" s="849">
        <v>13910</v>
      </c>
      <c r="L362" s="849">
        <v>1</v>
      </c>
      <c r="M362" s="849">
        <v>1070</v>
      </c>
      <c r="N362" s="849">
        <v>37</v>
      </c>
      <c r="O362" s="849">
        <v>39590</v>
      </c>
      <c r="P362" s="837">
        <v>2.8461538461538463</v>
      </c>
      <c r="Q362" s="850">
        <v>1070</v>
      </c>
    </row>
    <row r="363" spans="1:17" ht="14.4" customHeight="1" x14ac:dyDescent="0.3">
      <c r="A363" s="831" t="s">
        <v>2743</v>
      </c>
      <c r="B363" s="832" t="s">
        <v>2744</v>
      </c>
      <c r="C363" s="832" t="s">
        <v>1827</v>
      </c>
      <c r="D363" s="832" t="s">
        <v>2751</v>
      </c>
      <c r="E363" s="832" t="s">
        <v>2752</v>
      </c>
      <c r="F363" s="849">
        <v>1679</v>
      </c>
      <c r="G363" s="849">
        <v>68839</v>
      </c>
      <c r="H363" s="849">
        <v>1.125187969924812</v>
      </c>
      <c r="I363" s="849">
        <v>41</v>
      </c>
      <c r="J363" s="849">
        <v>1330</v>
      </c>
      <c r="K363" s="849">
        <v>61180</v>
      </c>
      <c r="L363" s="849">
        <v>1</v>
      </c>
      <c r="M363" s="849">
        <v>46</v>
      </c>
      <c r="N363" s="849">
        <v>705</v>
      </c>
      <c r="O363" s="849">
        <v>32430</v>
      </c>
      <c r="P363" s="837">
        <v>0.53007518796992481</v>
      </c>
      <c r="Q363" s="850">
        <v>46</v>
      </c>
    </row>
    <row r="364" spans="1:17" ht="14.4" customHeight="1" x14ac:dyDescent="0.3">
      <c r="A364" s="831" t="s">
        <v>2743</v>
      </c>
      <c r="B364" s="832" t="s">
        <v>2744</v>
      </c>
      <c r="C364" s="832" t="s">
        <v>1827</v>
      </c>
      <c r="D364" s="832" t="s">
        <v>2751</v>
      </c>
      <c r="E364" s="832" t="s">
        <v>2753</v>
      </c>
      <c r="F364" s="849"/>
      <c r="G364" s="849"/>
      <c r="H364" s="849"/>
      <c r="I364" s="849"/>
      <c r="J364" s="849"/>
      <c r="K364" s="849"/>
      <c r="L364" s="849"/>
      <c r="M364" s="849"/>
      <c r="N364" s="849">
        <v>4</v>
      </c>
      <c r="O364" s="849">
        <v>184</v>
      </c>
      <c r="P364" s="837"/>
      <c r="Q364" s="850">
        <v>46</v>
      </c>
    </row>
    <row r="365" spans="1:17" ht="14.4" customHeight="1" x14ac:dyDescent="0.3">
      <c r="A365" s="831" t="s">
        <v>2743</v>
      </c>
      <c r="B365" s="832" t="s">
        <v>2744</v>
      </c>
      <c r="C365" s="832" t="s">
        <v>1827</v>
      </c>
      <c r="D365" s="832" t="s">
        <v>2672</v>
      </c>
      <c r="E365" s="832" t="s">
        <v>2673</v>
      </c>
      <c r="F365" s="849">
        <v>2</v>
      </c>
      <c r="G365" s="849">
        <v>768</v>
      </c>
      <c r="H365" s="849">
        <v>1.106628242074928</v>
      </c>
      <c r="I365" s="849">
        <v>384</v>
      </c>
      <c r="J365" s="849">
        <v>2</v>
      </c>
      <c r="K365" s="849">
        <v>694</v>
      </c>
      <c r="L365" s="849">
        <v>1</v>
      </c>
      <c r="M365" s="849">
        <v>347</v>
      </c>
      <c r="N365" s="849"/>
      <c r="O365" s="849"/>
      <c r="P365" s="837"/>
      <c r="Q365" s="850"/>
    </row>
    <row r="366" spans="1:17" ht="14.4" customHeight="1" x14ac:dyDescent="0.3">
      <c r="A366" s="831" t="s">
        <v>2743</v>
      </c>
      <c r="B366" s="832" t="s">
        <v>2744</v>
      </c>
      <c r="C366" s="832" t="s">
        <v>1827</v>
      </c>
      <c r="D366" s="832" t="s">
        <v>2754</v>
      </c>
      <c r="E366" s="832" t="s">
        <v>2755</v>
      </c>
      <c r="F366" s="849">
        <v>2</v>
      </c>
      <c r="G366" s="849">
        <v>74</v>
      </c>
      <c r="H366" s="849"/>
      <c r="I366" s="849">
        <v>37</v>
      </c>
      <c r="J366" s="849"/>
      <c r="K366" s="849"/>
      <c r="L366" s="849"/>
      <c r="M366" s="849"/>
      <c r="N366" s="849">
        <v>2</v>
      </c>
      <c r="O366" s="849">
        <v>102</v>
      </c>
      <c r="P366" s="837"/>
      <c r="Q366" s="850">
        <v>51</v>
      </c>
    </row>
    <row r="367" spans="1:17" ht="14.4" customHeight="1" x14ac:dyDescent="0.3">
      <c r="A367" s="831" t="s">
        <v>2743</v>
      </c>
      <c r="B367" s="832" t="s">
        <v>2744</v>
      </c>
      <c r="C367" s="832" t="s">
        <v>1827</v>
      </c>
      <c r="D367" s="832" t="s">
        <v>2754</v>
      </c>
      <c r="E367" s="832" t="s">
        <v>2756</v>
      </c>
      <c r="F367" s="849">
        <v>6</v>
      </c>
      <c r="G367" s="849">
        <v>222</v>
      </c>
      <c r="H367" s="849"/>
      <c r="I367" s="849">
        <v>37</v>
      </c>
      <c r="J367" s="849"/>
      <c r="K367" s="849"/>
      <c r="L367" s="849"/>
      <c r="M367" s="849"/>
      <c r="N367" s="849">
        <v>2</v>
      </c>
      <c r="O367" s="849">
        <v>102</v>
      </c>
      <c r="P367" s="837"/>
      <c r="Q367" s="850">
        <v>51</v>
      </c>
    </row>
    <row r="368" spans="1:17" ht="14.4" customHeight="1" x14ac:dyDescent="0.3">
      <c r="A368" s="831" t="s">
        <v>2743</v>
      </c>
      <c r="B368" s="832" t="s">
        <v>2744</v>
      </c>
      <c r="C368" s="832" t="s">
        <v>1827</v>
      </c>
      <c r="D368" s="832" t="s">
        <v>2757</v>
      </c>
      <c r="E368" s="832" t="s">
        <v>2758</v>
      </c>
      <c r="F368" s="849"/>
      <c r="G368" s="849"/>
      <c r="H368" s="849"/>
      <c r="I368" s="849"/>
      <c r="J368" s="849">
        <v>48</v>
      </c>
      <c r="K368" s="849">
        <v>18096</v>
      </c>
      <c r="L368" s="849">
        <v>1</v>
      </c>
      <c r="M368" s="849">
        <v>377</v>
      </c>
      <c r="N368" s="849">
        <v>30</v>
      </c>
      <c r="O368" s="849">
        <v>11310</v>
      </c>
      <c r="P368" s="837">
        <v>0.625</v>
      </c>
      <c r="Q368" s="850">
        <v>377</v>
      </c>
    </row>
    <row r="369" spans="1:17" ht="14.4" customHeight="1" x14ac:dyDescent="0.3">
      <c r="A369" s="831" t="s">
        <v>2743</v>
      </c>
      <c r="B369" s="832" t="s">
        <v>2744</v>
      </c>
      <c r="C369" s="832" t="s">
        <v>1827</v>
      </c>
      <c r="D369" s="832" t="s">
        <v>2759</v>
      </c>
      <c r="E369" s="832" t="s">
        <v>2760</v>
      </c>
      <c r="F369" s="849">
        <v>10</v>
      </c>
      <c r="G369" s="849">
        <v>4920</v>
      </c>
      <c r="H369" s="849">
        <v>0.78244274809160308</v>
      </c>
      <c r="I369" s="849">
        <v>492</v>
      </c>
      <c r="J369" s="849">
        <v>12</v>
      </c>
      <c r="K369" s="849">
        <v>6288</v>
      </c>
      <c r="L369" s="849">
        <v>1</v>
      </c>
      <c r="M369" s="849">
        <v>524</v>
      </c>
      <c r="N369" s="849">
        <v>11</v>
      </c>
      <c r="O369" s="849">
        <v>5764</v>
      </c>
      <c r="P369" s="837">
        <v>0.91666666666666663</v>
      </c>
      <c r="Q369" s="850">
        <v>524</v>
      </c>
    </row>
    <row r="370" spans="1:17" ht="14.4" customHeight="1" x14ac:dyDescent="0.3">
      <c r="A370" s="831" t="s">
        <v>2743</v>
      </c>
      <c r="B370" s="832" t="s">
        <v>2744</v>
      </c>
      <c r="C370" s="832" t="s">
        <v>1827</v>
      </c>
      <c r="D370" s="832" t="s">
        <v>2761</v>
      </c>
      <c r="E370" s="832" t="s">
        <v>2762</v>
      </c>
      <c r="F370" s="849">
        <v>10</v>
      </c>
      <c r="G370" s="849">
        <v>310</v>
      </c>
      <c r="H370" s="849">
        <v>0.54385964912280704</v>
      </c>
      <c r="I370" s="849">
        <v>31</v>
      </c>
      <c r="J370" s="849">
        <v>10</v>
      </c>
      <c r="K370" s="849">
        <v>570</v>
      </c>
      <c r="L370" s="849">
        <v>1</v>
      </c>
      <c r="M370" s="849">
        <v>57</v>
      </c>
      <c r="N370" s="849">
        <v>6</v>
      </c>
      <c r="O370" s="849">
        <v>342</v>
      </c>
      <c r="P370" s="837">
        <v>0.6</v>
      </c>
      <c r="Q370" s="850">
        <v>57</v>
      </c>
    </row>
    <row r="371" spans="1:17" ht="14.4" customHeight="1" x14ac:dyDescent="0.3">
      <c r="A371" s="831" t="s">
        <v>2743</v>
      </c>
      <c r="B371" s="832" t="s">
        <v>2744</v>
      </c>
      <c r="C371" s="832" t="s">
        <v>1827</v>
      </c>
      <c r="D371" s="832" t="s">
        <v>2763</v>
      </c>
      <c r="E371" s="832" t="s">
        <v>2764</v>
      </c>
      <c r="F371" s="849">
        <v>7</v>
      </c>
      <c r="G371" s="849">
        <v>1652</v>
      </c>
      <c r="H371" s="849"/>
      <c r="I371" s="849">
        <v>236</v>
      </c>
      <c r="J371" s="849"/>
      <c r="K371" s="849"/>
      <c r="L371" s="849"/>
      <c r="M371" s="849"/>
      <c r="N371" s="849"/>
      <c r="O371" s="849"/>
      <c r="P371" s="837"/>
      <c r="Q371" s="850"/>
    </row>
    <row r="372" spans="1:17" ht="14.4" customHeight="1" x14ac:dyDescent="0.3">
      <c r="A372" s="831" t="s">
        <v>2743</v>
      </c>
      <c r="B372" s="832" t="s">
        <v>2744</v>
      </c>
      <c r="C372" s="832" t="s">
        <v>1827</v>
      </c>
      <c r="D372" s="832" t="s">
        <v>2765</v>
      </c>
      <c r="E372" s="832" t="s">
        <v>2766</v>
      </c>
      <c r="F372" s="849">
        <v>2</v>
      </c>
      <c r="G372" s="849">
        <v>278</v>
      </c>
      <c r="H372" s="849"/>
      <c r="I372" s="849">
        <v>139</v>
      </c>
      <c r="J372" s="849"/>
      <c r="K372" s="849"/>
      <c r="L372" s="849"/>
      <c r="M372" s="849"/>
      <c r="N372" s="849"/>
      <c r="O372" s="849"/>
      <c r="P372" s="837"/>
      <c r="Q372" s="850"/>
    </row>
    <row r="373" spans="1:17" ht="14.4" customHeight="1" x14ac:dyDescent="0.3">
      <c r="A373" s="831" t="s">
        <v>2743</v>
      </c>
      <c r="B373" s="832" t="s">
        <v>2744</v>
      </c>
      <c r="C373" s="832" t="s">
        <v>1827</v>
      </c>
      <c r="D373" s="832" t="s">
        <v>2767</v>
      </c>
      <c r="E373" s="832" t="s">
        <v>2768</v>
      </c>
      <c r="F373" s="849">
        <v>1</v>
      </c>
      <c r="G373" s="849">
        <v>103</v>
      </c>
      <c r="H373" s="849"/>
      <c r="I373" s="849">
        <v>103</v>
      </c>
      <c r="J373" s="849"/>
      <c r="K373" s="849"/>
      <c r="L373" s="849"/>
      <c r="M373" s="849"/>
      <c r="N373" s="849"/>
      <c r="O373" s="849"/>
      <c r="P373" s="837"/>
      <c r="Q373" s="850"/>
    </row>
    <row r="374" spans="1:17" ht="14.4" customHeight="1" x14ac:dyDescent="0.3">
      <c r="A374" s="831" t="s">
        <v>2743</v>
      </c>
      <c r="B374" s="832" t="s">
        <v>2744</v>
      </c>
      <c r="C374" s="832" t="s">
        <v>1827</v>
      </c>
      <c r="D374" s="832" t="s">
        <v>2767</v>
      </c>
      <c r="E374" s="832" t="s">
        <v>2769</v>
      </c>
      <c r="F374" s="849">
        <v>3</v>
      </c>
      <c r="G374" s="849">
        <v>309</v>
      </c>
      <c r="H374" s="849">
        <v>2.3769230769230769</v>
      </c>
      <c r="I374" s="849">
        <v>103</v>
      </c>
      <c r="J374" s="849">
        <v>2</v>
      </c>
      <c r="K374" s="849">
        <v>130</v>
      </c>
      <c r="L374" s="849">
        <v>1</v>
      </c>
      <c r="M374" s="849">
        <v>65</v>
      </c>
      <c r="N374" s="849"/>
      <c r="O374" s="849"/>
      <c r="P374" s="837"/>
      <c r="Q374" s="850"/>
    </row>
    <row r="375" spans="1:17" ht="14.4" customHeight="1" x14ac:dyDescent="0.3">
      <c r="A375" s="831" t="s">
        <v>2743</v>
      </c>
      <c r="B375" s="832" t="s">
        <v>2744</v>
      </c>
      <c r="C375" s="832" t="s">
        <v>1827</v>
      </c>
      <c r="D375" s="832" t="s">
        <v>2770</v>
      </c>
      <c r="E375" s="832" t="s">
        <v>2771</v>
      </c>
      <c r="F375" s="849">
        <v>1168</v>
      </c>
      <c r="G375" s="849">
        <v>136656</v>
      </c>
      <c r="H375" s="849">
        <v>1.4886274509803921</v>
      </c>
      <c r="I375" s="849">
        <v>117</v>
      </c>
      <c r="J375" s="849">
        <v>675</v>
      </c>
      <c r="K375" s="849">
        <v>91800</v>
      </c>
      <c r="L375" s="849">
        <v>1</v>
      </c>
      <c r="M375" s="849">
        <v>136</v>
      </c>
      <c r="N375" s="849">
        <v>432</v>
      </c>
      <c r="O375" s="849">
        <v>59184</v>
      </c>
      <c r="P375" s="837">
        <v>0.64470588235294113</v>
      </c>
      <c r="Q375" s="850">
        <v>137</v>
      </c>
    </row>
    <row r="376" spans="1:17" ht="14.4" customHeight="1" x14ac:dyDescent="0.3">
      <c r="A376" s="831" t="s">
        <v>2743</v>
      </c>
      <c r="B376" s="832" t="s">
        <v>2744</v>
      </c>
      <c r="C376" s="832" t="s">
        <v>1827</v>
      </c>
      <c r="D376" s="832" t="s">
        <v>2770</v>
      </c>
      <c r="E376" s="832" t="s">
        <v>2772</v>
      </c>
      <c r="F376" s="849">
        <v>15</v>
      </c>
      <c r="G376" s="849">
        <v>1755</v>
      </c>
      <c r="H376" s="849">
        <v>1.6130514705882353</v>
      </c>
      <c r="I376" s="849">
        <v>117</v>
      </c>
      <c r="J376" s="849">
        <v>8</v>
      </c>
      <c r="K376" s="849">
        <v>1088</v>
      </c>
      <c r="L376" s="849">
        <v>1</v>
      </c>
      <c r="M376" s="849">
        <v>136</v>
      </c>
      <c r="N376" s="849">
        <v>5</v>
      </c>
      <c r="O376" s="849">
        <v>685</v>
      </c>
      <c r="P376" s="837">
        <v>0.62959558823529416</v>
      </c>
      <c r="Q376" s="850">
        <v>137</v>
      </c>
    </row>
    <row r="377" spans="1:17" ht="14.4" customHeight="1" x14ac:dyDescent="0.3">
      <c r="A377" s="831" t="s">
        <v>2743</v>
      </c>
      <c r="B377" s="832" t="s">
        <v>2744</v>
      </c>
      <c r="C377" s="832" t="s">
        <v>1827</v>
      </c>
      <c r="D377" s="832" t="s">
        <v>2773</v>
      </c>
      <c r="E377" s="832" t="s">
        <v>2774</v>
      </c>
      <c r="F377" s="849">
        <v>79</v>
      </c>
      <c r="G377" s="849">
        <v>7189</v>
      </c>
      <c r="H377" s="849">
        <v>1.2950819672131149</v>
      </c>
      <c r="I377" s="849">
        <v>91</v>
      </c>
      <c r="J377" s="849">
        <v>61</v>
      </c>
      <c r="K377" s="849">
        <v>5551</v>
      </c>
      <c r="L377" s="849">
        <v>1</v>
      </c>
      <c r="M377" s="849">
        <v>91</v>
      </c>
      <c r="N377" s="849">
        <v>46</v>
      </c>
      <c r="O377" s="849">
        <v>4186</v>
      </c>
      <c r="P377" s="837">
        <v>0.75409836065573765</v>
      </c>
      <c r="Q377" s="850">
        <v>91</v>
      </c>
    </row>
    <row r="378" spans="1:17" ht="14.4" customHeight="1" x14ac:dyDescent="0.3">
      <c r="A378" s="831" t="s">
        <v>2743</v>
      </c>
      <c r="B378" s="832" t="s">
        <v>2744</v>
      </c>
      <c r="C378" s="832" t="s">
        <v>1827</v>
      </c>
      <c r="D378" s="832" t="s">
        <v>2775</v>
      </c>
      <c r="E378" s="832" t="s">
        <v>2776</v>
      </c>
      <c r="F378" s="849"/>
      <c r="G378" s="849"/>
      <c r="H378" s="849"/>
      <c r="I378" s="849"/>
      <c r="J378" s="849">
        <v>1</v>
      </c>
      <c r="K378" s="849">
        <v>137</v>
      </c>
      <c r="L378" s="849">
        <v>1</v>
      </c>
      <c r="M378" s="849">
        <v>137</v>
      </c>
      <c r="N378" s="849"/>
      <c r="O378" s="849"/>
      <c r="P378" s="837"/>
      <c r="Q378" s="850"/>
    </row>
    <row r="379" spans="1:17" ht="14.4" customHeight="1" x14ac:dyDescent="0.3">
      <c r="A379" s="831" t="s">
        <v>2743</v>
      </c>
      <c r="B379" s="832" t="s">
        <v>2744</v>
      </c>
      <c r="C379" s="832" t="s">
        <v>1827</v>
      </c>
      <c r="D379" s="832" t="s">
        <v>2775</v>
      </c>
      <c r="E379" s="832" t="s">
        <v>2777</v>
      </c>
      <c r="F379" s="849">
        <v>12</v>
      </c>
      <c r="G379" s="849">
        <v>1188</v>
      </c>
      <c r="H379" s="849">
        <v>2.8905109489051095</v>
      </c>
      <c r="I379" s="849">
        <v>99</v>
      </c>
      <c r="J379" s="849">
        <v>3</v>
      </c>
      <c r="K379" s="849">
        <v>411</v>
      </c>
      <c r="L379" s="849">
        <v>1</v>
      </c>
      <c r="M379" s="849">
        <v>137</v>
      </c>
      <c r="N379" s="849">
        <v>10</v>
      </c>
      <c r="O379" s="849">
        <v>1380</v>
      </c>
      <c r="P379" s="837">
        <v>3.3576642335766422</v>
      </c>
      <c r="Q379" s="850">
        <v>138</v>
      </c>
    </row>
    <row r="380" spans="1:17" ht="14.4" customHeight="1" x14ac:dyDescent="0.3">
      <c r="A380" s="831" t="s">
        <v>2743</v>
      </c>
      <c r="B380" s="832" t="s">
        <v>2744</v>
      </c>
      <c r="C380" s="832" t="s">
        <v>1827</v>
      </c>
      <c r="D380" s="832" t="s">
        <v>2778</v>
      </c>
      <c r="E380" s="832" t="s">
        <v>2779</v>
      </c>
      <c r="F380" s="849">
        <v>31</v>
      </c>
      <c r="G380" s="849">
        <v>651</v>
      </c>
      <c r="H380" s="849"/>
      <c r="I380" s="849">
        <v>21</v>
      </c>
      <c r="J380" s="849"/>
      <c r="K380" s="849"/>
      <c r="L380" s="849"/>
      <c r="M380" s="849"/>
      <c r="N380" s="849">
        <v>10</v>
      </c>
      <c r="O380" s="849">
        <v>660</v>
      </c>
      <c r="P380" s="837"/>
      <c r="Q380" s="850">
        <v>66</v>
      </c>
    </row>
    <row r="381" spans="1:17" ht="14.4" customHeight="1" x14ac:dyDescent="0.3">
      <c r="A381" s="831" t="s">
        <v>2743</v>
      </c>
      <c r="B381" s="832" t="s">
        <v>2744</v>
      </c>
      <c r="C381" s="832" t="s">
        <v>1827</v>
      </c>
      <c r="D381" s="832" t="s">
        <v>2778</v>
      </c>
      <c r="E381" s="832" t="s">
        <v>2780</v>
      </c>
      <c r="F381" s="849"/>
      <c r="G381" s="849"/>
      <c r="H381" s="849"/>
      <c r="I381" s="849"/>
      <c r="J381" s="849">
        <v>18</v>
      </c>
      <c r="K381" s="849">
        <v>1188</v>
      </c>
      <c r="L381" s="849">
        <v>1</v>
      </c>
      <c r="M381" s="849">
        <v>66</v>
      </c>
      <c r="N381" s="849"/>
      <c r="O381" s="849"/>
      <c r="P381" s="837"/>
      <c r="Q381" s="850"/>
    </row>
    <row r="382" spans="1:17" ht="14.4" customHeight="1" x14ac:dyDescent="0.3">
      <c r="A382" s="831" t="s">
        <v>2743</v>
      </c>
      <c r="B382" s="832" t="s">
        <v>2744</v>
      </c>
      <c r="C382" s="832" t="s">
        <v>1827</v>
      </c>
      <c r="D382" s="832" t="s">
        <v>2682</v>
      </c>
      <c r="E382" s="832" t="s">
        <v>2683</v>
      </c>
      <c r="F382" s="849">
        <v>99</v>
      </c>
      <c r="G382" s="849">
        <v>48312</v>
      </c>
      <c r="H382" s="849">
        <v>12.274390243902438</v>
      </c>
      <c r="I382" s="849">
        <v>488</v>
      </c>
      <c r="J382" s="849">
        <v>12</v>
      </c>
      <c r="K382" s="849">
        <v>3936</v>
      </c>
      <c r="L382" s="849">
        <v>1</v>
      </c>
      <c r="M382" s="849">
        <v>328</v>
      </c>
      <c r="N382" s="849">
        <v>11</v>
      </c>
      <c r="O382" s="849">
        <v>3608</v>
      </c>
      <c r="P382" s="837">
        <v>0.91666666666666663</v>
      </c>
      <c r="Q382" s="850">
        <v>328</v>
      </c>
    </row>
    <row r="383" spans="1:17" ht="14.4" customHeight="1" x14ac:dyDescent="0.3">
      <c r="A383" s="831" t="s">
        <v>2743</v>
      </c>
      <c r="B383" s="832" t="s">
        <v>2744</v>
      </c>
      <c r="C383" s="832" t="s">
        <v>1827</v>
      </c>
      <c r="D383" s="832" t="s">
        <v>2781</v>
      </c>
      <c r="E383" s="832" t="s">
        <v>2782</v>
      </c>
      <c r="F383" s="849">
        <v>78</v>
      </c>
      <c r="G383" s="849">
        <v>3198</v>
      </c>
      <c r="H383" s="849">
        <v>1.4582763337893296</v>
      </c>
      <c r="I383" s="849">
        <v>41</v>
      </c>
      <c r="J383" s="849">
        <v>43</v>
      </c>
      <c r="K383" s="849">
        <v>2193</v>
      </c>
      <c r="L383" s="849">
        <v>1</v>
      </c>
      <c r="M383" s="849">
        <v>51</v>
      </c>
      <c r="N383" s="849">
        <v>32</v>
      </c>
      <c r="O383" s="849">
        <v>1632</v>
      </c>
      <c r="P383" s="837">
        <v>0.7441860465116279</v>
      </c>
      <c r="Q383" s="850">
        <v>51</v>
      </c>
    </row>
    <row r="384" spans="1:17" ht="14.4" customHeight="1" x14ac:dyDescent="0.3">
      <c r="A384" s="831" t="s">
        <v>2743</v>
      </c>
      <c r="B384" s="832" t="s">
        <v>2744</v>
      </c>
      <c r="C384" s="832" t="s">
        <v>1827</v>
      </c>
      <c r="D384" s="832" t="s">
        <v>2781</v>
      </c>
      <c r="E384" s="832" t="s">
        <v>2783</v>
      </c>
      <c r="F384" s="849"/>
      <c r="G384" s="849"/>
      <c r="H384" s="849"/>
      <c r="I384" s="849"/>
      <c r="J384" s="849">
        <v>1</v>
      </c>
      <c r="K384" s="849">
        <v>51</v>
      </c>
      <c r="L384" s="849">
        <v>1</v>
      </c>
      <c r="M384" s="849">
        <v>51</v>
      </c>
      <c r="N384" s="849"/>
      <c r="O384" s="849"/>
      <c r="P384" s="837"/>
      <c r="Q384" s="850"/>
    </row>
    <row r="385" spans="1:17" ht="14.4" customHeight="1" x14ac:dyDescent="0.3">
      <c r="A385" s="831" t="s">
        <v>2743</v>
      </c>
      <c r="B385" s="832" t="s">
        <v>2744</v>
      </c>
      <c r="C385" s="832" t="s">
        <v>1827</v>
      </c>
      <c r="D385" s="832" t="s">
        <v>2784</v>
      </c>
      <c r="E385" s="832" t="s">
        <v>2785</v>
      </c>
      <c r="F385" s="849">
        <v>12</v>
      </c>
      <c r="G385" s="849">
        <v>7368</v>
      </c>
      <c r="H385" s="849">
        <v>1.0944741532976827</v>
      </c>
      <c r="I385" s="849">
        <v>614</v>
      </c>
      <c r="J385" s="849">
        <v>11</v>
      </c>
      <c r="K385" s="849">
        <v>6732</v>
      </c>
      <c r="L385" s="849">
        <v>1</v>
      </c>
      <c r="M385" s="849">
        <v>612</v>
      </c>
      <c r="N385" s="849">
        <v>8</v>
      </c>
      <c r="O385" s="849">
        <v>4896</v>
      </c>
      <c r="P385" s="837">
        <v>0.72727272727272729</v>
      </c>
      <c r="Q385" s="850">
        <v>612</v>
      </c>
    </row>
    <row r="386" spans="1:17" ht="14.4" customHeight="1" x14ac:dyDescent="0.3">
      <c r="A386" s="831" t="s">
        <v>2743</v>
      </c>
      <c r="B386" s="832" t="s">
        <v>2744</v>
      </c>
      <c r="C386" s="832" t="s">
        <v>1827</v>
      </c>
      <c r="D386" s="832" t="s">
        <v>2784</v>
      </c>
      <c r="E386" s="832" t="s">
        <v>2786</v>
      </c>
      <c r="F386" s="849"/>
      <c r="G386" s="849"/>
      <c r="H386" s="849"/>
      <c r="I386" s="849"/>
      <c r="J386" s="849"/>
      <c r="K386" s="849"/>
      <c r="L386" s="849"/>
      <c r="M386" s="849"/>
      <c r="N386" s="849">
        <v>3</v>
      </c>
      <c r="O386" s="849">
        <v>1836</v>
      </c>
      <c r="P386" s="837"/>
      <c r="Q386" s="850">
        <v>612</v>
      </c>
    </row>
    <row r="387" spans="1:17" ht="14.4" customHeight="1" x14ac:dyDescent="0.3">
      <c r="A387" s="831" t="s">
        <v>2743</v>
      </c>
      <c r="B387" s="832" t="s">
        <v>2744</v>
      </c>
      <c r="C387" s="832" t="s">
        <v>1827</v>
      </c>
      <c r="D387" s="832" t="s">
        <v>2787</v>
      </c>
      <c r="E387" s="832" t="s">
        <v>2788</v>
      </c>
      <c r="F387" s="849">
        <v>1</v>
      </c>
      <c r="G387" s="849">
        <v>249</v>
      </c>
      <c r="H387" s="849"/>
      <c r="I387" s="849">
        <v>249</v>
      </c>
      <c r="J387" s="849"/>
      <c r="K387" s="849"/>
      <c r="L387" s="849"/>
      <c r="M387" s="849"/>
      <c r="N387" s="849"/>
      <c r="O387" s="849"/>
      <c r="P387" s="837"/>
      <c r="Q387" s="850"/>
    </row>
    <row r="388" spans="1:17" ht="14.4" customHeight="1" x14ac:dyDescent="0.3">
      <c r="A388" s="831" t="s">
        <v>2743</v>
      </c>
      <c r="B388" s="832" t="s">
        <v>2744</v>
      </c>
      <c r="C388" s="832" t="s">
        <v>1827</v>
      </c>
      <c r="D388" s="832" t="s">
        <v>2787</v>
      </c>
      <c r="E388" s="832" t="s">
        <v>2789</v>
      </c>
      <c r="F388" s="849">
        <v>6</v>
      </c>
      <c r="G388" s="849">
        <v>1494</v>
      </c>
      <c r="H388" s="849"/>
      <c r="I388" s="849">
        <v>249</v>
      </c>
      <c r="J388" s="849"/>
      <c r="K388" s="849"/>
      <c r="L388" s="849"/>
      <c r="M388" s="849"/>
      <c r="N388" s="849"/>
      <c r="O388" s="849"/>
      <c r="P388" s="837"/>
      <c r="Q388" s="850"/>
    </row>
    <row r="389" spans="1:17" ht="14.4" customHeight="1" x14ac:dyDescent="0.3">
      <c r="A389" s="831" t="s">
        <v>2743</v>
      </c>
      <c r="B389" s="832" t="s">
        <v>2744</v>
      </c>
      <c r="C389" s="832" t="s">
        <v>1827</v>
      </c>
      <c r="D389" s="832" t="s">
        <v>2790</v>
      </c>
      <c r="E389" s="832" t="s">
        <v>2791</v>
      </c>
      <c r="F389" s="849">
        <v>210</v>
      </c>
      <c r="G389" s="849">
        <v>5670</v>
      </c>
      <c r="H389" s="849">
        <v>0.7833655705996132</v>
      </c>
      <c r="I389" s="849">
        <v>27</v>
      </c>
      <c r="J389" s="849">
        <v>154</v>
      </c>
      <c r="K389" s="849">
        <v>7238</v>
      </c>
      <c r="L389" s="849">
        <v>1</v>
      </c>
      <c r="M389" s="849">
        <v>47</v>
      </c>
      <c r="N389" s="849">
        <v>48</v>
      </c>
      <c r="O389" s="849">
        <v>2256</v>
      </c>
      <c r="P389" s="837">
        <v>0.31168831168831168</v>
      </c>
      <c r="Q389" s="850">
        <v>47</v>
      </c>
    </row>
    <row r="390" spans="1:17" ht="14.4" customHeight="1" x14ac:dyDescent="0.3">
      <c r="A390" s="831" t="s">
        <v>2743</v>
      </c>
      <c r="B390" s="832" t="s">
        <v>2744</v>
      </c>
      <c r="C390" s="832" t="s">
        <v>1827</v>
      </c>
      <c r="D390" s="832" t="s">
        <v>2790</v>
      </c>
      <c r="E390" s="832" t="s">
        <v>2792</v>
      </c>
      <c r="F390" s="849">
        <v>5</v>
      </c>
      <c r="G390" s="849">
        <v>135</v>
      </c>
      <c r="H390" s="849">
        <v>2.8723404255319149</v>
      </c>
      <c r="I390" s="849">
        <v>27</v>
      </c>
      <c r="J390" s="849">
        <v>1</v>
      </c>
      <c r="K390" s="849">
        <v>47</v>
      </c>
      <c r="L390" s="849">
        <v>1</v>
      </c>
      <c r="M390" s="849">
        <v>47</v>
      </c>
      <c r="N390" s="849">
        <v>1</v>
      </c>
      <c r="O390" s="849">
        <v>47</v>
      </c>
      <c r="P390" s="837">
        <v>1</v>
      </c>
      <c r="Q390" s="850">
        <v>47</v>
      </c>
    </row>
    <row r="391" spans="1:17" ht="14.4" customHeight="1" x14ac:dyDescent="0.3">
      <c r="A391" s="831" t="s">
        <v>2743</v>
      </c>
      <c r="B391" s="832" t="s">
        <v>2744</v>
      </c>
      <c r="C391" s="832" t="s">
        <v>1827</v>
      </c>
      <c r="D391" s="832" t="s">
        <v>2793</v>
      </c>
      <c r="E391" s="832" t="s">
        <v>2794</v>
      </c>
      <c r="F391" s="849"/>
      <c r="G391" s="849"/>
      <c r="H391" s="849"/>
      <c r="I391" s="849"/>
      <c r="J391" s="849">
        <v>1</v>
      </c>
      <c r="K391" s="849">
        <v>242</v>
      </c>
      <c r="L391" s="849">
        <v>1</v>
      </c>
      <c r="M391" s="849">
        <v>242</v>
      </c>
      <c r="N391" s="849">
        <v>3</v>
      </c>
      <c r="O391" s="849">
        <v>726</v>
      </c>
      <c r="P391" s="837">
        <v>3</v>
      </c>
      <c r="Q391" s="850">
        <v>242</v>
      </c>
    </row>
    <row r="392" spans="1:17" ht="14.4" customHeight="1" x14ac:dyDescent="0.3">
      <c r="A392" s="831" t="s">
        <v>2743</v>
      </c>
      <c r="B392" s="832" t="s">
        <v>2744</v>
      </c>
      <c r="C392" s="832" t="s">
        <v>1827</v>
      </c>
      <c r="D392" s="832" t="s">
        <v>2795</v>
      </c>
      <c r="E392" s="832" t="s">
        <v>2796</v>
      </c>
      <c r="F392" s="849"/>
      <c r="G392" s="849"/>
      <c r="H392" s="849"/>
      <c r="I392" s="849"/>
      <c r="J392" s="849">
        <v>12</v>
      </c>
      <c r="K392" s="849">
        <v>17916</v>
      </c>
      <c r="L392" s="849">
        <v>1</v>
      </c>
      <c r="M392" s="849">
        <v>1493</v>
      </c>
      <c r="N392" s="849">
        <v>17</v>
      </c>
      <c r="O392" s="849">
        <v>25381</v>
      </c>
      <c r="P392" s="837">
        <v>1.4166666666666667</v>
      </c>
      <c r="Q392" s="850">
        <v>1493</v>
      </c>
    </row>
    <row r="393" spans="1:17" ht="14.4" customHeight="1" x14ac:dyDescent="0.3">
      <c r="A393" s="831" t="s">
        <v>2743</v>
      </c>
      <c r="B393" s="832" t="s">
        <v>2744</v>
      </c>
      <c r="C393" s="832" t="s">
        <v>1827</v>
      </c>
      <c r="D393" s="832" t="s">
        <v>2797</v>
      </c>
      <c r="E393" s="832" t="s">
        <v>2798</v>
      </c>
      <c r="F393" s="849"/>
      <c r="G393" s="849"/>
      <c r="H393" s="849"/>
      <c r="I393" s="849"/>
      <c r="J393" s="849">
        <v>2</v>
      </c>
      <c r="K393" s="849">
        <v>654</v>
      </c>
      <c r="L393" s="849">
        <v>1</v>
      </c>
      <c r="M393" s="849">
        <v>327</v>
      </c>
      <c r="N393" s="849">
        <v>6</v>
      </c>
      <c r="O393" s="849">
        <v>1962</v>
      </c>
      <c r="P393" s="837">
        <v>3</v>
      </c>
      <c r="Q393" s="850">
        <v>327</v>
      </c>
    </row>
    <row r="394" spans="1:17" ht="14.4" customHeight="1" x14ac:dyDescent="0.3">
      <c r="A394" s="831" t="s">
        <v>2743</v>
      </c>
      <c r="B394" s="832" t="s">
        <v>2744</v>
      </c>
      <c r="C394" s="832" t="s">
        <v>1827</v>
      </c>
      <c r="D394" s="832" t="s">
        <v>2797</v>
      </c>
      <c r="E394" s="832" t="s">
        <v>2799</v>
      </c>
      <c r="F394" s="849"/>
      <c r="G394" s="849"/>
      <c r="H394" s="849"/>
      <c r="I394" s="849"/>
      <c r="J394" s="849">
        <v>4</v>
      </c>
      <c r="K394" s="849">
        <v>1308</v>
      </c>
      <c r="L394" s="849">
        <v>1</v>
      </c>
      <c r="M394" s="849">
        <v>327</v>
      </c>
      <c r="N394" s="849">
        <v>28</v>
      </c>
      <c r="O394" s="849">
        <v>9156</v>
      </c>
      <c r="P394" s="837">
        <v>7</v>
      </c>
      <c r="Q394" s="850">
        <v>327</v>
      </c>
    </row>
    <row r="395" spans="1:17" ht="14.4" customHeight="1" x14ac:dyDescent="0.3">
      <c r="A395" s="831" t="s">
        <v>2743</v>
      </c>
      <c r="B395" s="832" t="s">
        <v>2744</v>
      </c>
      <c r="C395" s="832" t="s">
        <v>1827</v>
      </c>
      <c r="D395" s="832" t="s">
        <v>2800</v>
      </c>
      <c r="E395" s="832" t="s">
        <v>2801</v>
      </c>
      <c r="F395" s="849"/>
      <c r="G395" s="849"/>
      <c r="H395" s="849"/>
      <c r="I395" s="849"/>
      <c r="J395" s="849">
        <v>0</v>
      </c>
      <c r="K395" s="849">
        <v>0</v>
      </c>
      <c r="L395" s="849"/>
      <c r="M395" s="849"/>
      <c r="N395" s="849">
        <v>7</v>
      </c>
      <c r="O395" s="849">
        <v>6216</v>
      </c>
      <c r="P395" s="837"/>
      <c r="Q395" s="850">
        <v>888</v>
      </c>
    </row>
    <row r="396" spans="1:17" ht="14.4" customHeight="1" x14ac:dyDescent="0.3">
      <c r="A396" s="831" t="s">
        <v>2743</v>
      </c>
      <c r="B396" s="832" t="s">
        <v>2744</v>
      </c>
      <c r="C396" s="832" t="s">
        <v>1827</v>
      </c>
      <c r="D396" s="832" t="s">
        <v>2802</v>
      </c>
      <c r="E396" s="832" t="s">
        <v>2803</v>
      </c>
      <c r="F396" s="849"/>
      <c r="G396" s="849"/>
      <c r="H396" s="849"/>
      <c r="I396" s="849"/>
      <c r="J396" s="849"/>
      <c r="K396" s="849"/>
      <c r="L396" s="849"/>
      <c r="M396" s="849"/>
      <c r="N396" s="849">
        <v>456</v>
      </c>
      <c r="O396" s="849">
        <v>119016</v>
      </c>
      <c r="P396" s="837"/>
      <c r="Q396" s="850">
        <v>261</v>
      </c>
    </row>
    <row r="397" spans="1:17" ht="14.4" customHeight="1" x14ac:dyDescent="0.3">
      <c r="A397" s="831" t="s">
        <v>2743</v>
      </c>
      <c r="B397" s="832" t="s">
        <v>2744</v>
      </c>
      <c r="C397" s="832" t="s">
        <v>1827</v>
      </c>
      <c r="D397" s="832" t="s">
        <v>2804</v>
      </c>
      <c r="E397" s="832" t="s">
        <v>2805</v>
      </c>
      <c r="F397" s="849"/>
      <c r="G397" s="849"/>
      <c r="H397" s="849"/>
      <c r="I397" s="849"/>
      <c r="J397" s="849"/>
      <c r="K397" s="849"/>
      <c r="L397" s="849"/>
      <c r="M397" s="849"/>
      <c r="N397" s="849">
        <v>1</v>
      </c>
      <c r="O397" s="849">
        <v>165</v>
      </c>
      <c r="P397" s="837"/>
      <c r="Q397" s="850">
        <v>165</v>
      </c>
    </row>
    <row r="398" spans="1:17" ht="14.4" customHeight="1" x14ac:dyDescent="0.3">
      <c r="A398" s="831" t="s">
        <v>2743</v>
      </c>
      <c r="B398" s="832" t="s">
        <v>2744</v>
      </c>
      <c r="C398" s="832" t="s">
        <v>1827</v>
      </c>
      <c r="D398" s="832" t="s">
        <v>2804</v>
      </c>
      <c r="E398" s="832" t="s">
        <v>2806</v>
      </c>
      <c r="F398" s="849"/>
      <c r="G398" s="849"/>
      <c r="H398" s="849"/>
      <c r="I398" s="849"/>
      <c r="J398" s="849"/>
      <c r="K398" s="849"/>
      <c r="L398" s="849"/>
      <c r="M398" s="849"/>
      <c r="N398" s="849">
        <v>5</v>
      </c>
      <c r="O398" s="849">
        <v>825</v>
      </c>
      <c r="P398" s="837"/>
      <c r="Q398" s="850">
        <v>165</v>
      </c>
    </row>
    <row r="399" spans="1:17" ht="14.4" customHeight="1" x14ac:dyDescent="0.3">
      <c r="A399" s="831" t="s">
        <v>2807</v>
      </c>
      <c r="B399" s="832" t="s">
        <v>2562</v>
      </c>
      <c r="C399" s="832" t="s">
        <v>1827</v>
      </c>
      <c r="D399" s="832" t="s">
        <v>2808</v>
      </c>
      <c r="E399" s="832" t="s">
        <v>2809</v>
      </c>
      <c r="F399" s="849"/>
      <c r="G399" s="849"/>
      <c r="H399" s="849"/>
      <c r="I399" s="849"/>
      <c r="J399" s="849">
        <v>2</v>
      </c>
      <c r="K399" s="849">
        <v>1646</v>
      </c>
      <c r="L399" s="849">
        <v>1</v>
      </c>
      <c r="M399" s="849">
        <v>823</v>
      </c>
      <c r="N399" s="849"/>
      <c r="O399" s="849"/>
      <c r="P399" s="837"/>
      <c r="Q399" s="850"/>
    </row>
    <row r="400" spans="1:17" ht="14.4" customHeight="1" x14ac:dyDescent="0.3">
      <c r="A400" s="831" t="s">
        <v>2807</v>
      </c>
      <c r="B400" s="832" t="s">
        <v>2562</v>
      </c>
      <c r="C400" s="832" t="s">
        <v>1827</v>
      </c>
      <c r="D400" s="832" t="s">
        <v>2810</v>
      </c>
      <c r="E400" s="832" t="s">
        <v>2811</v>
      </c>
      <c r="F400" s="849">
        <v>1</v>
      </c>
      <c r="G400" s="849">
        <v>549</v>
      </c>
      <c r="H400" s="849"/>
      <c r="I400" s="849">
        <v>549</v>
      </c>
      <c r="J400" s="849"/>
      <c r="K400" s="849"/>
      <c r="L400" s="849"/>
      <c r="M400" s="849"/>
      <c r="N400" s="849">
        <v>1</v>
      </c>
      <c r="O400" s="849">
        <v>550</v>
      </c>
      <c r="P400" s="837"/>
      <c r="Q400" s="850">
        <v>550</v>
      </c>
    </row>
    <row r="401" spans="1:17" ht="14.4" customHeight="1" x14ac:dyDescent="0.3">
      <c r="A401" s="831" t="s">
        <v>2807</v>
      </c>
      <c r="B401" s="832" t="s">
        <v>2562</v>
      </c>
      <c r="C401" s="832" t="s">
        <v>1827</v>
      </c>
      <c r="D401" s="832" t="s">
        <v>2812</v>
      </c>
      <c r="E401" s="832" t="s">
        <v>2813</v>
      </c>
      <c r="F401" s="849">
        <v>5</v>
      </c>
      <c r="G401" s="849">
        <v>3270</v>
      </c>
      <c r="H401" s="849">
        <v>0.83333333333333337</v>
      </c>
      <c r="I401" s="849">
        <v>654</v>
      </c>
      <c r="J401" s="849">
        <v>6</v>
      </c>
      <c r="K401" s="849">
        <v>3924</v>
      </c>
      <c r="L401" s="849">
        <v>1</v>
      </c>
      <c r="M401" s="849">
        <v>654</v>
      </c>
      <c r="N401" s="849">
        <v>3</v>
      </c>
      <c r="O401" s="849">
        <v>1965</v>
      </c>
      <c r="P401" s="837">
        <v>0.50076452599388377</v>
      </c>
      <c r="Q401" s="850">
        <v>655</v>
      </c>
    </row>
    <row r="402" spans="1:17" ht="14.4" customHeight="1" x14ac:dyDescent="0.3">
      <c r="A402" s="831" t="s">
        <v>2807</v>
      </c>
      <c r="B402" s="832" t="s">
        <v>2562</v>
      </c>
      <c r="C402" s="832" t="s">
        <v>1827</v>
      </c>
      <c r="D402" s="832" t="s">
        <v>2812</v>
      </c>
      <c r="E402" s="832" t="s">
        <v>2814</v>
      </c>
      <c r="F402" s="849"/>
      <c r="G402" s="849"/>
      <c r="H402" s="849"/>
      <c r="I402" s="849"/>
      <c r="J402" s="849">
        <v>1</v>
      </c>
      <c r="K402" s="849">
        <v>654</v>
      </c>
      <c r="L402" s="849">
        <v>1</v>
      </c>
      <c r="M402" s="849">
        <v>654</v>
      </c>
      <c r="N402" s="849"/>
      <c r="O402" s="849"/>
      <c r="P402" s="837"/>
      <c r="Q402" s="850"/>
    </row>
    <row r="403" spans="1:17" ht="14.4" customHeight="1" x14ac:dyDescent="0.3">
      <c r="A403" s="831" t="s">
        <v>2807</v>
      </c>
      <c r="B403" s="832" t="s">
        <v>2562</v>
      </c>
      <c r="C403" s="832" t="s">
        <v>1827</v>
      </c>
      <c r="D403" s="832" t="s">
        <v>2815</v>
      </c>
      <c r="E403" s="832" t="s">
        <v>2816</v>
      </c>
      <c r="F403" s="849"/>
      <c r="G403" s="849"/>
      <c r="H403" s="849"/>
      <c r="I403" s="849"/>
      <c r="J403" s="849">
        <v>1</v>
      </c>
      <c r="K403" s="849">
        <v>654</v>
      </c>
      <c r="L403" s="849">
        <v>1</v>
      </c>
      <c r="M403" s="849">
        <v>654</v>
      </c>
      <c r="N403" s="849"/>
      <c r="O403" s="849"/>
      <c r="P403" s="837"/>
      <c r="Q403" s="850"/>
    </row>
    <row r="404" spans="1:17" ht="14.4" customHeight="1" x14ac:dyDescent="0.3">
      <c r="A404" s="831" t="s">
        <v>2807</v>
      </c>
      <c r="B404" s="832" t="s">
        <v>2562</v>
      </c>
      <c r="C404" s="832" t="s">
        <v>1827</v>
      </c>
      <c r="D404" s="832" t="s">
        <v>2815</v>
      </c>
      <c r="E404" s="832" t="s">
        <v>2817</v>
      </c>
      <c r="F404" s="849">
        <v>5</v>
      </c>
      <c r="G404" s="849">
        <v>3270</v>
      </c>
      <c r="H404" s="849">
        <v>0.83333333333333337</v>
      </c>
      <c r="I404" s="849">
        <v>654</v>
      </c>
      <c r="J404" s="849">
        <v>6</v>
      </c>
      <c r="K404" s="849">
        <v>3924</v>
      </c>
      <c r="L404" s="849">
        <v>1</v>
      </c>
      <c r="M404" s="849">
        <v>654</v>
      </c>
      <c r="N404" s="849">
        <v>3</v>
      </c>
      <c r="O404" s="849">
        <v>1965</v>
      </c>
      <c r="P404" s="837">
        <v>0.50076452599388377</v>
      </c>
      <c r="Q404" s="850">
        <v>655</v>
      </c>
    </row>
    <row r="405" spans="1:17" ht="14.4" customHeight="1" x14ac:dyDescent="0.3">
      <c r="A405" s="831" t="s">
        <v>2807</v>
      </c>
      <c r="B405" s="832" t="s">
        <v>2562</v>
      </c>
      <c r="C405" s="832" t="s">
        <v>1827</v>
      </c>
      <c r="D405" s="832" t="s">
        <v>2818</v>
      </c>
      <c r="E405" s="832" t="s">
        <v>2819</v>
      </c>
      <c r="F405" s="849"/>
      <c r="G405" s="849"/>
      <c r="H405" s="849"/>
      <c r="I405" s="849"/>
      <c r="J405" s="849">
        <v>1</v>
      </c>
      <c r="K405" s="849">
        <v>678</v>
      </c>
      <c r="L405" s="849">
        <v>1</v>
      </c>
      <c r="M405" s="849">
        <v>678</v>
      </c>
      <c r="N405" s="849"/>
      <c r="O405" s="849"/>
      <c r="P405" s="837"/>
      <c r="Q405" s="850"/>
    </row>
    <row r="406" spans="1:17" ht="14.4" customHeight="1" x14ac:dyDescent="0.3">
      <c r="A406" s="831" t="s">
        <v>2807</v>
      </c>
      <c r="B406" s="832" t="s">
        <v>2562</v>
      </c>
      <c r="C406" s="832" t="s">
        <v>1827</v>
      </c>
      <c r="D406" s="832" t="s">
        <v>2820</v>
      </c>
      <c r="E406" s="832" t="s">
        <v>2821</v>
      </c>
      <c r="F406" s="849"/>
      <c r="G406" s="849"/>
      <c r="H406" s="849"/>
      <c r="I406" s="849"/>
      <c r="J406" s="849">
        <v>1</v>
      </c>
      <c r="K406" s="849">
        <v>312</v>
      </c>
      <c r="L406" s="849">
        <v>1</v>
      </c>
      <c r="M406" s="849">
        <v>312</v>
      </c>
      <c r="N406" s="849"/>
      <c r="O406" s="849"/>
      <c r="P406" s="837"/>
      <c r="Q406" s="850"/>
    </row>
    <row r="407" spans="1:17" ht="14.4" customHeight="1" x14ac:dyDescent="0.3">
      <c r="A407" s="831" t="s">
        <v>2807</v>
      </c>
      <c r="B407" s="832" t="s">
        <v>2562</v>
      </c>
      <c r="C407" s="832" t="s">
        <v>1827</v>
      </c>
      <c r="D407" s="832" t="s">
        <v>2820</v>
      </c>
      <c r="E407" s="832" t="s">
        <v>2822</v>
      </c>
      <c r="F407" s="849">
        <v>5</v>
      </c>
      <c r="G407" s="849">
        <v>1560</v>
      </c>
      <c r="H407" s="849">
        <v>0.83333333333333337</v>
      </c>
      <c r="I407" s="849">
        <v>312</v>
      </c>
      <c r="J407" s="849">
        <v>6</v>
      </c>
      <c r="K407" s="849">
        <v>1872</v>
      </c>
      <c r="L407" s="849">
        <v>1</v>
      </c>
      <c r="M407" s="849">
        <v>312</v>
      </c>
      <c r="N407" s="849">
        <v>6</v>
      </c>
      <c r="O407" s="849">
        <v>1872</v>
      </c>
      <c r="P407" s="837">
        <v>1</v>
      </c>
      <c r="Q407" s="850">
        <v>312</v>
      </c>
    </row>
    <row r="408" spans="1:17" ht="14.4" customHeight="1" x14ac:dyDescent="0.3">
      <c r="A408" s="831" t="s">
        <v>2807</v>
      </c>
      <c r="B408" s="832" t="s">
        <v>2562</v>
      </c>
      <c r="C408" s="832" t="s">
        <v>1827</v>
      </c>
      <c r="D408" s="832" t="s">
        <v>2823</v>
      </c>
      <c r="E408" s="832" t="s">
        <v>2824</v>
      </c>
      <c r="F408" s="849">
        <v>3</v>
      </c>
      <c r="G408" s="849">
        <v>69</v>
      </c>
      <c r="H408" s="849"/>
      <c r="I408" s="849">
        <v>23</v>
      </c>
      <c r="J408" s="849"/>
      <c r="K408" s="849"/>
      <c r="L408" s="849"/>
      <c r="M408" s="849"/>
      <c r="N408" s="849">
        <v>5</v>
      </c>
      <c r="O408" s="849">
        <v>60</v>
      </c>
      <c r="P408" s="837"/>
      <c r="Q408" s="850">
        <v>12</v>
      </c>
    </row>
    <row r="409" spans="1:17" ht="14.4" customHeight="1" x14ac:dyDescent="0.3">
      <c r="A409" s="831" t="s">
        <v>2807</v>
      </c>
      <c r="B409" s="832" t="s">
        <v>2562</v>
      </c>
      <c r="C409" s="832" t="s">
        <v>1827</v>
      </c>
      <c r="D409" s="832" t="s">
        <v>2823</v>
      </c>
      <c r="E409" s="832" t="s">
        <v>2825</v>
      </c>
      <c r="F409" s="849"/>
      <c r="G409" s="849"/>
      <c r="H409" s="849"/>
      <c r="I409" s="849"/>
      <c r="J409" s="849">
        <v>1</v>
      </c>
      <c r="K409" s="849">
        <v>23</v>
      </c>
      <c r="L409" s="849">
        <v>1</v>
      </c>
      <c r="M409" s="849">
        <v>23</v>
      </c>
      <c r="N409" s="849"/>
      <c r="O409" s="849"/>
      <c r="P409" s="837"/>
      <c r="Q409" s="850"/>
    </row>
    <row r="410" spans="1:17" ht="14.4" customHeight="1" x14ac:dyDescent="0.3">
      <c r="A410" s="831" t="s">
        <v>2807</v>
      </c>
      <c r="B410" s="832" t="s">
        <v>2562</v>
      </c>
      <c r="C410" s="832" t="s">
        <v>1827</v>
      </c>
      <c r="D410" s="832" t="s">
        <v>2193</v>
      </c>
      <c r="E410" s="832" t="s">
        <v>2194</v>
      </c>
      <c r="F410" s="849">
        <v>9</v>
      </c>
      <c r="G410" s="849">
        <v>3150</v>
      </c>
      <c r="H410" s="849"/>
      <c r="I410" s="849">
        <v>350</v>
      </c>
      <c r="J410" s="849"/>
      <c r="K410" s="849"/>
      <c r="L410" s="849"/>
      <c r="M410" s="849"/>
      <c r="N410" s="849"/>
      <c r="O410" s="849"/>
      <c r="P410" s="837"/>
      <c r="Q410" s="850"/>
    </row>
    <row r="411" spans="1:17" ht="14.4" customHeight="1" x14ac:dyDescent="0.3">
      <c r="A411" s="831" t="s">
        <v>2807</v>
      </c>
      <c r="B411" s="832" t="s">
        <v>2562</v>
      </c>
      <c r="C411" s="832" t="s">
        <v>1827</v>
      </c>
      <c r="D411" s="832" t="s">
        <v>2147</v>
      </c>
      <c r="E411" s="832" t="s">
        <v>2148</v>
      </c>
      <c r="F411" s="849">
        <v>3</v>
      </c>
      <c r="G411" s="849">
        <v>3849</v>
      </c>
      <c r="H411" s="849"/>
      <c r="I411" s="849">
        <v>1283</v>
      </c>
      <c r="J411" s="849"/>
      <c r="K411" s="849"/>
      <c r="L411" s="849"/>
      <c r="M411" s="849"/>
      <c r="N411" s="849"/>
      <c r="O411" s="849"/>
      <c r="P411" s="837"/>
      <c r="Q411" s="850"/>
    </row>
    <row r="412" spans="1:17" ht="14.4" customHeight="1" x14ac:dyDescent="0.3">
      <c r="A412" s="831" t="s">
        <v>2807</v>
      </c>
      <c r="B412" s="832" t="s">
        <v>2562</v>
      </c>
      <c r="C412" s="832" t="s">
        <v>1827</v>
      </c>
      <c r="D412" s="832" t="s">
        <v>2826</v>
      </c>
      <c r="E412" s="832" t="s">
        <v>2827</v>
      </c>
      <c r="F412" s="849"/>
      <c r="G412" s="849"/>
      <c r="H412" s="849"/>
      <c r="I412" s="849"/>
      <c r="J412" s="849">
        <v>1</v>
      </c>
      <c r="K412" s="849">
        <v>209</v>
      </c>
      <c r="L412" s="849">
        <v>1</v>
      </c>
      <c r="M412" s="849">
        <v>209</v>
      </c>
      <c r="N412" s="849"/>
      <c r="O412" s="849"/>
      <c r="P412" s="837"/>
      <c r="Q412" s="850"/>
    </row>
    <row r="413" spans="1:17" ht="14.4" customHeight="1" x14ac:dyDescent="0.3">
      <c r="A413" s="831" t="s">
        <v>2807</v>
      </c>
      <c r="B413" s="832" t="s">
        <v>2562</v>
      </c>
      <c r="C413" s="832" t="s">
        <v>1827</v>
      </c>
      <c r="D413" s="832" t="s">
        <v>2828</v>
      </c>
      <c r="E413" s="832" t="s">
        <v>2829</v>
      </c>
      <c r="F413" s="849">
        <v>1</v>
      </c>
      <c r="G413" s="849">
        <v>5022</v>
      </c>
      <c r="H413" s="849"/>
      <c r="I413" s="849">
        <v>5022</v>
      </c>
      <c r="J413" s="849"/>
      <c r="K413" s="849"/>
      <c r="L413" s="849"/>
      <c r="M413" s="849"/>
      <c r="N413" s="849">
        <v>1</v>
      </c>
      <c r="O413" s="849">
        <v>5024</v>
      </c>
      <c r="P413" s="837"/>
      <c r="Q413" s="850">
        <v>5024</v>
      </c>
    </row>
    <row r="414" spans="1:17" ht="14.4" customHeight="1" x14ac:dyDescent="0.3">
      <c r="A414" s="831" t="s">
        <v>2807</v>
      </c>
      <c r="B414" s="832" t="s">
        <v>2562</v>
      </c>
      <c r="C414" s="832" t="s">
        <v>1827</v>
      </c>
      <c r="D414" s="832" t="s">
        <v>2830</v>
      </c>
      <c r="E414" s="832" t="s">
        <v>2831</v>
      </c>
      <c r="F414" s="849"/>
      <c r="G414" s="849"/>
      <c r="H414" s="849"/>
      <c r="I414" s="849"/>
      <c r="J414" s="849">
        <v>1</v>
      </c>
      <c r="K414" s="849">
        <v>690</v>
      </c>
      <c r="L414" s="849">
        <v>1</v>
      </c>
      <c r="M414" s="849">
        <v>690</v>
      </c>
      <c r="N414" s="849"/>
      <c r="O414" s="849"/>
      <c r="P414" s="837"/>
      <c r="Q414" s="850"/>
    </row>
    <row r="415" spans="1:17" ht="14.4" customHeight="1" x14ac:dyDescent="0.3">
      <c r="A415" s="831" t="s">
        <v>2807</v>
      </c>
      <c r="B415" s="832" t="s">
        <v>2562</v>
      </c>
      <c r="C415" s="832" t="s">
        <v>1827</v>
      </c>
      <c r="D415" s="832" t="s">
        <v>2830</v>
      </c>
      <c r="E415" s="832" t="s">
        <v>2832</v>
      </c>
      <c r="F415" s="849">
        <v>5</v>
      </c>
      <c r="G415" s="849">
        <v>3450</v>
      </c>
      <c r="H415" s="849">
        <v>0.83333333333333337</v>
      </c>
      <c r="I415" s="849">
        <v>690</v>
      </c>
      <c r="J415" s="849">
        <v>6</v>
      </c>
      <c r="K415" s="849">
        <v>4140</v>
      </c>
      <c r="L415" s="849">
        <v>1</v>
      </c>
      <c r="M415" s="849">
        <v>690</v>
      </c>
      <c r="N415" s="849"/>
      <c r="O415" s="849"/>
      <c r="P415" s="837"/>
      <c r="Q415" s="850"/>
    </row>
    <row r="416" spans="1:17" ht="14.4" customHeight="1" x14ac:dyDescent="0.3">
      <c r="A416" s="831" t="s">
        <v>2807</v>
      </c>
      <c r="B416" s="832" t="s">
        <v>2562</v>
      </c>
      <c r="C416" s="832" t="s">
        <v>1827</v>
      </c>
      <c r="D416" s="832" t="s">
        <v>2833</v>
      </c>
      <c r="E416" s="832" t="s">
        <v>2834</v>
      </c>
      <c r="F416" s="849"/>
      <c r="G416" s="849"/>
      <c r="H416" s="849"/>
      <c r="I416" s="849"/>
      <c r="J416" s="849">
        <v>2</v>
      </c>
      <c r="K416" s="849">
        <v>700</v>
      </c>
      <c r="L416" s="849">
        <v>1</v>
      </c>
      <c r="M416" s="849">
        <v>350</v>
      </c>
      <c r="N416" s="849"/>
      <c r="O416" s="849"/>
      <c r="P416" s="837"/>
      <c r="Q416" s="850"/>
    </row>
    <row r="417" spans="1:17" ht="14.4" customHeight="1" x14ac:dyDescent="0.3">
      <c r="A417" s="831" t="s">
        <v>2807</v>
      </c>
      <c r="B417" s="832" t="s">
        <v>2562</v>
      </c>
      <c r="C417" s="832" t="s">
        <v>1827</v>
      </c>
      <c r="D417" s="832" t="s">
        <v>2835</v>
      </c>
      <c r="E417" s="832" t="s">
        <v>2836</v>
      </c>
      <c r="F417" s="849">
        <v>1</v>
      </c>
      <c r="G417" s="849">
        <v>174</v>
      </c>
      <c r="H417" s="849"/>
      <c r="I417" s="849">
        <v>174</v>
      </c>
      <c r="J417" s="849"/>
      <c r="K417" s="849"/>
      <c r="L417" s="849"/>
      <c r="M417" s="849"/>
      <c r="N417" s="849"/>
      <c r="O417" s="849"/>
      <c r="P417" s="837"/>
      <c r="Q417" s="850"/>
    </row>
    <row r="418" spans="1:17" ht="14.4" customHeight="1" x14ac:dyDescent="0.3">
      <c r="A418" s="831" t="s">
        <v>2807</v>
      </c>
      <c r="B418" s="832" t="s">
        <v>2562</v>
      </c>
      <c r="C418" s="832" t="s">
        <v>1827</v>
      </c>
      <c r="D418" s="832" t="s">
        <v>2837</v>
      </c>
      <c r="E418" s="832" t="s">
        <v>2838</v>
      </c>
      <c r="F418" s="849">
        <v>5</v>
      </c>
      <c r="G418" s="849">
        <v>3270</v>
      </c>
      <c r="H418" s="849">
        <v>0.83333333333333337</v>
      </c>
      <c r="I418" s="849">
        <v>654</v>
      </c>
      <c r="J418" s="849">
        <v>6</v>
      </c>
      <c r="K418" s="849">
        <v>3924</v>
      </c>
      <c r="L418" s="849">
        <v>1</v>
      </c>
      <c r="M418" s="849">
        <v>654</v>
      </c>
      <c r="N418" s="849">
        <v>3</v>
      </c>
      <c r="O418" s="849">
        <v>1965</v>
      </c>
      <c r="P418" s="837">
        <v>0.50076452599388377</v>
      </c>
      <c r="Q418" s="850">
        <v>655</v>
      </c>
    </row>
    <row r="419" spans="1:17" ht="14.4" customHeight="1" x14ac:dyDescent="0.3">
      <c r="A419" s="831" t="s">
        <v>2807</v>
      </c>
      <c r="B419" s="832" t="s">
        <v>2562</v>
      </c>
      <c r="C419" s="832" t="s">
        <v>1827</v>
      </c>
      <c r="D419" s="832" t="s">
        <v>2837</v>
      </c>
      <c r="E419" s="832" t="s">
        <v>2839</v>
      </c>
      <c r="F419" s="849"/>
      <c r="G419" s="849"/>
      <c r="H419" s="849"/>
      <c r="I419" s="849"/>
      <c r="J419" s="849">
        <v>1</v>
      </c>
      <c r="K419" s="849">
        <v>654</v>
      </c>
      <c r="L419" s="849">
        <v>1</v>
      </c>
      <c r="M419" s="849">
        <v>654</v>
      </c>
      <c r="N419" s="849"/>
      <c r="O419" s="849"/>
      <c r="P419" s="837"/>
      <c r="Q419" s="850"/>
    </row>
    <row r="420" spans="1:17" ht="14.4" customHeight="1" x14ac:dyDescent="0.3">
      <c r="A420" s="831" t="s">
        <v>2807</v>
      </c>
      <c r="B420" s="832" t="s">
        <v>2562</v>
      </c>
      <c r="C420" s="832" t="s">
        <v>1827</v>
      </c>
      <c r="D420" s="832" t="s">
        <v>2840</v>
      </c>
      <c r="E420" s="832" t="s">
        <v>2841</v>
      </c>
      <c r="F420" s="849"/>
      <c r="G420" s="849"/>
      <c r="H420" s="849"/>
      <c r="I420" s="849"/>
      <c r="J420" s="849">
        <v>1</v>
      </c>
      <c r="K420" s="849">
        <v>654</v>
      </c>
      <c r="L420" s="849">
        <v>1</v>
      </c>
      <c r="M420" s="849">
        <v>654</v>
      </c>
      <c r="N420" s="849"/>
      <c r="O420" s="849"/>
      <c r="P420" s="837"/>
      <c r="Q420" s="850"/>
    </row>
    <row r="421" spans="1:17" ht="14.4" customHeight="1" x14ac:dyDescent="0.3">
      <c r="A421" s="831" t="s">
        <v>2807</v>
      </c>
      <c r="B421" s="832" t="s">
        <v>2562</v>
      </c>
      <c r="C421" s="832" t="s">
        <v>1827</v>
      </c>
      <c r="D421" s="832" t="s">
        <v>2840</v>
      </c>
      <c r="E421" s="832" t="s">
        <v>2842</v>
      </c>
      <c r="F421" s="849">
        <v>5</v>
      </c>
      <c r="G421" s="849">
        <v>3270</v>
      </c>
      <c r="H421" s="849">
        <v>0.83333333333333337</v>
      </c>
      <c r="I421" s="849">
        <v>654</v>
      </c>
      <c r="J421" s="849">
        <v>6</v>
      </c>
      <c r="K421" s="849">
        <v>3924</v>
      </c>
      <c r="L421" s="849">
        <v>1</v>
      </c>
      <c r="M421" s="849">
        <v>654</v>
      </c>
      <c r="N421" s="849">
        <v>3</v>
      </c>
      <c r="O421" s="849">
        <v>1965</v>
      </c>
      <c r="P421" s="837">
        <v>0.50076452599388377</v>
      </c>
      <c r="Q421" s="850">
        <v>655</v>
      </c>
    </row>
    <row r="422" spans="1:17" ht="14.4" customHeight="1" x14ac:dyDescent="0.3">
      <c r="A422" s="831" t="s">
        <v>2807</v>
      </c>
      <c r="B422" s="832" t="s">
        <v>2562</v>
      </c>
      <c r="C422" s="832" t="s">
        <v>1827</v>
      </c>
      <c r="D422" s="832" t="s">
        <v>2843</v>
      </c>
      <c r="E422" s="832" t="s">
        <v>2844</v>
      </c>
      <c r="F422" s="849">
        <v>12</v>
      </c>
      <c r="G422" s="849">
        <v>5220</v>
      </c>
      <c r="H422" s="849"/>
      <c r="I422" s="849">
        <v>435</v>
      </c>
      <c r="J422" s="849"/>
      <c r="K422" s="849"/>
      <c r="L422" s="849"/>
      <c r="M422" s="849"/>
      <c r="N422" s="849">
        <v>20</v>
      </c>
      <c r="O422" s="849">
        <v>9420</v>
      </c>
      <c r="P422" s="837"/>
      <c r="Q422" s="850">
        <v>471</v>
      </c>
    </row>
    <row r="423" spans="1:17" ht="14.4" customHeight="1" x14ac:dyDescent="0.3">
      <c r="A423" s="831" t="s">
        <v>2807</v>
      </c>
      <c r="B423" s="832" t="s">
        <v>2562</v>
      </c>
      <c r="C423" s="832" t="s">
        <v>1827</v>
      </c>
      <c r="D423" s="832" t="s">
        <v>2843</v>
      </c>
      <c r="E423" s="832" t="s">
        <v>2845</v>
      </c>
      <c r="F423" s="849"/>
      <c r="G423" s="849"/>
      <c r="H423" s="849"/>
      <c r="I423" s="849"/>
      <c r="J423" s="849">
        <v>1</v>
      </c>
      <c r="K423" s="849">
        <v>435</v>
      </c>
      <c r="L423" s="849">
        <v>1</v>
      </c>
      <c r="M423" s="849">
        <v>435</v>
      </c>
      <c r="N423" s="849"/>
      <c r="O423" s="849"/>
      <c r="P423" s="837"/>
      <c r="Q423" s="850"/>
    </row>
    <row r="424" spans="1:17" ht="14.4" customHeight="1" x14ac:dyDescent="0.3">
      <c r="A424" s="831" t="s">
        <v>2807</v>
      </c>
      <c r="B424" s="832" t="s">
        <v>2562</v>
      </c>
      <c r="C424" s="832" t="s">
        <v>1827</v>
      </c>
      <c r="D424" s="832" t="s">
        <v>2846</v>
      </c>
      <c r="E424" s="832" t="s">
        <v>2847</v>
      </c>
      <c r="F424" s="849"/>
      <c r="G424" s="849"/>
      <c r="H424" s="849"/>
      <c r="I424" s="849"/>
      <c r="J424" s="849">
        <v>1</v>
      </c>
      <c r="K424" s="849">
        <v>678</v>
      </c>
      <c r="L424" s="849">
        <v>1</v>
      </c>
      <c r="M424" s="849">
        <v>678</v>
      </c>
      <c r="N424" s="849"/>
      <c r="O424" s="849"/>
      <c r="P424" s="837"/>
      <c r="Q424" s="850"/>
    </row>
    <row r="425" spans="1:17" ht="14.4" customHeight="1" x14ac:dyDescent="0.3">
      <c r="A425" s="831" t="s">
        <v>2807</v>
      </c>
      <c r="B425" s="832" t="s">
        <v>2562</v>
      </c>
      <c r="C425" s="832" t="s">
        <v>1827</v>
      </c>
      <c r="D425" s="832" t="s">
        <v>2489</v>
      </c>
      <c r="E425" s="832" t="s">
        <v>2490</v>
      </c>
      <c r="F425" s="849">
        <v>12</v>
      </c>
      <c r="G425" s="849">
        <v>12132</v>
      </c>
      <c r="H425" s="849"/>
      <c r="I425" s="849">
        <v>1011</v>
      </c>
      <c r="J425" s="849"/>
      <c r="K425" s="849"/>
      <c r="L425" s="849"/>
      <c r="M425" s="849"/>
      <c r="N425" s="849"/>
      <c r="O425" s="849"/>
      <c r="P425" s="837"/>
      <c r="Q425" s="850"/>
    </row>
    <row r="426" spans="1:17" ht="14.4" customHeight="1" x14ac:dyDescent="0.3">
      <c r="A426" s="831" t="s">
        <v>2807</v>
      </c>
      <c r="B426" s="832" t="s">
        <v>2562</v>
      </c>
      <c r="C426" s="832" t="s">
        <v>1827</v>
      </c>
      <c r="D426" s="832" t="s">
        <v>2848</v>
      </c>
      <c r="E426" s="832" t="s">
        <v>2849</v>
      </c>
      <c r="F426" s="849"/>
      <c r="G426" s="849"/>
      <c r="H426" s="849"/>
      <c r="I426" s="849"/>
      <c r="J426" s="849">
        <v>4</v>
      </c>
      <c r="K426" s="849">
        <v>2304</v>
      </c>
      <c r="L426" s="849">
        <v>1</v>
      </c>
      <c r="M426" s="849">
        <v>576</v>
      </c>
      <c r="N426" s="849"/>
      <c r="O426" s="849"/>
      <c r="P426" s="837"/>
      <c r="Q426" s="850"/>
    </row>
    <row r="427" spans="1:17" ht="14.4" customHeight="1" x14ac:dyDescent="0.3">
      <c r="A427" s="831" t="s">
        <v>2807</v>
      </c>
      <c r="B427" s="832" t="s">
        <v>2562</v>
      </c>
      <c r="C427" s="832" t="s">
        <v>1827</v>
      </c>
      <c r="D427" s="832" t="s">
        <v>2850</v>
      </c>
      <c r="E427" s="832" t="s">
        <v>2851</v>
      </c>
      <c r="F427" s="849"/>
      <c r="G427" s="849"/>
      <c r="H427" s="849"/>
      <c r="I427" s="849"/>
      <c r="J427" s="849">
        <v>1</v>
      </c>
      <c r="K427" s="849">
        <v>1399</v>
      </c>
      <c r="L427" s="849">
        <v>1</v>
      </c>
      <c r="M427" s="849">
        <v>1399</v>
      </c>
      <c r="N427" s="849"/>
      <c r="O427" s="849"/>
      <c r="P427" s="837"/>
      <c r="Q427" s="850"/>
    </row>
    <row r="428" spans="1:17" ht="14.4" customHeight="1" x14ac:dyDescent="0.3">
      <c r="A428" s="831" t="s">
        <v>2807</v>
      </c>
      <c r="B428" s="832" t="s">
        <v>2562</v>
      </c>
      <c r="C428" s="832" t="s">
        <v>1827</v>
      </c>
      <c r="D428" s="832" t="s">
        <v>2850</v>
      </c>
      <c r="E428" s="832" t="s">
        <v>2852</v>
      </c>
      <c r="F428" s="849">
        <v>5</v>
      </c>
      <c r="G428" s="849">
        <v>6995</v>
      </c>
      <c r="H428" s="849">
        <v>0.83333333333333337</v>
      </c>
      <c r="I428" s="849">
        <v>1399</v>
      </c>
      <c r="J428" s="849">
        <v>6</v>
      </c>
      <c r="K428" s="849">
        <v>8394</v>
      </c>
      <c r="L428" s="849">
        <v>1</v>
      </c>
      <c r="M428" s="849">
        <v>1399</v>
      </c>
      <c r="N428" s="849">
        <v>3</v>
      </c>
      <c r="O428" s="849">
        <v>4200</v>
      </c>
      <c r="P428" s="837">
        <v>0.50035739814152969</v>
      </c>
      <c r="Q428" s="850">
        <v>1400</v>
      </c>
    </row>
    <row r="429" spans="1:17" ht="14.4" customHeight="1" x14ac:dyDescent="0.3">
      <c r="A429" s="831" t="s">
        <v>2807</v>
      </c>
      <c r="B429" s="832" t="s">
        <v>2562</v>
      </c>
      <c r="C429" s="832" t="s">
        <v>1827</v>
      </c>
      <c r="D429" s="832" t="s">
        <v>2853</v>
      </c>
      <c r="E429" s="832" t="s">
        <v>2854</v>
      </c>
      <c r="F429" s="849">
        <v>2</v>
      </c>
      <c r="G429" s="849">
        <v>2044</v>
      </c>
      <c r="H429" s="849">
        <v>2</v>
      </c>
      <c r="I429" s="849">
        <v>1022</v>
      </c>
      <c r="J429" s="849">
        <v>1</v>
      </c>
      <c r="K429" s="849">
        <v>1022</v>
      </c>
      <c r="L429" s="849">
        <v>1</v>
      </c>
      <c r="M429" s="849">
        <v>1022</v>
      </c>
      <c r="N429" s="849">
        <v>4</v>
      </c>
      <c r="O429" s="849">
        <v>4092</v>
      </c>
      <c r="P429" s="837">
        <v>4.0039138943248531</v>
      </c>
      <c r="Q429" s="850">
        <v>1023</v>
      </c>
    </row>
    <row r="430" spans="1:17" ht="14.4" customHeight="1" x14ac:dyDescent="0.3">
      <c r="A430" s="831" t="s">
        <v>2807</v>
      </c>
      <c r="B430" s="832" t="s">
        <v>2562</v>
      </c>
      <c r="C430" s="832" t="s">
        <v>1827</v>
      </c>
      <c r="D430" s="832" t="s">
        <v>2855</v>
      </c>
      <c r="E430" s="832" t="s">
        <v>2856</v>
      </c>
      <c r="F430" s="849">
        <v>1</v>
      </c>
      <c r="G430" s="849">
        <v>190</v>
      </c>
      <c r="H430" s="849"/>
      <c r="I430" s="849">
        <v>190</v>
      </c>
      <c r="J430" s="849"/>
      <c r="K430" s="849"/>
      <c r="L430" s="849"/>
      <c r="M430" s="849"/>
      <c r="N430" s="849"/>
      <c r="O430" s="849"/>
      <c r="P430" s="837"/>
      <c r="Q430" s="850"/>
    </row>
    <row r="431" spans="1:17" ht="14.4" customHeight="1" thickBot="1" x14ac:dyDescent="0.35">
      <c r="A431" s="839" t="s">
        <v>2807</v>
      </c>
      <c r="B431" s="840" t="s">
        <v>2562</v>
      </c>
      <c r="C431" s="840" t="s">
        <v>1827</v>
      </c>
      <c r="D431" s="840" t="s">
        <v>2855</v>
      </c>
      <c r="E431" s="840" t="s">
        <v>2857</v>
      </c>
      <c r="F431" s="851">
        <v>2</v>
      </c>
      <c r="G431" s="851">
        <v>380</v>
      </c>
      <c r="H431" s="851">
        <v>1</v>
      </c>
      <c r="I431" s="851">
        <v>190</v>
      </c>
      <c r="J431" s="851">
        <v>2</v>
      </c>
      <c r="K431" s="851">
        <v>380</v>
      </c>
      <c r="L431" s="851">
        <v>1</v>
      </c>
      <c r="M431" s="851">
        <v>190</v>
      </c>
      <c r="N431" s="851">
        <v>1</v>
      </c>
      <c r="O431" s="851">
        <v>190</v>
      </c>
      <c r="P431" s="845">
        <v>0.5</v>
      </c>
      <c r="Q431" s="852">
        <v>190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7595</v>
      </c>
      <c r="D3" s="193">
        <f>SUBTOTAL(9,D6:D1048576)</f>
        <v>7382</v>
      </c>
      <c r="E3" s="193">
        <f>SUBTOTAL(9,E6:E1048576)</f>
        <v>6975</v>
      </c>
      <c r="F3" s="194">
        <f>IF(OR(E3=0,D3=0),"",E3/D3)</f>
        <v>0.94486589000270926</v>
      </c>
      <c r="G3" s="388">
        <f>SUBTOTAL(9,G6:G1048576)</f>
        <v>30111.072400000001</v>
      </c>
      <c r="H3" s="389">
        <f>SUBTOTAL(9,H6:H1048576)</f>
        <v>29008.555800000002</v>
      </c>
      <c r="I3" s="389">
        <f>SUBTOTAL(9,I6:I1048576)</f>
        <v>26140.201859999997</v>
      </c>
      <c r="J3" s="194">
        <f>IF(OR(I3=0,H3=0),"",I3/H3)</f>
        <v>0.90112041565337064</v>
      </c>
      <c r="K3" s="388">
        <f>SUBTOTAL(9,K6:K1048576)</f>
        <v>6901.9</v>
      </c>
      <c r="L3" s="389">
        <f>SUBTOTAL(9,L6:L1048576)</f>
        <v>6574.96</v>
      </c>
      <c r="M3" s="389">
        <f>SUBTOTAL(9,M6:M1048576)</f>
        <v>5896.72</v>
      </c>
      <c r="N3" s="195">
        <f>IF(OR(M3=0,E3=0),"",M3*1000/E3)</f>
        <v>845.40788530465954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6"/>
      <c r="B5" s="997"/>
      <c r="C5" s="1004">
        <v>2015</v>
      </c>
      <c r="D5" s="1004">
        <v>2017</v>
      </c>
      <c r="E5" s="1004">
        <v>2018</v>
      </c>
      <c r="F5" s="1005" t="s">
        <v>2</v>
      </c>
      <c r="G5" s="1015">
        <v>2015</v>
      </c>
      <c r="H5" s="1004">
        <v>2017</v>
      </c>
      <c r="I5" s="1004">
        <v>2018</v>
      </c>
      <c r="J5" s="1005" t="s">
        <v>2</v>
      </c>
      <c r="K5" s="1015">
        <v>2015</v>
      </c>
      <c r="L5" s="1004">
        <v>2017</v>
      </c>
      <c r="M5" s="1004">
        <v>2018</v>
      </c>
      <c r="N5" s="1016" t="s">
        <v>92</v>
      </c>
    </row>
    <row r="6" spans="1:14" ht="14.4" customHeight="1" x14ac:dyDescent="0.3">
      <c r="A6" s="998" t="s">
        <v>1934</v>
      </c>
      <c r="B6" s="1001" t="s">
        <v>2859</v>
      </c>
      <c r="C6" s="1006">
        <v>4822</v>
      </c>
      <c r="D6" s="1007">
        <v>4530</v>
      </c>
      <c r="E6" s="1007">
        <v>4572</v>
      </c>
      <c r="F6" s="1012">
        <v>0.9481542928245541</v>
      </c>
      <c r="G6" s="1006">
        <v>4126.5367000000006</v>
      </c>
      <c r="H6" s="1007">
        <v>3869.6423999999997</v>
      </c>
      <c r="I6" s="1007">
        <v>3905.7423599999993</v>
      </c>
      <c r="J6" s="1012">
        <v>0.94649403215049532</v>
      </c>
      <c r="K6" s="1006">
        <v>289.32</v>
      </c>
      <c r="L6" s="1007">
        <v>271.8</v>
      </c>
      <c r="M6" s="1007">
        <v>274.32</v>
      </c>
      <c r="N6" s="1017">
        <v>60</v>
      </c>
    </row>
    <row r="7" spans="1:14" ht="14.4" customHeight="1" x14ac:dyDescent="0.3">
      <c r="A7" s="999" t="s">
        <v>1906</v>
      </c>
      <c r="B7" s="1002" t="s">
        <v>2859</v>
      </c>
      <c r="C7" s="1008">
        <v>443</v>
      </c>
      <c r="D7" s="1009">
        <v>436</v>
      </c>
      <c r="E7" s="1009">
        <v>388</v>
      </c>
      <c r="F7" s="1013">
        <v>0.87584650112866813</v>
      </c>
      <c r="G7" s="1008">
        <v>70.676099999999991</v>
      </c>
      <c r="H7" s="1009">
        <v>69.847199999999987</v>
      </c>
      <c r="I7" s="1009">
        <v>62.157600000000016</v>
      </c>
      <c r="J7" s="1013">
        <v>0.87947127812655235</v>
      </c>
      <c r="K7" s="1008">
        <v>26.58</v>
      </c>
      <c r="L7" s="1009">
        <v>26.16</v>
      </c>
      <c r="M7" s="1009">
        <v>17.399999999999999</v>
      </c>
      <c r="N7" s="1018">
        <v>44.845360824742265</v>
      </c>
    </row>
    <row r="8" spans="1:14" ht="14.4" customHeight="1" x14ac:dyDescent="0.3">
      <c r="A8" s="999" t="s">
        <v>1994</v>
      </c>
      <c r="B8" s="1002" t="s">
        <v>2860</v>
      </c>
      <c r="C8" s="1008">
        <v>144</v>
      </c>
      <c r="D8" s="1009">
        <v>120</v>
      </c>
      <c r="E8" s="1009">
        <v>108</v>
      </c>
      <c r="F8" s="1013">
        <v>0.75</v>
      </c>
      <c r="G8" s="1008">
        <v>3753.864</v>
      </c>
      <c r="H8" s="1009">
        <v>3128.22</v>
      </c>
      <c r="I8" s="1009">
        <v>2815.3980000000001</v>
      </c>
      <c r="J8" s="1013">
        <v>0.75</v>
      </c>
      <c r="K8" s="1008">
        <v>1152</v>
      </c>
      <c r="L8" s="1009">
        <v>960</v>
      </c>
      <c r="M8" s="1009">
        <v>864</v>
      </c>
      <c r="N8" s="1018">
        <v>8000</v>
      </c>
    </row>
    <row r="9" spans="1:14" ht="14.4" customHeight="1" x14ac:dyDescent="0.3">
      <c r="A9" s="999" t="s">
        <v>2003</v>
      </c>
      <c r="B9" s="1002" t="s">
        <v>2860</v>
      </c>
      <c r="C9" s="1008">
        <v>460</v>
      </c>
      <c r="D9" s="1009">
        <v>402</v>
      </c>
      <c r="E9" s="1009">
        <v>409</v>
      </c>
      <c r="F9" s="1013">
        <v>0.88913043478260867</v>
      </c>
      <c r="G9" s="1008">
        <v>10240.290000000001</v>
      </c>
      <c r="H9" s="1009">
        <v>8949.1229999999996</v>
      </c>
      <c r="I9" s="1009">
        <v>9104.9534999999996</v>
      </c>
      <c r="J9" s="1013">
        <v>0.88913043478260856</v>
      </c>
      <c r="K9" s="1008">
        <v>2760</v>
      </c>
      <c r="L9" s="1009">
        <v>2412</v>
      </c>
      <c r="M9" s="1009">
        <v>2454</v>
      </c>
      <c r="N9" s="1018">
        <v>6000</v>
      </c>
    </row>
    <row r="10" spans="1:14" ht="14.4" customHeight="1" x14ac:dyDescent="0.3">
      <c r="A10" s="999" t="s">
        <v>1996</v>
      </c>
      <c r="B10" s="1002" t="s">
        <v>2860</v>
      </c>
      <c r="C10" s="1008">
        <v>316</v>
      </c>
      <c r="D10" s="1009">
        <v>337</v>
      </c>
      <c r="E10" s="1009">
        <v>263</v>
      </c>
      <c r="F10" s="1013">
        <v>0.83227848101265822</v>
      </c>
      <c r="G10" s="1008">
        <v>3888.3168000000001</v>
      </c>
      <c r="H10" s="1009">
        <v>4146.7176000000009</v>
      </c>
      <c r="I10" s="1009">
        <v>3236.1623999999988</v>
      </c>
      <c r="J10" s="1013">
        <v>0.83227848101265789</v>
      </c>
      <c r="K10" s="1008">
        <v>1264</v>
      </c>
      <c r="L10" s="1009">
        <v>1348</v>
      </c>
      <c r="M10" s="1009">
        <v>1052</v>
      </c>
      <c r="N10" s="1018">
        <v>4000</v>
      </c>
    </row>
    <row r="11" spans="1:14" ht="14.4" customHeight="1" thickBot="1" x14ac:dyDescent="0.35">
      <c r="A11" s="1000" t="s">
        <v>2001</v>
      </c>
      <c r="B11" s="1003" t="s">
        <v>2860</v>
      </c>
      <c r="C11" s="1010">
        <v>1410</v>
      </c>
      <c r="D11" s="1011">
        <v>1557</v>
      </c>
      <c r="E11" s="1011">
        <v>1235</v>
      </c>
      <c r="F11" s="1014">
        <v>0.87588652482269502</v>
      </c>
      <c r="G11" s="1010">
        <v>8031.3887999999979</v>
      </c>
      <c r="H11" s="1011">
        <v>8845.0056000000004</v>
      </c>
      <c r="I11" s="1011">
        <v>7015.7879999999996</v>
      </c>
      <c r="J11" s="1014">
        <v>0.87354605469978008</v>
      </c>
      <c r="K11" s="1010">
        <v>1410</v>
      </c>
      <c r="L11" s="1011">
        <v>1557</v>
      </c>
      <c r="M11" s="1011">
        <v>1235</v>
      </c>
      <c r="N11" s="1019">
        <v>1000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0.7310059877900017</v>
      </c>
      <c r="C4" s="323">
        <f t="shared" ref="C4:M4" si="0">(C10+C8)/C6</f>
        <v>0.97939064203621939</v>
      </c>
      <c r="D4" s="323">
        <f t="shared" si="0"/>
        <v>0.88848050867101203</v>
      </c>
      <c r="E4" s="323">
        <f t="shared" si="0"/>
        <v>1.0508265201258311</v>
      </c>
      <c r="F4" s="323">
        <f t="shared" si="0"/>
        <v>1.0324525983608721</v>
      </c>
      <c r="G4" s="323">
        <f t="shared" si="0"/>
        <v>1.0214165047544714</v>
      </c>
      <c r="H4" s="323">
        <f t="shared" si="0"/>
        <v>6.3611250277880241E-3</v>
      </c>
      <c r="I4" s="323">
        <f t="shared" si="0"/>
        <v>6.3611250277880241E-3</v>
      </c>
      <c r="J4" s="323">
        <f t="shared" si="0"/>
        <v>6.3611250277880241E-3</v>
      </c>
      <c r="K4" s="323">
        <f t="shared" si="0"/>
        <v>6.3611250277880241E-3</v>
      </c>
      <c r="L4" s="323">
        <f t="shared" si="0"/>
        <v>6.3611250277880241E-3</v>
      </c>
      <c r="M4" s="323">
        <f t="shared" si="0"/>
        <v>6.3611250277880241E-3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6716.2007999999996</v>
      </c>
      <c r="C5" s="323">
        <f>IF(ISERROR(VLOOKUP($A5,'Man Tab'!$A:$Q,COLUMN()+2,0)),0,VLOOKUP($A5,'Man Tab'!$A:$Q,COLUMN()+2,0))</f>
        <v>6286.5924199999999</v>
      </c>
      <c r="D5" s="323">
        <f>IF(ISERROR(VLOOKUP($A5,'Man Tab'!$A:$Q,COLUMN()+2,0)),0,VLOOKUP($A5,'Man Tab'!$A:$Q,COLUMN()+2,0))</f>
        <v>7081.2354400000204</v>
      </c>
      <c r="E5" s="323">
        <f>IF(ISERROR(VLOOKUP($A5,'Man Tab'!$A:$Q,COLUMN()+2,0)),0,VLOOKUP($A5,'Man Tab'!$A:$Q,COLUMN()+2,0))</f>
        <v>6021.29936000003</v>
      </c>
      <c r="F5" s="323">
        <f>IF(ISERROR(VLOOKUP($A5,'Man Tab'!$A:$Q,COLUMN()+2,0)),0,VLOOKUP($A5,'Man Tab'!$A:$Q,COLUMN()+2,0))</f>
        <v>6150.1024500000003</v>
      </c>
      <c r="G5" s="323">
        <f>IF(ISERROR(VLOOKUP($A5,'Man Tab'!$A:$Q,COLUMN()+2,0)),0,VLOOKUP($A5,'Man Tab'!$A:$Q,COLUMN()+2,0))</f>
        <v>6373.7426599999999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6716.2007999999996</v>
      </c>
      <c r="C6" s="325">
        <f t="shared" ref="C6:M6" si="1">C5+B6</f>
        <v>13002.79322</v>
      </c>
      <c r="D6" s="325">
        <f t="shared" si="1"/>
        <v>20084.028660000018</v>
      </c>
      <c r="E6" s="325">
        <f t="shared" si="1"/>
        <v>26105.328020000048</v>
      </c>
      <c r="F6" s="325">
        <f t="shared" si="1"/>
        <v>32255.43047000005</v>
      </c>
      <c r="G6" s="325">
        <f t="shared" si="1"/>
        <v>38629.173130000054</v>
      </c>
      <c r="H6" s="325">
        <f t="shared" si="1"/>
        <v>38629.173130000054</v>
      </c>
      <c r="I6" s="325">
        <f t="shared" si="1"/>
        <v>38629.173130000054</v>
      </c>
      <c r="J6" s="325">
        <f t="shared" si="1"/>
        <v>38629.173130000054</v>
      </c>
      <c r="K6" s="325">
        <f t="shared" si="1"/>
        <v>38629.173130000054</v>
      </c>
      <c r="L6" s="325">
        <f t="shared" si="1"/>
        <v>38629.173130000054</v>
      </c>
      <c r="M6" s="325">
        <f t="shared" si="1"/>
        <v>38629.173130000054</v>
      </c>
    </row>
    <row r="7" spans="1:13" ht="14.4" customHeight="1" x14ac:dyDescent="0.3">
      <c r="A7" s="324" t="s">
        <v>125</v>
      </c>
      <c r="B7" s="324">
        <v>162.279</v>
      </c>
      <c r="C7" s="324">
        <v>421.69400000000002</v>
      </c>
      <c r="D7" s="324">
        <v>590.26</v>
      </c>
      <c r="E7" s="324">
        <v>908.53099999999995</v>
      </c>
      <c r="F7" s="324">
        <v>1102.942</v>
      </c>
      <c r="G7" s="324">
        <v>1307.0250000000001</v>
      </c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4868.37</v>
      </c>
      <c r="C8" s="325">
        <f t="shared" ref="C8:M8" si="2">C7*30</f>
        <v>12650.82</v>
      </c>
      <c r="D8" s="325">
        <f t="shared" si="2"/>
        <v>17707.8</v>
      </c>
      <c r="E8" s="325">
        <f t="shared" si="2"/>
        <v>27255.93</v>
      </c>
      <c r="F8" s="325">
        <f t="shared" si="2"/>
        <v>33088.26</v>
      </c>
      <c r="G8" s="325">
        <f t="shared" si="2"/>
        <v>39210.75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41213</v>
      </c>
      <c r="C9" s="324">
        <v>42781</v>
      </c>
      <c r="D9" s="324">
        <v>52474</v>
      </c>
      <c r="E9" s="324">
        <v>39773</v>
      </c>
      <c r="F9" s="324">
        <v>37702</v>
      </c>
      <c r="G9" s="324">
        <v>31782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41.213000000000001</v>
      </c>
      <c r="C10" s="325">
        <f t="shared" ref="C10:M10" si="3">C9/1000+B10</f>
        <v>83.994</v>
      </c>
      <c r="D10" s="325">
        <f t="shared" si="3"/>
        <v>136.46799999999999</v>
      </c>
      <c r="E10" s="325">
        <f t="shared" si="3"/>
        <v>176.24099999999999</v>
      </c>
      <c r="F10" s="325">
        <f t="shared" si="3"/>
        <v>213.94299999999998</v>
      </c>
      <c r="G10" s="325">
        <f t="shared" si="3"/>
        <v>245.72499999999999</v>
      </c>
      <c r="H10" s="325">
        <f t="shared" si="3"/>
        <v>245.72499999999999</v>
      </c>
      <c r="I10" s="325">
        <f t="shared" si="3"/>
        <v>245.72499999999999</v>
      </c>
      <c r="J10" s="325">
        <f t="shared" si="3"/>
        <v>245.72499999999999</v>
      </c>
      <c r="K10" s="325">
        <f t="shared" si="3"/>
        <v>245.72499999999999</v>
      </c>
      <c r="L10" s="325">
        <f t="shared" si="3"/>
        <v>245.72499999999999</v>
      </c>
      <c r="M10" s="325">
        <f t="shared" si="3"/>
        <v>245.72499999999999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6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1.0500795834507144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1.0500795834507144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2018</v>
      </c>
      <c r="C4" s="257" t="s">
        <v>30</v>
      </c>
      <c r="D4" s="406" t="s">
        <v>303</v>
      </c>
      <c r="E4" s="406" t="s">
        <v>304</v>
      </c>
      <c r="F4" s="406" t="s">
        <v>305</v>
      </c>
      <c r="G4" s="406" t="s">
        <v>306</v>
      </c>
      <c r="H4" s="406" t="s">
        <v>307</v>
      </c>
      <c r="I4" s="406" t="s">
        <v>308</v>
      </c>
      <c r="J4" s="406" t="s">
        <v>309</v>
      </c>
      <c r="K4" s="406" t="s">
        <v>310</v>
      </c>
      <c r="L4" s="406" t="s">
        <v>311</v>
      </c>
      <c r="M4" s="406" t="s">
        <v>312</v>
      </c>
      <c r="N4" s="406" t="s">
        <v>313</v>
      </c>
      <c r="O4" s="406" t="s">
        <v>314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7679.6939088979398</v>
      </c>
      <c r="C7" s="56">
        <v>639.97449240816195</v>
      </c>
      <c r="D7" s="56">
        <v>800.71555000000001</v>
      </c>
      <c r="E7" s="56">
        <v>807.37450999999999</v>
      </c>
      <c r="F7" s="56">
        <v>1055.1604600000001</v>
      </c>
      <c r="G7" s="56">
        <v>205.44085000000101</v>
      </c>
      <c r="H7" s="56">
        <v>192.18467999999999</v>
      </c>
      <c r="I7" s="56">
        <v>321.80824000000001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3382.6842900000001</v>
      </c>
      <c r="Q7" s="185">
        <v>0.88094247768900003</v>
      </c>
    </row>
    <row r="8" spans="1:17" ht="14.4" customHeight="1" x14ac:dyDescent="0.3">
      <c r="A8" s="19" t="s">
        <v>36</v>
      </c>
      <c r="B8" s="55">
        <v>335.68286202213301</v>
      </c>
      <c r="C8" s="56">
        <v>27.973571835177001</v>
      </c>
      <c r="D8" s="56">
        <v>15.901999999999999</v>
      </c>
      <c r="E8" s="56">
        <v>7.0119999999999996</v>
      </c>
      <c r="F8" s="56">
        <v>36.844000000000001</v>
      </c>
      <c r="G8" s="56">
        <v>23.806000000000001</v>
      </c>
      <c r="H8" s="56">
        <v>0.49199999999999999</v>
      </c>
      <c r="I8" s="56">
        <v>21.782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105.83799999999999</v>
      </c>
      <c r="Q8" s="185">
        <v>0.63058327948199999</v>
      </c>
    </row>
    <row r="9" spans="1:17" ht="14.4" customHeight="1" x14ac:dyDescent="0.3">
      <c r="A9" s="19" t="s">
        <v>37</v>
      </c>
      <c r="B9" s="55">
        <v>4670.3953377635198</v>
      </c>
      <c r="C9" s="56">
        <v>389.19961148029302</v>
      </c>
      <c r="D9" s="56">
        <v>387.83184</v>
      </c>
      <c r="E9" s="56">
        <v>255.19978</v>
      </c>
      <c r="F9" s="56">
        <v>286.62271000000101</v>
      </c>
      <c r="G9" s="56">
        <v>378.76943000000199</v>
      </c>
      <c r="H9" s="56">
        <v>273.80657000000002</v>
      </c>
      <c r="I9" s="56">
        <v>348.38796000000002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1930.6182899999999</v>
      </c>
      <c r="Q9" s="185">
        <v>0.82674726671999998</v>
      </c>
    </row>
    <row r="10" spans="1:17" ht="14.4" customHeight="1" x14ac:dyDescent="0.3">
      <c r="A10" s="19" t="s">
        <v>38</v>
      </c>
      <c r="B10" s="55">
        <v>267.44800009774599</v>
      </c>
      <c r="C10" s="56">
        <v>22.287333341478</v>
      </c>
      <c r="D10" s="56">
        <v>21.765270000000001</v>
      </c>
      <c r="E10" s="56">
        <v>11.53328</v>
      </c>
      <c r="F10" s="56">
        <v>17.644020000000001</v>
      </c>
      <c r="G10" s="56">
        <v>17.267009999999999</v>
      </c>
      <c r="H10" s="56">
        <v>14.40429</v>
      </c>
      <c r="I10" s="56">
        <v>25.63026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108.24413</v>
      </c>
      <c r="Q10" s="185">
        <v>0.80945925907399996</v>
      </c>
    </row>
    <row r="11" spans="1:17" ht="14.4" customHeight="1" x14ac:dyDescent="0.3">
      <c r="A11" s="19" t="s">
        <v>39</v>
      </c>
      <c r="B11" s="55">
        <v>749.36719070230197</v>
      </c>
      <c r="C11" s="56">
        <v>62.447265891858002</v>
      </c>
      <c r="D11" s="56">
        <v>71.400139999999993</v>
      </c>
      <c r="E11" s="56">
        <v>57.940060000000003</v>
      </c>
      <c r="F11" s="56">
        <v>68.810199999999995</v>
      </c>
      <c r="G11" s="56">
        <v>54.27026</v>
      </c>
      <c r="H11" s="56">
        <v>54.984780000000001</v>
      </c>
      <c r="I11" s="56">
        <v>51.590850000000003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358.99628999999999</v>
      </c>
      <c r="Q11" s="185">
        <v>0.95813185966500003</v>
      </c>
    </row>
    <row r="12" spans="1:17" ht="14.4" customHeight="1" x14ac:dyDescent="0.3">
      <c r="A12" s="19" t="s">
        <v>40</v>
      </c>
      <c r="B12" s="55">
        <v>334.51471093906099</v>
      </c>
      <c r="C12" s="56">
        <v>27.876225911588001</v>
      </c>
      <c r="D12" s="56">
        <v>22.025500000000001</v>
      </c>
      <c r="E12" s="56">
        <v>16.47702</v>
      </c>
      <c r="F12" s="56">
        <v>18.7044</v>
      </c>
      <c r="G12" s="56">
        <v>17.000640000000001</v>
      </c>
      <c r="H12" s="56">
        <v>1.29413</v>
      </c>
      <c r="I12" s="56">
        <v>68.385009999999994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143.88669999999999</v>
      </c>
      <c r="Q12" s="185">
        <v>0.86027128430900002</v>
      </c>
    </row>
    <row r="13" spans="1:17" ht="14.4" customHeight="1" x14ac:dyDescent="0.3">
      <c r="A13" s="19" t="s">
        <v>41</v>
      </c>
      <c r="B13" s="55">
        <v>486.50885866344299</v>
      </c>
      <c r="C13" s="56">
        <v>40.542404888619998</v>
      </c>
      <c r="D13" s="56">
        <v>34.998109999999997</v>
      </c>
      <c r="E13" s="56">
        <v>44.018689999999999</v>
      </c>
      <c r="F13" s="56">
        <v>60.210619999999999</v>
      </c>
      <c r="G13" s="56">
        <v>56.241630000000001</v>
      </c>
      <c r="H13" s="56">
        <v>27.751650000000001</v>
      </c>
      <c r="I13" s="56">
        <v>46.075400000000002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269.29610000000002</v>
      </c>
      <c r="Q13" s="185">
        <v>1.1070552784579999</v>
      </c>
    </row>
    <row r="14" spans="1:17" ht="14.4" customHeight="1" x14ac:dyDescent="0.3">
      <c r="A14" s="19" t="s">
        <v>42</v>
      </c>
      <c r="B14" s="55">
        <v>896.50922463783195</v>
      </c>
      <c r="C14" s="56">
        <v>74.709102053151994</v>
      </c>
      <c r="D14" s="56">
        <v>102.146</v>
      </c>
      <c r="E14" s="56">
        <v>101.062</v>
      </c>
      <c r="F14" s="56">
        <v>100.167</v>
      </c>
      <c r="G14" s="56">
        <v>57.813000000000002</v>
      </c>
      <c r="H14" s="56">
        <v>48.588999999999999</v>
      </c>
      <c r="I14" s="56">
        <v>45.258000000000003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455.03500000000099</v>
      </c>
      <c r="Q14" s="185">
        <v>1.0151261972429999</v>
      </c>
    </row>
    <row r="15" spans="1:17" ht="14.4" customHeight="1" x14ac:dyDescent="0.3">
      <c r="A15" s="19" t="s">
        <v>43</v>
      </c>
      <c r="B15" s="55">
        <v>179.57008744196301</v>
      </c>
      <c r="C15" s="56">
        <v>14.964173953495999</v>
      </c>
      <c r="D15" s="56">
        <v>20.7043</v>
      </c>
      <c r="E15" s="56">
        <v>19.428100000000001</v>
      </c>
      <c r="F15" s="56">
        <v>10.2281</v>
      </c>
      <c r="G15" s="56">
        <v>35.045769999999997</v>
      </c>
      <c r="H15" s="56">
        <v>23.454550000000001</v>
      </c>
      <c r="I15" s="56">
        <v>12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120.86082</v>
      </c>
      <c r="Q15" s="185">
        <v>1.346113060607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4560.0252708654698</v>
      </c>
      <c r="C17" s="56">
        <v>380.00210590545498</v>
      </c>
      <c r="D17" s="56">
        <v>131.89087000000001</v>
      </c>
      <c r="E17" s="56">
        <v>96.116969999999995</v>
      </c>
      <c r="F17" s="56">
        <v>35.759920000000001</v>
      </c>
      <c r="G17" s="56">
        <v>22.98948</v>
      </c>
      <c r="H17" s="56">
        <v>105.59574000000001</v>
      </c>
      <c r="I17" s="56">
        <v>12.70565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405.05862999999999</v>
      </c>
      <c r="Q17" s="185">
        <v>0.177656309313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13.856</v>
      </c>
      <c r="E18" s="56">
        <v>0</v>
      </c>
      <c r="F18" s="56">
        <v>11.786</v>
      </c>
      <c r="G18" s="56">
        <v>6.1319999999999997</v>
      </c>
      <c r="H18" s="56">
        <v>21.773</v>
      </c>
      <c r="I18" s="56">
        <v>13.433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66.98</v>
      </c>
      <c r="Q18" s="185" t="s">
        <v>329</v>
      </c>
    </row>
    <row r="19" spans="1:17" ht="14.4" customHeight="1" x14ac:dyDescent="0.3">
      <c r="A19" s="19" t="s">
        <v>47</v>
      </c>
      <c r="B19" s="55">
        <v>2192.6672560654301</v>
      </c>
      <c r="C19" s="56">
        <v>182.72227133878599</v>
      </c>
      <c r="D19" s="56">
        <v>218.84286</v>
      </c>
      <c r="E19" s="56">
        <v>174.42080999999999</v>
      </c>
      <c r="F19" s="56">
        <v>182.99527</v>
      </c>
      <c r="G19" s="56">
        <v>174.49175000000099</v>
      </c>
      <c r="H19" s="56">
        <v>217.92883</v>
      </c>
      <c r="I19" s="56">
        <v>160.70534000000001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1129.3848599999999</v>
      </c>
      <c r="Q19" s="185">
        <v>1.0301470566269999</v>
      </c>
    </row>
    <row r="20" spans="1:17" ht="14.4" customHeight="1" x14ac:dyDescent="0.3">
      <c r="A20" s="19" t="s">
        <v>48</v>
      </c>
      <c r="B20" s="55">
        <v>57433.070490604798</v>
      </c>
      <c r="C20" s="56">
        <v>4786.0892075503998</v>
      </c>
      <c r="D20" s="56">
        <v>4496.6106</v>
      </c>
      <c r="E20" s="56">
        <v>4468.7053699999997</v>
      </c>
      <c r="F20" s="56">
        <v>4964.6965200000104</v>
      </c>
      <c r="G20" s="56">
        <v>4737.9578500000198</v>
      </c>
      <c r="H20" s="56">
        <v>4839.9451099999997</v>
      </c>
      <c r="I20" s="56">
        <v>4996.3067000000001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28504.222150000001</v>
      </c>
      <c r="Q20" s="185">
        <v>0.99260659081900005</v>
      </c>
    </row>
    <row r="21" spans="1:17" ht="14.4" customHeight="1" x14ac:dyDescent="0.3">
      <c r="A21" s="20" t="s">
        <v>49</v>
      </c>
      <c r="B21" s="55">
        <v>3068.8549263905802</v>
      </c>
      <c r="C21" s="56">
        <v>255.737910532548</v>
      </c>
      <c r="D21" s="56">
        <v>227.304</v>
      </c>
      <c r="E21" s="56">
        <v>227.304</v>
      </c>
      <c r="F21" s="56">
        <v>227.304000000001</v>
      </c>
      <c r="G21" s="56">
        <v>227.304000000001</v>
      </c>
      <c r="H21" s="56">
        <v>227.304</v>
      </c>
      <c r="I21" s="56">
        <v>239.68299999999999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1376.203</v>
      </c>
      <c r="Q21" s="185">
        <v>0.89688371266099998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135.5635</v>
      </c>
      <c r="E22" s="56">
        <v>0</v>
      </c>
      <c r="F22" s="56">
        <v>0</v>
      </c>
      <c r="G22" s="56">
        <v>0</v>
      </c>
      <c r="H22" s="56">
        <v>28.57</v>
      </c>
      <c r="I22" s="56">
        <v>8.7899999999999991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172.92349999999999</v>
      </c>
      <c r="Q22" s="185" t="s">
        <v>329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14.223179147912999</v>
      </c>
      <c r="C24" s="56">
        <v>1.1852649289920001</v>
      </c>
      <c r="D24" s="56">
        <v>14.644259999998001</v>
      </c>
      <c r="E24" s="56">
        <v>-1.6999999899999999E-4</v>
      </c>
      <c r="F24" s="56">
        <v>4.3022199999990001</v>
      </c>
      <c r="G24" s="56">
        <v>6.7696899999999998</v>
      </c>
      <c r="H24" s="56">
        <v>72.024119999999996</v>
      </c>
      <c r="I24" s="56">
        <v>1.2012499999999999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98.941369999998997</v>
      </c>
      <c r="Q24" s="185"/>
    </row>
    <row r="25" spans="1:17" ht="14.4" customHeight="1" x14ac:dyDescent="0.3">
      <c r="A25" s="21" t="s">
        <v>53</v>
      </c>
      <c r="B25" s="58">
        <v>82868.531304240198</v>
      </c>
      <c r="C25" s="59">
        <v>6905.7109420200104</v>
      </c>
      <c r="D25" s="59">
        <v>6716.2007999999996</v>
      </c>
      <c r="E25" s="59">
        <v>6286.5924199999999</v>
      </c>
      <c r="F25" s="59">
        <v>7081.2354400000204</v>
      </c>
      <c r="G25" s="59">
        <v>6021.29936000003</v>
      </c>
      <c r="H25" s="59">
        <v>6150.1024500000003</v>
      </c>
      <c r="I25" s="59">
        <v>6373.7426599999999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38629.173130000003</v>
      </c>
      <c r="Q25" s="186">
        <v>0.93230017527800002</v>
      </c>
    </row>
    <row r="26" spans="1:17" ht="14.4" customHeight="1" x14ac:dyDescent="0.3">
      <c r="A26" s="19" t="s">
        <v>54</v>
      </c>
      <c r="B26" s="55">
        <v>7207.54654609925</v>
      </c>
      <c r="C26" s="56">
        <v>600.62887884160398</v>
      </c>
      <c r="D26" s="56">
        <v>686.86748999999998</v>
      </c>
      <c r="E26" s="56">
        <v>672.91840999999999</v>
      </c>
      <c r="F26" s="56">
        <v>723.29908</v>
      </c>
      <c r="G26" s="56">
        <v>752.23599000000002</v>
      </c>
      <c r="H26" s="56">
        <v>645.63719000000003</v>
      </c>
      <c r="I26" s="56">
        <v>800.82569999999998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4281.7838599999995</v>
      </c>
      <c r="Q26" s="185">
        <v>1.188139079675</v>
      </c>
    </row>
    <row r="27" spans="1:17" ht="14.4" customHeight="1" x14ac:dyDescent="0.3">
      <c r="A27" s="22" t="s">
        <v>55</v>
      </c>
      <c r="B27" s="58">
        <v>90076.077850339396</v>
      </c>
      <c r="C27" s="59">
        <v>7506.33982086162</v>
      </c>
      <c r="D27" s="59">
        <v>7403.0682900000002</v>
      </c>
      <c r="E27" s="59">
        <v>6959.5108300000002</v>
      </c>
      <c r="F27" s="59">
        <v>7804.5345200000202</v>
      </c>
      <c r="G27" s="59">
        <v>6773.5353500000301</v>
      </c>
      <c r="H27" s="59">
        <v>6795.7396399999998</v>
      </c>
      <c r="I27" s="59">
        <v>7174.5683600000002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42910.956990000101</v>
      </c>
      <c r="Q27" s="186">
        <v>0.95277143530300001</v>
      </c>
    </row>
    <row r="28" spans="1:17" ht="14.4" customHeight="1" x14ac:dyDescent="0.3">
      <c r="A28" s="20" t="s">
        <v>56</v>
      </c>
      <c r="B28" s="55">
        <v>19.738506082151002</v>
      </c>
      <c r="C28" s="56">
        <v>1.6448755068450001</v>
      </c>
      <c r="D28" s="56">
        <v>5.6044099999999997</v>
      </c>
      <c r="E28" s="56">
        <v>0</v>
      </c>
      <c r="F28" s="56">
        <v>0</v>
      </c>
      <c r="G28" s="56">
        <v>0</v>
      </c>
      <c r="H28" s="56">
        <v>16.88363</v>
      </c>
      <c r="I28" s="56">
        <v>-5.2046000000000001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17.283439999999999</v>
      </c>
      <c r="Q28" s="185">
        <v>1.75124094276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187</v>
      </c>
      <c r="C30" s="56">
        <v>15.583333333333</v>
      </c>
      <c r="D30" s="56">
        <v>19.496230000000001</v>
      </c>
      <c r="E30" s="56">
        <v>20.20513</v>
      </c>
      <c r="F30" s="56">
        <v>13.133459999999999</v>
      </c>
      <c r="G30" s="56">
        <v>22.81362</v>
      </c>
      <c r="H30" s="56">
        <v>17.773199999999999</v>
      </c>
      <c r="I30" s="56">
        <v>19.307169999999999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112.72881</v>
      </c>
      <c r="Q30" s="185">
        <v>1.2056557219249999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7.9930000000000003</v>
      </c>
      <c r="E31" s="62">
        <v>18.149999999999999</v>
      </c>
      <c r="F31" s="62">
        <v>0</v>
      </c>
      <c r="G31" s="62">
        <v>0</v>
      </c>
      <c r="H31" s="62">
        <v>89.118650000000002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115.26165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327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319</v>
      </c>
      <c r="G4" s="536" t="s">
        <v>64</v>
      </c>
      <c r="H4" s="259" t="s">
        <v>182</v>
      </c>
      <c r="I4" s="534" t="s">
        <v>65</v>
      </c>
      <c r="J4" s="536" t="s">
        <v>321</v>
      </c>
      <c r="K4" s="537" t="s">
        <v>322</v>
      </c>
    </row>
    <row r="5" spans="1:11" ht="42" thickBot="1" x14ac:dyDescent="0.35">
      <c r="A5" s="103"/>
      <c r="B5" s="28" t="s">
        <v>315</v>
      </c>
      <c r="C5" s="29" t="s">
        <v>316</v>
      </c>
      <c r="D5" s="30" t="s">
        <v>317</v>
      </c>
      <c r="E5" s="30" t="s">
        <v>318</v>
      </c>
      <c r="F5" s="535"/>
      <c r="G5" s="535"/>
      <c r="H5" s="29" t="s">
        <v>320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72688.122171680297</v>
      </c>
      <c r="C6" s="701">
        <v>78055.497000000003</v>
      </c>
      <c r="D6" s="702">
        <v>5367.3748283197201</v>
      </c>
      <c r="E6" s="703">
        <v>1.073841154069</v>
      </c>
      <c r="F6" s="701">
        <v>82868.531304240198</v>
      </c>
      <c r="G6" s="702">
        <v>41434.265652120099</v>
      </c>
      <c r="H6" s="704">
        <v>6373.7426599999999</v>
      </c>
      <c r="I6" s="701">
        <v>38629.173130000003</v>
      </c>
      <c r="J6" s="702">
        <v>-2805.09252212004</v>
      </c>
      <c r="K6" s="705">
        <v>0.46615008763900001</v>
      </c>
    </row>
    <row r="7" spans="1:11" ht="14.4" customHeight="1" thickBot="1" x14ac:dyDescent="0.35">
      <c r="A7" s="720" t="s">
        <v>332</v>
      </c>
      <c r="B7" s="701">
        <v>15751.451004455101</v>
      </c>
      <c r="C7" s="701">
        <v>14229.032349999999</v>
      </c>
      <c r="D7" s="702">
        <v>-1522.4186544550901</v>
      </c>
      <c r="E7" s="703">
        <v>0.90334740246900003</v>
      </c>
      <c r="F7" s="701">
        <v>15599.690181165901</v>
      </c>
      <c r="G7" s="702">
        <v>7799.8450905829704</v>
      </c>
      <c r="H7" s="704">
        <v>940.91896999999994</v>
      </c>
      <c r="I7" s="701">
        <v>6944.0072900000096</v>
      </c>
      <c r="J7" s="702">
        <v>-855.83780058296497</v>
      </c>
      <c r="K7" s="705">
        <v>0.44513751294699999</v>
      </c>
    </row>
    <row r="8" spans="1:11" ht="14.4" customHeight="1" thickBot="1" x14ac:dyDescent="0.35">
      <c r="A8" s="721" t="s">
        <v>333</v>
      </c>
      <c r="B8" s="701">
        <v>14682.9619861962</v>
      </c>
      <c r="C8" s="701">
        <v>13151.606449999999</v>
      </c>
      <c r="D8" s="702">
        <v>-1531.3555361962301</v>
      </c>
      <c r="E8" s="703">
        <v>0.895705271345</v>
      </c>
      <c r="F8" s="701">
        <v>14523.6108690862</v>
      </c>
      <c r="G8" s="702">
        <v>7261.8054345430801</v>
      </c>
      <c r="H8" s="704">
        <v>883.66097000000002</v>
      </c>
      <c r="I8" s="701">
        <v>6368.1114700000098</v>
      </c>
      <c r="J8" s="702">
        <v>-893.69396454306798</v>
      </c>
      <c r="K8" s="705">
        <v>0.43846613128099998</v>
      </c>
    </row>
    <row r="9" spans="1:11" ht="14.4" customHeight="1" thickBot="1" x14ac:dyDescent="0.35">
      <c r="A9" s="722" t="s">
        <v>334</v>
      </c>
      <c r="B9" s="706">
        <v>0</v>
      </c>
      <c r="C9" s="706">
        <v>6.6899999999999998E-3</v>
      </c>
      <c r="D9" s="707">
        <v>6.6899999999999998E-3</v>
      </c>
      <c r="E9" s="708" t="s">
        <v>329</v>
      </c>
      <c r="F9" s="706">
        <v>0</v>
      </c>
      <c r="G9" s="707">
        <v>0</v>
      </c>
      <c r="H9" s="709">
        <v>1.25E-3</v>
      </c>
      <c r="I9" s="706">
        <v>6.0200000000000002E-3</v>
      </c>
      <c r="J9" s="707">
        <v>6.0200000000000002E-3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6.6899999999999998E-3</v>
      </c>
      <c r="D10" s="702">
        <v>6.6899999999999998E-3</v>
      </c>
      <c r="E10" s="711" t="s">
        <v>329</v>
      </c>
      <c r="F10" s="701">
        <v>0</v>
      </c>
      <c r="G10" s="702">
        <v>0</v>
      </c>
      <c r="H10" s="704">
        <v>1.25E-3</v>
      </c>
      <c r="I10" s="701">
        <v>6.0200000000000002E-3</v>
      </c>
      <c r="J10" s="702">
        <v>6.0200000000000002E-3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7660</v>
      </c>
      <c r="C11" s="706">
        <v>6190.1186600000001</v>
      </c>
      <c r="D11" s="707">
        <v>-1469.8813399999999</v>
      </c>
      <c r="E11" s="713">
        <v>0.80810948563899998</v>
      </c>
      <c r="F11" s="706">
        <v>7679.6939088979398</v>
      </c>
      <c r="G11" s="707">
        <v>3839.8469544489699</v>
      </c>
      <c r="H11" s="709">
        <v>321.80824000000001</v>
      </c>
      <c r="I11" s="706">
        <v>3382.6842900000001</v>
      </c>
      <c r="J11" s="707">
        <v>-457.16266444896797</v>
      </c>
      <c r="K11" s="714">
        <v>0.44047123884400002</v>
      </c>
    </row>
    <row r="12" spans="1:11" ht="14.4" customHeight="1" thickBot="1" x14ac:dyDescent="0.35">
      <c r="A12" s="723" t="s">
        <v>337</v>
      </c>
      <c r="B12" s="701">
        <v>2110</v>
      </c>
      <c r="C12" s="701">
        <v>1888.8076599999999</v>
      </c>
      <c r="D12" s="702">
        <v>-221.192340000001</v>
      </c>
      <c r="E12" s="703">
        <v>0.89516950710900001</v>
      </c>
      <c r="F12" s="701">
        <v>1959.52073071975</v>
      </c>
      <c r="G12" s="702">
        <v>979.76036535987703</v>
      </c>
      <c r="H12" s="704">
        <v>211.08846</v>
      </c>
      <c r="I12" s="701">
        <v>990.16275000000098</v>
      </c>
      <c r="J12" s="702">
        <v>10.402384640124</v>
      </c>
      <c r="K12" s="705">
        <v>0.50530863719700003</v>
      </c>
    </row>
    <row r="13" spans="1:11" ht="14.4" customHeight="1" thickBot="1" x14ac:dyDescent="0.35">
      <c r="A13" s="723" t="s">
        <v>338</v>
      </c>
      <c r="B13" s="701">
        <v>70</v>
      </c>
      <c r="C13" s="701">
        <v>59.470399999999998</v>
      </c>
      <c r="D13" s="702">
        <v>-10.5296</v>
      </c>
      <c r="E13" s="703">
        <v>0.84957714285700003</v>
      </c>
      <c r="F13" s="701">
        <v>50.436551587037997</v>
      </c>
      <c r="G13" s="702">
        <v>25.218275793518998</v>
      </c>
      <c r="H13" s="704">
        <v>0</v>
      </c>
      <c r="I13" s="701">
        <v>14.531000000000001</v>
      </c>
      <c r="J13" s="702">
        <v>-10.687275793518999</v>
      </c>
      <c r="K13" s="705">
        <v>0.28810455002899998</v>
      </c>
    </row>
    <row r="14" spans="1:11" ht="14.4" customHeight="1" thickBot="1" x14ac:dyDescent="0.35">
      <c r="A14" s="723" t="s">
        <v>339</v>
      </c>
      <c r="B14" s="701">
        <v>160</v>
      </c>
      <c r="C14" s="701">
        <v>193.15519</v>
      </c>
      <c r="D14" s="702">
        <v>33.155189999999997</v>
      </c>
      <c r="E14" s="703">
        <v>1.2072199374999999</v>
      </c>
      <c r="F14" s="701">
        <v>204.81942577394099</v>
      </c>
      <c r="G14" s="702">
        <v>102.40971288697</v>
      </c>
      <c r="H14" s="704">
        <v>24.67604</v>
      </c>
      <c r="I14" s="701">
        <v>166.43879999999999</v>
      </c>
      <c r="J14" s="702">
        <v>64.029087113028993</v>
      </c>
      <c r="K14" s="705">
        <v>0.81261237488100002</v>
      </c>
    </row>
    <row r="15" spans="1:11" ht="14.4" customHeight="1" thickBot="1" x14ac:dyDescent="0.35">
      <c r="A15" s="723" t="s">
        <v>340</v>
      </c>
      <c r="B15" s="701">
        <v>80</v>
      </c>
      <c r="C15" s="701">
        <v>83.140550000000005</v>
      </c>
      <c r="D15" s="702">
        <v>3.1405499999990001</v>
      </c>
      <c r="E15" s="703">
        <v>1.039256875</v>
      </c>
      <c r="F15" s="701">
        <v>80</v>
      </c>
      <c r="G15" s="702">
        <v>40</v>
      </c>
      <c r="H15" s="704">
        <v>0.82525999999999999</v>
      </c>
      <c r="I15" s="701">
        <v>4.7783100000000003</v>
      </c>
      <c r="J15" s="702">
        <v>-35.221690000000002</v>
      </c>
      <c r="K15" s="705">
        <v>5.9728875000000001E-2</v>
      </c>
    </row>
    <row r="16" spans="1:11" ht="14.4" customHeight="1" thickBot="1" x14ac:dyDescent="0.35">
      <c r="A16" s="723" t="s">
        <v>341</v>
      </c>
      <c r="B16" s="701">
        <v>30</v>
      </c>
      <c r="C16" s="701">
        <v>36.75047</v>
      </c>
      <c r="D16" s="702">
        <v>6.75047</v>
      </c>
      <c r="E16" s="703">
        <v>1.2250156666659999</v>
      </c>
      <c r="F16" s="701">
        <v>40</v>
      </c>
      <c r="G16" s="702">
        <v>20</v>
      </c>
      <c r="H16" s="704">
        <v>1.9117999999999999</v>
      </c>
      <c r="I16" s="701">
        <v>4.93438</v>
      </c>
      <c r="J16" s="702">
        <v>-15.065619999999999</v>
      </c>
      <c r="K16" s="705">
        <v>0.1233595</v>
      </c>
    </row>
    <row r="17" spans="1:11" ht="14.4" customHeight="1" thickBot="1" x14ac:dyDescent="0.35">
      <c r="A17" s="723" t="s">
        <v>342</v>
      </c>
      <c r="B17" s="701">
        <v>100</v>
      </c>
      <c r="C17" s="701">
        <v>104.1799</v>
      </c>
      <c r="D17" s="702">
        <v>4.1798999999989999</v>
      </c>
      <c r="E17" s="703">
        <v>1.0417989999999999</v>
      </c>
      <c r="F17" s="701">
        <v>100.05029370883901</v>
      </c>
      <c r="G17" s="702">
        <v>50.025146854418999</v>
      </c>
      <c r="H17" s="704">
        <v>9.3767399999999999</v>
      </c>
      <c r="I17" s="701">
        <v>49.175870000000003</v>
      </c>
      <c r="J17" s="702">
        <v>-0.84927685441900003</v>
      </c>
      <c r="K17" s="705">
        <v>0.49151150063600002</v>
      </c>
    </row>
    <row r="18" spans="1:11" ht="14.4" customHeight="1" thickBot="1" x14ac:dyDescent="0.35">
      <c r="A18" s="723" t="s">
        <v>343</v>
      </c>
      <c r="B18" s="701">
        <v>10</v>
      </c>
      <c r="C18" s="701">
        <v>30.870329999999999</v>
      </c>
      <c r="D18" s="702">
        <v>20.870329999999999</v>
      </c>
      <c r="E18" s="703">
        <v>3.0870329999999999</v>
      </c>
      <c r="F18" s="701">
        <v>35.286382956320999</v>
      </c>
      <c r="G18" s="702">
        <v>17.643191478159999</v>
      </c>
      <c r="H18" s="704">
        <v>0.19930999999999999</v>
      </c>
      <c r="I18" s="701">
        <v>2.84802</v>
      </c>
      <c r="J18" s="702">
        <v>-14.79517147816</v>
      </c>
      <c r="K18" s="705">
        <v>8.0711587909000002E-2</v>
      </c>
    </row>
    <row r="19" spans="1:11" ht="14.4" customHeight="1" thickBot="1" x14ac:dyDescent="0.35">
      <c r="A19" s="723" t="s">
        <v>344</v>
      </c>
      <c r="B19" s="701">
        <v>4800</v>
      </c>
      <c r="C19" s="701">
        <v>3392.9629500000001</v>
      </c>
      <c r="D19" s="702">
        <v>-1407.0370499999999</v>
      </c>
      <c r="E19" s="703">
        <v>0.70686728124999998</v>
      </c>
      <c r="F19" s="701">
        <v>4800</v>
      </c>
      <c r="G19" s="702">
        <v>2400</v>
      </c>
      <c r="H19" s="704">
        <v>0</v>
      </c>
      <c r="I19" s="701">
        <v>1966.9010000000001</v>
      </c>
      <c r="J19" s="702">
        <v>-433.098999999998</v>
      </c>
      <c r="K19" s="705">
        <v>0.40977104166599998</v>
      </c>
    </row>
    <row r="20" spans="1:11" ht="14.4" customHeight="1" thickBot="1" x14ac:dyDescent="0.35">
      <c r="A20" s="723" t="s">
        <v>345</v>
      </c>
      <c r="B20" s="701">
        <v>300</v>
      </c>
      <c r="C20" s="701">
        <v>400.78120999999999</v>
      </c>
      <c r="D20" s="702">
        <v>100.78121</v>
      </c>
      <c r="E20" s="703">
        <v>1.3359373666659999</v>
      </c>
      <c r="F20" s="701">
        <v>409.58052415204997</v>
      </c>
      <c r="G20" s="702">
        <v>204.79026207602499</v>
      </c>
      <c r="H20" s="704">
        <v>73.730630000000005</v>
      </c>
      <c r="I20" s="701">
        <v>182.91416000000001</v>
      </c>
      <c r="J20" s="702">
        <v>-21.876102076024001</v>
      </c>
      <c r="K20" s="705">
        <v>0.44658900805500001</v>
      </c>
    </row>
    <row r="21" spans="1:11" ht="14.4" customHeight="1" thickBot="1" x14ac:dyDescent="0.35">
      <c r="A21" s="722" t="s">
        <v>346</v>
      </c>
      <c r="B21" s="706">
        <v>317.34691681326598</v>
      </c>
      <c r="C21" s="706">
        <v>353.863</v>
      </c>
      <c r="D21" s="707">
        <v>36.516083186734001</v>
      </c>
      <c r="E21" s="713">
        <v>1.115066765271</v>
      </c>
      <c r="F21" s="706">
        <v>335.68286202213301</v>
      </c>
      <c r="G21" s="707">
        <v>167.84143101106599</v>
      </c>
      <c r="H21" s="709">
        <v>21.782</v>
      </c>
      <c r="I21" s="706">
        <v>105.83799999999999</v>
      </c>
      <c r="J21" s="707">
        <v>-62.003431011065999</v>
      </c>
      <c r="K21" s="714">
        <v>0.315291639741</v>
      </c>
    </row>
    <row r="22" spans="1:11" ht="14.4" customHeight="1" thickBot="1" x14ac:dyDescent="0.35">
      <c r="A22" s="723" t="s">
        <v>347</v>
      </c>
      <c r="B22" s="701">
        <v>298.860365013082</v>
      </c>
      <c r="C22" s="701">
        <v>331.91500000000002</v>
      </c>
      <c r="D22" s="702">
        <v>33.054634986917002</v>
      </c>
      <c r="E22" s="703">
        <v>1.1106022706800001</v>
      </c>
      <c r="F22" s="701">
        <v>316.12746922028703</v>
      </c>
      <c r="G22" s="702">
        <v>158.063734610143</v>
      </c>
      <c r="H22" s="704">
        <v>20.52</v>
      </c>
      <c r="I22" s="701">
        <v>99.87</v>
      </c>
      <c r="J22" s="702">
        <v>-58.193734610142997</v>
      </c>
      <c r="K22" s="705">
        <v>0.315916868111</v>
      </c>
    </row>
    <row r="23" spans="1:11" ht="14.4" customHeight="1" thickBot="1" x14ac:dyDescent="0.35">
      <c r="A23" s="723" t="s">
        <v>348</v>
      </c>
      <c r="B23" s="701">
        <v>18.486551800183001</v>
      </c>
      <c r="C23" s="701">
        <v>21.948</v>
      </c>
      <c r="D23" s="702">
        <v>3.461448199816</v>
      </c>
      <c r="E23" s="703">
        <v>1.1872414194500001</v>
      </c>
      <c r="F23" s="701">
        <v>19.555392801846001</v>
      </c>
      <c r="G23" s="702">
        <v>9.7776964009220002</v>
      </c>
      <c r="H23" s="704">
        <v>1.262</v>
      </c>
      <c r="I23" s="701">
        <v>5.968</v>
      </c>
      <c r="J23" s="702">
        <v>-3.8096964009219998</v>
      </c>
      <c r="K23" s="705">
        <v>0.30518435811900002</v>
      </c>
    </row>
    <row r="24" spans="1:11" ht="14.4" customHeight="1" thickBot="1" x14ac:dyDescent="0.35">
      <c r="A24" s="722" t="s">
        <v>349</v>
      </c>
      <c r="B24" s="706">
        <v>4816.9055999871998</v>
      </c>
      <c r="C24" s="706">
        <v>4542.0327100000004</v>
      </c>
      <c r="D24" s="707">
        <v>-274.87288998719902</v>
      </c>
      <c r="E24" s="713">
        <v>0.94293579471599998</v>
      </c>
      <c r="F24" s="706">
        <v>4670.3953377635198</v>
      </c>
      <c r="G24" s="707">
        <v>2335.1976688817599</v>
      </c>
      <c r="H24" s="709">
        <v>348.38796000000002</v>
      </c>
      <c r="I24" s="706">
        <v>1930.6182899999999</v>
      </c>
      <c r="J24" s="707">
        <v>-404.57937888175798</v>
      </c>
      <c r="K24" s="714">
        <v>0.41337363335999999</v>
      </c>
    </row>
    <row r="25" spans="1:11" ht="14.4" customHeight="1" thickBot="1" x14ac:dyDescent="0.35">
      <c r="A25" s="723" t="s">
        <v>350</v>
      </c>
      <c r="B25" s="701">
        <v>699.78487730518304</v>
      </c>
      <c r="C25" s="701">
        <v>568.02023999999994</v>
      </c>
      <c r="D25" s="702">
        <v>-131.76463730518299</v>
      </c>
      <c r="E25" s="703">
        <v>0.81170693797600002</v>
      </c>
      <c r="F25" s="701">
        <v>599.63126646199896</v>
      </c>
      <c r="G25" s="702">
        <v>299.81563323099903</v>
      </c>
      <c r="H25" s="704">
        <v>61.736980000000003</v>
      </c>
      <c r="I25" s="701">
        <v>275.46739000000002</v>
      </c>
      <c r="J25" s="702">
        <v>-24.348243230998001</v>
      </c>
      <c r="K25" s="705">
        <v>0.45939464035100003</v>
      </c>
    </row>
    <row r="26" spans="1:11" ht="14.4" customHeight="1" thickBot="1" x14ac:dyDescent="0.35">
      <c r="A26" s="723" t="s">
        <v>351</v>
      </c>
      <c r="B26" s="701">
        <v>0.120722682017</v>
      </c>
      <c r="C26" s="701">
        <v>0</v>
      </c>
      <c r="D26" s="702">
        <v>-0.120722682017</v>
      </c>
      <c r="E26" s="703">
        <v>0</v>
      </c>
      <c r="F26" s="701">
        <v>0</v>
      </c>
      <c r="G26" s="702">
        <v>0</v>
      </c>
      <c r="H26" s="704">
        <v>0</v>
      </c>
      <c r="I26" s="701">
        <v>0</v>
      </c>
      <c r="J26" s="702">
        <v>0</v>
      </c>
      <c r="K26" s="705">
        <v>6</v>
      </c>
    </row>
    <row r="27" spans="1:11" ht="14.4" customHeight="1" thickBot="1" x14ac:dyDescent="0.35">
      <c r="A27" s="723" t="s">
        <v>352</v>
      </c>
      <c r="B27" s="701">
        <v>235</v>
      </c>
      <c r="C27" s="701">
        <v>204.82092</v>
      </c>
      <c r="D27" s="702">
        <v>-30.179079999999999</v>
      </c>
      <c r="E27" s="703">
        <v>0.87157838297800005</v>
      </c>
      <c r="F27" s="701">
        <v>210.230414924863</v>
      </c>
      <c r="G27" s="702">
        <v>105.115207462432</v>
      </c>
      <c r="H27" s="704">
        <v>14.41507</v>
      </c>
      <c r="I27" s="701">
        <v>101.32586999999999</v>
      </c>
      <c r="J27" s="702">
        <v>-3.7893374624309999</v>
      </c>
      <c r="K27" s="705">
        <v>0.48197531283</v>
      </c>
    </row>
    <row r="28" spans="1:11" ht="14.4" customHeight="1" thickBot="1" x14ac:dyDescent="0.35">
      <c r="A28" s="723" t="s">
        <v>353</v>
      </c>
      <c r="B28" s="701">
        <v>3255</v>
      </c>
      <c r="C28" s="701">
        <v>3140.6145000000001</v>
      </c>
      <c r="D28" s="702">
        <v>-114.38549999999999</v>
      </c>
      <c r="E28" s="703">
        <v>0.96485852534500005</v>
      </c>
      <c r="F28" s="701">
        <v>3200.4071040169902</v>
      </c>
      <c r="G28" s="702">
        <v>1600.2035520085001</v>
      </c>
      <c r="H28" s="704">
        <v>221.04047</v>
      </c>
      <c r="I28" s="701">
        <v>1259.99063</v>
      </c>
      <c r="J28" s="702">
        <v>-340.21292200849501</v>
      </c>
      <c r="K28" s="705">
        <v>0.39369698574200002</v>
      </c>
    </row>
    <row r="29" spans="1:11" ht="14.4" customHeight="1" thickBot="1" x14ac:dyDescent="0.35">
      <c r="A29" s="723" t="s">
        <v>354</v>
      </c>
      <c r="B29" s="701">
        <v>45</v>
      </c>
      <c r="C29" s="701">
        <v>37.929160000000003</v>
      </c>
      <c r="D29" s="702">
        <v>-7.0708399999990004</v>
      </c>
      <c r="E29" s="703">
        <v>0.84287022222200003</v>
      </c>
      <c r="F29" s="701">
        <v>40</v>
      </c>
      <c r="G29" s="702">
        <v>20</v>
      </c>
      <c r="H29" s="704">
        <v>2.4175800000000001</v>
      </c>
      <c r="I29" s="701">
        <v>12.437900000000001</v>
      </c>
      <c r="J29" s="702">
        <v>-7.562099999999</v>
      </c>
      <c r="K29" s="705">
        <v>0.31094749999999999</v>
      </c>
    </row>
    <row r="30" spans="1:11" ht="14.4" customHeight="1" thickBot="1" x14ac:dyDescent="0.35">
      <c r="A30" s="723" t="s">
        <v>355</v>
      </c>
      <c r="B30" s="701">
        <v>7</v>
      </c>
      <c r="C30" s="701">
        <v>4.1876100000000003</v>
      </c>
      <c r="D30" s="702">
        <v>-2.8123900000000002</v>
      </c>
      <c r="E30" s="703">
        <v>0.59823000000000004</v>
      </c>
      <c r="F30" s="701">
        <v>5</v>
      </c>
      <c r="G30" s="702">
        <v>2.5</v>
      </c>
      <c r="H30" s="704">
        <v>0</v>
      </c>
      <c r="I30" s="701">
        <v>2.3929200000000002</v>
      </c>
      <c r="J30" s="702">
        <v>-0.107079999999</v>
      </c>
      <c r="K30" s="705">
        <v>0.47858400000000001</v>
      </c>
    </row>
    <row r="31" spans="1:11" ht="14.4" customHeight="1" thickBot="1" x14ac:dyDescent="0.35">
      <c r="A31" s="723" t="s">
        <v>356</v>
      </c>
      <c r="B31" s="701">
        <v>10</v>
      </c>
      <c r="C31" s="701">
        <v>7.8361599999999996</v>
      </c>
      <c r="D31" s="702">
        <v>-2.16384</v>
      </c>
      <c r="E31" s="703">
        <v>0.78361599999999998</v>
      </c>
      <c r="F31" s="701">
        <v>10.105265844494999</v>
      </c>
      <c r="G31" s="702">
        <v>5.0526329222469997</v>
      </c>
      <c r="H31" s="704">
        <v>0.55115000000000003</v>
      </c>
      <c r="I31" s="701">
        <v>3.3301500000000002</v>
      </c>
      <c r="J31" s="702">
        <v>-1.7224829222469999</v>
      </c>
      <c r="K31" s="705">
        <v>0.32954600613599999</v>
      </c>
    </row>
    <row r="32" spans="1:11" ht="14.4" customHeight="1" thickBot="1" x14ac:dyDescent="0.35">
      <c r="A32" s="723" t="s">
        <v>357</v>
      </c>
      <c r="B32" s="701">
        <v>200</v>
      </c>
      <c r="C32" s="701">
        <v>160.54584</v>
      </c>
      <c r="D32" s="702">
        <v>-39.454160000000002</v>
      </c>
      <c r="E32" s="703">
        <v>0.80272920000000003</v>
      </c>
      <c r="F32" s="701">
        <v>170</v>
      </c>
      <c r="G32" s="702">
        <v>85</v>
      </c>
      <c r="H32" s="704">
        <v>12.590999999999999</v>
      </c>
      <c r="I32" s="701">
        <v>69.033240000000006</v>
      </c>
      <c r="J32" s="702">
        <v>-15.966759999999001</v>
      </c>
      <c r="K32" s="705">
        <v>0.40607788235199999</v>
      </c>
    </row>
    <row r="33" spans="1:11" ht="14.4" customHeight="1" thickBot="1" x14ac:dyDescent="0.35">
      <c r="A33" s="723" t="s">
        <v>358</v>
      </c>
      <c r="B33" s="701">
        <v>85</v>
      </c>
      <c r="C33" s="701">
        <v>111.94717</v>
      </c>
      <c r="D33" s="702">
        <v>26.94717</v>
      </c>
      <c r="E33" s="703">
        <v>1.317025529411</v>
      </c>
      <c r="F33" s="701">
        <v>125</v>
      </c>
      <c r="G33" s="702">
        <v>62.5</v>
      </c>
      <c r="H33" s="704">
        <v>0</v>
      </c>
      <c r="I33" s="701">
        <v>80.266469999999998</v>
      </c>
      <c r="J33" s="702">
        <v>17.766470000000002</v>
      </c>
      <c r="K33" s="705">
        <v>0.64213176000000005</v>
      </c>
    </row>
    <row r="34" spans="1:11" ht="14.4" customHeight="1" thickBot="1" x14ac:dyDescent="0.35">
      <c r="A34" s="723" t="s">
        <v>359</v>
      </c>
      <c r="B34" s="701">
        <v>280</v>
      </c>
      <c r="C34" s="701">
        <v>306.13110999999998</v>
      </c>
      <c r="D34" s="702">
        <v>26.13111</v>
      </c>
      <c r="E34" s="703">
        <v>1.0933253928569999</v>
      </c>
      <c r="F34" s="701">
        <v>310.02128651517103</v>
      </c>
      <c r="G34" s="702">
        <v>155.010643257586</v>
      </c>
      <c r="H34" s="704">
        <v>35.635710000000003</v>
      </c>
      <c r="I34" s="701">
        <v>126.37372000000001</v>
      </c>
      <c r="J34" s="702">
        <v>-28.636923257585</v>
      </c>
      <c r="K34" s="705">
        <v>0.407629170953</v>
      </c>
    </row>
    <row r="35" spans="1:11" ht="14.4" customHeight="1" thickBot="1" x14ac:dyDescent="0.35">
      <c r="A35" s="722" t="s">
        <v>360</v>
      </c>
      <c r="B35" s="706">
        <v>324.68440046185202</v>
      </c>
      <c r="C35" s="706">
        <v>267.51366000000002</v>
      </c>
      <c r="D35" s="707">
        <v>-57.170740461851999</v>
      </c>
      <c r="E35" s="713">
        <v>0.82391904144200001</v>
      </c>
      <c r="F35" s="706">
        <v>267.44800009774599</v>
      </c>
      <c r="G35" s="707">
        <v>133.72400004887299</v>
      </c>
      <c r="H35" s="709">
        <v>25.63026</v>
      </c>
      <c r="I35" s="706">
        <v>108.24413</v>
      </c>
      <c r="J35" s="707">
        <v>-25.479870048872002</v>
      </c>
      <c r="K35" s="714">
        <v>0.40472962953699998</v>
      </c>
    </row>
    <row r="36" spans="1:11" ht="14.4" customHeight="1" thickBot="1" x14ac:dyDescent="0.35">
      <c r="A36" s="723" t="s">
        <v>361</v>
      </c>
      <c r="B36" s="701">
        <v>117.71156819231101</v>
      </c>
      <c r="C36" s="701">
        <v>92.188569999999999</v>
      </c>
      <c r="D36" s="702">
        <v>-25.522998192309998</v>
      </c>
      <c r="E36" s="703">
        <v>0.78317340781099998</v>
      </c>
      <c r="F36" s="701">
        <v>87</v>
      </c>
      <c r="G36" s="702">
        <v>43.5</v>
      </c>
      <c r="H36" s="704">
        <v>9.4974699999999999</v>
      </c>
      <c r="I36" s="701">
        <v>49.217689999999997</v>
      </c>
      <c r="J36" s="702">
        <v>5.7176900000000002</v>
      </c>
      <c r="K36" s="705">
        <v>0.56572057471199999</v>
      </c>
    </row>
    <row r="37" spans="1:11" ht="14.4" customHeight="1" thickBot="1" x14ac:dyDescent="0.35">
      <c r="A37" s="723" t="s">
        <v>362</v>
      </c>
      <c r="B37" s="701">
        <v>7.5428376577599998</v>
      </c>
      <c r="C37" s="701">
        <v>19.752089999999999</v>
      </c>
      <c r="D37" s="702">
        <v>12.209252342238999</v>
      </c>
      <c r="E37" s="703">
        <v>2.618655060099</v>
      </c>
      <c r="F37" s="701">
        <v>20</v>
      </c>
      <c r="G37" s="702">
        <v>10</v>
      </c>
      <c r="H37" s="704">
        <v>1.0875600000000001</v>
      </c>
      <c r="I37" s="701">
        <v>5.0629900000000001</v>
      </c>
      <c r="J37" s="702">
        <v>-4.9370099999989998</v>
      </c>
      <c r="K37" s="705">
        <v>0.25314950000000003</v>
      </c>
    </row>
    <row r="38" spans="1:11" ht="14.4" customHeight="1" thickBot="1" x14ac:dyDescent="0.35">
      <c r="A38" s="723" t="s">
        <v>363</v>
      </c>
      <c r="B38" s="701">
        <v>199.42999461178101</v>
      </c>
      <c r="C38" s="701">
        <v>155.57300000000001</v>
      </c>
      <c r="D38" s="702">
        <v>-43.856994611780998</v>
      </c>
      <c r="E38" s="703">
        <v>0.78008827259299995</v>
      </c>
      <c r="F38" s="701">
        <v>160.44800009774599</v>
      </c>
      <c r="G38" s="702">
        <v>80.224000048872995</v>
      </c>
      <c r="H38" s="704">
        <v>15.04523</v>
      </c>
      <c r="I38" s="701">
        <v>53.963450000000002</v>
      </c>
      <c r="J38" s="702">
        <v>-26.260550048871998</v>
      </c>
      <c r="K38" s="705">
        <v>0.33632983874599998</v>
      </c>
    </row>
    <row r="39" spans="1:11" ht="14.4" customHeight="1" thickBot="1" x14ac:dyDescent="0.35">
      <c r="A39" s="722" t="s">
        <v>364</v>
      </c>
      <c r="B39" s="706">
        <v>814.75140618234298</v>
      </c>
      <c r="C39" s="706">
        <v>836.10892000000001</v>
      </c>
      <c r="D39" s="707">
        <v>21.357513817657001</v>
      </c>
      <c r="E39" s="713">
        <v>1.026213534159</v>
      </c>
      <c r="F39" s="706">
        <v>749.36719070230197</v>
      </c>
      <c r="G39" s="707">
        <v>374.68359535115098</v>
      </c>
      <c r="H39" s="709">
        <v>51.590850000000003</v>
      </c>
      <c r="I39" s="706">
        <v>358.99628999999999</v>
      </c>
      <c r="J39" s="707">
        <v>-15.68730535115</v>
      </c>
      <c r="K39" s="714">
        <v>0.47906592983200003</v>
      </c>
    </row>
    <row r="40" spans="1:11" ht="14.4" customHeight="1" thickBot="1" x14ac:dyDescent="0.35">
      <c r="A40" s="723" t="s">
        <v>365</v>
      </c>
      <c r="B40" s="701">
        <v>0</v>
      </c>
      <c r="C40" s="701">
        <v>90.400649999999999</v>
      </c>
      <c r="D40" s="702">
        <v>90.400649999999999</v>
      </c>
      <c r="E40" s="711" t="s">
        <v>329</v>
      </c>
      <c r="F40" s="701">
        <v>0</v>
      </c>
      <c r="G40" s="702">
        <v>0</v>
      </c>
      <c r="H40" s="704">
        <v>0</v>
      </c>
      <c r="I40" s="701">
        <v>12.80397</v>
      </c>
      <c r="J40" s="702">
        <v>12.80397</v>
      </c>
      <c r="K40" s="712" t="s">
        <v>329</v>
      </c>
    </row>
    <row r="41" spans="1:11" ht="14.4" customHeight="1" thickBot="1" x14ac:dyDescent="0.35">
      <c r="A41" s="723" t="s">
        <v>366</v>
      </c>
      <c r="B41" s="701">
        <v>24</v>
      </c>
      <c r="C41" s="701">
        <v>22.2944</v>
      </c>
      <c r="D41" s="702">
        <v>-1.7056</v>
      </c>
      <c r="E41" s="703">
        <v>0.92893333333299999</v>
      </c>
      <c r="F41" s="701">
        <v>24.679484539884001</v>
      </c>
      <c r="G41" s="702">
        <v>12.339742269942001</v>
      </c>
      <c r="H41" s="704">
        <v>1.62493</v>
      </c>
      <c r="I41" s="701">
        <v>9.0410900000000005</v>
      </c>
      <c r="J41" s="702">
        <v>-3.298652269942</v>
      </c>
      <c r="K41" s="705">
        <v>0.36634030931099998</v>
      </c>
    </row>
    <row r="42" spans="1:11" ht="14.4" customHeight="1" thickBot="1" x14ac:dyDescent="0.35">
      <c r="A42" s="723" t="s">
        <v>367</v>
      </c>
      <c r="B42" s="701">
        <v>462.581623118582</v>
      </c>
      <c r="C42" s="701">
        <v>411.40179999999998</v>
      </c>
      <c r="D42" s="702">
        <v>-51.179823118580998</v>
      </c>
      <c r="E42" s="703">
        <v>0.88936044892199995</v>
      </c>
      <c r="F42" s="701">
        <v>420</v>
      </c>
      <c r="G42" s="702">
        <v>210</v>
      </c>
      <c r="H42" s="704">
        <v>27.67859</v>
      </c>
      <c r="I42" s="701">
        <v>182.67446000000001</v>
      </c>
      <c r="J42" s="702">
        <v>-27.325539999998998</v>
      </c>
      <c r="K42" s="705">
        <v>0.43493919047599999</v>
      </c>
    </row>
    <row r="43" spans="1:11" ht="14.4" customHeight="1" thickBot="1" x14ac:dyDescent="0.35">
      <c r="A43" s="723" t="s">
        <v>368</v>
      </c>
      <c r="B43" s="701">
        <v>75</v>
      </c>
      <c r="C43" s="701">
        <v>77.833879999999994</v>
      </c>
      <c r="D43" s="702">
        <v>2.8338800000000002</v>
      </c>
      <c r="E43" s="703">
        <v>1.037785066666</v>
      </c>
      <c r="F43" s="701">
        <v>78.209016489876007</v>
      </c>
      <c r="G43" s="702">
        <v>39.104508244938003</v>
      </c>
      <c r="H43" s="704">
        <v>4.4070999999999998</v>
      </c>
      <c r="I43" s="701">
        <v>33.801200000000001</v>
      </c>
      <c r="J43" s="702">
        <v>-5.303308244938</v>
      </c>
      <c r="K43" s="705">
        <v>0.43219057746799999</v>
      </c>
    </row>
    <row r="44" spans="1:11" ht="14.4" customHeight="1" thickBot="1" x14ac:dyDescent="0.35">
      <c r="A44" s="723" t="s">
        <v>369</v>
      </c>
      <c r="B44" s="701">
        <v>9.0044806784889992</v>
      </c>
      <c r="C44" s="701">
        <v>8.8454800000000002</v>
      </c>
      <c r="D44" s="702">
        <v>-0.15900067848900001</v>
      </c>
      <c r="E44" s="703">
        <v>0.98234204901199995</v>
      </c>
      <c r="F44" s="701">
        <v>8.385292737955</v>
      </c>
      <c r="G44" s="702">
        <v>4.1926463689769999</v>
      </c>
      <c r="H44" s="704">
        <v>0</v>
      </c>
      <c r="I44" s="701">
        <v>2.0634000000000001</v>
      </c>
      <c r="J44" s="702">
        <v>-2.1292463689769998</v>
      </c>
      <c r="K44" s="705">
        <v>0.24607369885300001</v>
      </c>
    </row>
    <row r="45" spans="1:11" ht="14.4" customHeight="1" thickBot="1" x14ac:dyDescent="0.35">
      <c r="A45" s="723" t="s">
        <v>370</v>
      </c>
      <c r="B45" s="701">
        <v>0</v>
      </c>
      <c r="C45" s="701">
        <v>8.3709799999999994</v>
      </c>
      <c r="D45" s="702">
        <v>8.3709799999999994</v>
      </c>
      <c r="E45" s="711" t="s">
        <v>329</v>
      </c>
      <c r="F45" s="701">
        <v>7.1463924903300002</v>
      </c>
      <c r="G45" s="702">
        <v>3.5731962451650001</v>
      </c>
      <c r="H45" s="704">
        <v>0.43</v>
      </c>
      <c r="I45" s="701">
        <v>1.64585</v>
      </c>
      <c r="J45" s="702">
        <v>-1.9273462451650001</v>
      </c>
      <c r="K45" s="705">
        <v>0.230305010846</v>
      </c>
    </row>
    <row r="46" spans="1:11" ht="14.4" customHeight="1" thickBot="1" x14ac:dyDescent="0.35">
      <c r="A46" s="723" t="s">
        <v>371</v>
      </c>
      <c r="B46" s="701">
        <v>0</v>
      </c>
      <c r="C46" s="701">
        <v>15.3307</v>
      </c>
      <c r="D46" s="702">
        <v>15.3307</v>
      </c>
      <c r="E46" s="711" t="s">
        <v>372</v>
      </c>
      <c r="F46" s="701">
        <v>0</v>
      </c>
      <c r="G46" s="702">
        <v>0</v>
      </c>
      <c r="H46" s="704">
        <v>0</v>
      </c>
      <c r="I46" s="701">
        <v>5.3925000000000001</v>
      </c>
      <c r="J46" s="702">
        <v>5.3925000000000001</v>
      </c>
      <c r="K46" s="712" t="s">
        <v>329</v>
      </c>
    </row>
    <row r="47" spans="1:11" ht="14.4" customHeight="1" thickBot="1" x14ac:dyDescent="0.35">
      <c r="A47" s="723" t="s">
        <v>373</v>
      </c>
      <c r="B47" s="701">
        <v>0</v>
      </c>
      <c r="C47" s="701">
        <v>5.2639999999000001E-2</v>
      </c>
      <c r="D47" s="702">
        <v>5.2639999999000001E-2</v>
      </c>
      <c r="E47" s="711" t="s">
        <v>372</v>
      </c>
      <c r="F47" s="701">
        <v>0</v>
      </c>
      <c r="G47" s="702">
        <v>0</v>
      </c>
      <c r="H47" s="704">
        <v>0</v>
      </c>
      <c r="I47" s="701">
        <v>0</v>
      </c>
      <c r="J47" s="702">
        <v>0</v>
      </c>
      <c r="K47" s="705">
        <v>0</v>
      </c>
    </row>
    <row r="48" spans="1:11" ht="14.4" customHeight="1" thickBot="1" x14ac:dyDescent="0.35">
      <c r="A48" s="723" t="s">
        <v>374</v>
      </c>
      <c r="B48" s="701">
        <v>5</v>
      </c>
      <c r="C48" s="701">
        <v>6.3225100000000003</v>
      </c>
      <c r="D48" s="702">
        <v>1.3225100000000001</v>
      </c>
      <c r="E48" s="703">
        <v>1.264502</v>
      </c>
      <c r="F48" s="701">
        <v>6.3076923076920002</v>
      </c>
      <c r="G48" s="702">
        <v>3.1538461538460001</v>
      </c>
      <c r="H48" s="704">
        <v>0</v>
      </c>
      <c r="I48" s="701">
        <v>4.5795199999999996</v>
      </c>
      <c r="J48" s="702">
        <v>1.4256738461530001</v>
      </c>
      <c r="K48" s="705">
        <v>0.72602146341399998</v>
      </c>
    </row>
    <row r="49" spans="1:11" ht="14.4" customHeight="1" thickBot="1" x14ac:dyDescent="0.35">
      <c r="A49" s="723" t="s">
        <v>375</v>
      </c>
      <c r="B49" s="701">
        <v>64.165302385271005</v>
      </c>
      <c r="C49" s="701">
        <v>47.377560000000003</v>
      </c>
      <c r="D49" s="702">
        <v>-16.787742385270999</v>
      </c>
      <c r="E49" s="703">
        <v>0.73836728323199996</v>
      </c>
      <c r="F49" s="701">
        <v>44.990311694614</v>
      </c>
      <c r="G49" s="702">
        <v>22.495155847307</v>
      </c>
      <c r="H49" s="704">
        <v>2.6992099999999999</v>
      </c>
      <c r="I49" s="701">
        <v>23.259879999999999</v>
      </c>
      <c r="J49" s="702">
        <v>0.764724152692</v>
      </c>
      <c r="K49" s="705">
        <v>0.51699752955400002</v>
      </c>
    </row>
    <row r="50" spans="1:11" ht="14.4" customHeight="1" thickBot="1" x14ac:dyDescent="0.35">
      <c r="A50" s="723" t="s">
        <v>376</v>
      </c>
      <c r="B50" s="701">
        <v>0</v>
      </c>
      <c r="C50" s="701">
        <v>1.1555</v>
      </c>
      <c r="D50" s="702">
        <v>1.1555</v>
      </c>
      <c r="E50" s="711" t="s">
        <v>329</v>
      </c>
      <c r="F50" s="701">
        <v>0</v>
      </c>
      <c r="G50" s="702">
        <v>0</v>
      </c>
      <c r="H50" s="704">
        <v>0</v>
      </c>
      <c r="I50" s="701">
        <v>1.4855</v>
      </c>
      <c r="J50" s="702">
        <v>1.4855</v>
      </c>
      <c r="K50" s="712" t="s">
        <v>372</v>
      </c>
    </row>
    <row r="51" spans="1:11" ht="14.4" customHeight="1" thickBot="1" x14ac:dyDescent="0.35">
      <c r="A51" s="723" t="s">
        <v>377</v>
      </c>
      <c r="B51" s="701">
        <v>0</v>
      </c>
      <c r="C51" s="701">
        <v>8.9219999999990005</v>
      </c>
      <c r="D51" s="702">
        <v>8.9219999999990005</v>
      </c>
      <c r="E51" s="711" t="s">
        <v>329</v>
      </c>
      <c r="F51" s="701">
        <v>0</v>
      </c>
      <c r="G51" s="702">
        <v>0</v>
      </c>
      <c r="H51" s="704">
        <v>0</v>
      </c>
      <c r="I51" s="701">
        <v>2.7650000000000001</v>
      </c>
      <c r="J51" s="702">
        <v>2.7650000000000001</v>
      </c>
      <c r="K51" s="712" t="s">
        <v>329</v>
      </c>
    </row>
    <row r="52" spans="1:11" ht="14.4" customHeight="1" thickBot="1" x14ac:dyDescent="0.35">
      <c r="A52" s="723" t="s">
        <v>378</v>
      </c>
      <c r="B52" s="701">
        <v>0</v>
      </c>
      <c r="C52" s="701">
        <v>0</v>
      </c>
      <c r="D52" s="702">
        <v>0</v>
      </c>
      <c r="E52" s="711" t="s">
        <v>329</v>
      </c>
      <c r="F52" s="701">
        <v>0</v>
      </c>
      <c r="G52" s="702">
        <v>0</v>
      </c>
      <c r="H52" s="704">
        <v>0</v>
      </c>
      <c r="I52" s="701">
        <v>1.21</v>
      </c>
      <c r="J52" s="702">
        <v>1.21</v>
      </c>
      <c r="K52" s="712" t="s">
        <v>372</v>
      </c>
    </row>
    <row r="53" spans="1:11" ht="14.4" customHeight="1" thickBot="1" x14ac:dyDescent="0.35">
      <c r="A53" s="723" t="s">
        <v>379</v>
      </c>
      <c r="B53" s="701">
        <v>0</v>
      </c>
      <c r="C53" s="701">
        <v>5.3650000000000002</v>
      </c>
      <c r="D53" s="702">
        <v>5.3650000000000002</v>
      </c>
      <c r="E53" s="711" t="s">
        <v>329</v>
      </c>
      <c r="F53" s="701">
        <v>0</v>
      </c>
      <c r="G53" s="702">
        <v>0</v>
      </c>
      <c r="H53" s="704">
        <v>2.8279999999999998</v>
      </c>
      <c r="I53" s="701">
        <v>10.92665</v>
      </c>
      <c r="J53" s="702">
        <v>10.92665</v>
      </c>
      <c r="K53" s="712" t="s">
        <v>329</v>
      </c>
    </row>
    <row r="54" spans="1:11" ht="14.4" customHeight="1" thickBot="1" x14ac:dyDescent="0.35">
      <c r="A54" s="723" t="s">
        <v>380</v>
      </c>
      <c r="B54" s="701">
        <v>175</v>
      </c>
      <c r="C54" s="701">
        <v>132.43582000000001</v>
      </c>
      <c r="D54" s="702">
        <v>-42.56418</v>
      </c>
      <c r="E54" s="703">
        <v>0.75677611428500002</v>
      </c>
      <c r="F54" s="701">
        <v>159.649000441949</v>
      </c>
      <c r="G54" s="702">
        <v>79.824500220974002</v>
      </c>
      <c r="H54" s="704">
        <v>11.923019999999999</v>
      </c>
      <c r="I54" s="701">
        <v>67.347269999999995</v>
      </c>
      <c r="J54" s="702">
        <v>-12.477230220974</v>
      </c>
      <c r="K54" s="705">
        <v>0.421845860691</v>
      </c>
    </row>
    <row r="55" spans="1:11" ht="14.4" customHeight="1" thickBot="1" x14ac:dyDescent="0.35">
      <c r="A55" s="722" t="s">
        <v>381</v>
      </c>
      <c r="B55" s="706">
        <v>245.273662751572</v>
      </c>
      <c r="C55" s="706">
        <v>352.47181999999998</v>
      </c>
      <c r="D55" s="707">
        <v>107.198157248428</v>
      </c>
      <c r="E55" s="713">
        <v>1.4370553122</v>
      </c>
      <c r="F55" s="706">
        <v>334.51471093906099</v>
      </c>
      <c r="G55" s="707">
        <v>167.25735546953101</v>
      </c>
      <c r="H55" s="709">
        <v>68.385009999999994</v>
      </c>
      <c r="I55" s="706">
        <v>143.88669999999999</v>
      </c>
      <c r="J55" s="707">
        <v>-23.37065546953</v>
      </c>
      <c r="K55" s="714">
        <v>0.43013564215400002</v>
      </c>
    </row>
    <row r="56" spans="1:11" ht="14.4" customHeight="1" thickBot="1" x14ac:dyDescent="0.35">
      <c r="A56" s="723" t="s">
        <v>382</v>
      </c>
      <c r="B56" s="701">
        <v>0</v>
      </c>
      <c r="C56" s="701">
        <v>0</v>
      </c>
      <c r="D56" s="702">
        <v>0</v>
      </c>
      <c r="E56" s="711" t="s">
        <v>329</v>
      </c>
      <c r="F56" s="701">
        <v>0</v>
      </c>
      <c r="G56" s="702">
        <v>0</v>
      </c>
      <c r="H56" s="704">
        <v>0.45400000000000001</v>
      </c>
      <c r="I56" s="701">
        <v>0.87114999999999998</v>
      </c>
      <c r="J56" s="702">
        <v>0.87114999999999998</v>
      </c>
      <c r="K56" s="712" t="s">
        <v>372</v>
      </c>
    </row>
    <row r="57" spans="1:11" ht="14.4" customHeight="1" thickBot="1" x14ac:dyDescent="0.35">
      <c r="A57" s="723" t="s">
        <v>383</v>
      </c>
      <c r="B57" s="701">
        <v>4.391665946312</v>
      </c>
      <c r="C57" s="701">
        <v>2.99112</v>
      </c>
      <c r="D57" s="702">
        <v>-1.400545946312</v>
      </c>
      <c r="E57" s="703">
        <v>0.68109005479100004</v>
      </c>
      <c r="F57" s="701">
        <v>3.5021780301950001</v>
      </c>
      <c r="G57" s="702">
        <v>1.751089015097</v>
      </c>
      <c r="H57" s="704">
        <v>0</v>
      </c>
      <c r="I57" s="701">
        <v>0.58079999999999998</v>
      </c>
      <c r="J57" s="702">
        <v>-1.170289015097</v>
      </c>
      <c r="K57" s="705">
        <v>0.165839656063</v>
      </c>
    </row>
    <row r="58" spans="1:11" ht="14.4" customHeight="1" thickBot="1" x14ac:dyDescent="0.35">
      <c r="A58" s="723" t="s">
        <v>384</v>
      </c>
      <c r="B58" s="701">
        <v>224.09225595374599</v>
      </c>
      <c r="C58" s="701">
        <v>299.65890000000002</v>
      </c>
      <c r="D58" s="702">
        <v>75.566644046253998</v>
      </c>
      <c r="E58" s="703">
        <v>1.3372122063059999</v>
      </c>
      <c r="F58" s="701">
        <v>301</v>
      </c>
      <c r="G58" s="702">
        <v>150.5</v>
      </c>
      <c r="H58" s="704">
        <v>53.213410000000003</v>
      </c>
      <c r="I58" s="701">
        <v>116.41961999999999</v>
      </c>
      <c r="J58" s="702">
        <v>-34.080379999999003</v>
      </c>
      <c r="K58" s="705">
        <v>0.38677614617900002</v>
      </c>
    </row>
    <row r="59" spans="1:11" ht="14.4" customHeight="1" thickBot="1" x14ac:dyDescent="0.35">
      <c r="A59" s="723" t="s">
        <v>385</v>
      </c>
      <c r="B59" s="701">
        <v>0</v>
      </c>
      <c r="C59" s="701">
        <v>2.1457099999999998</v>
      </c>
      <c r="D59" s="702">
        <v>2.1457099999999998</v>
      </c>
      <c r="E59" s="711" t="s">
        <v>329</v>
      </c>
      <c r="F59" s="701">
        <v>0</v>
      </c>
      <c r="G59" s="702">
        <v>0</v>
      </c>
      <c r="H59" s="704">
        <v>0</v>
      </c>
      <c r="I59" s="701">
        <v>0</v>
      </c>
      <c r="J59" s="702">
        <v>0</v>
      </c>
      <c r="K59" s="712" t="s">
        <v>329</v>
      </c>
    </row>
    <row r="60" spans="1:11" ht="14.4" customHeight="1" thickBot="1" x14ac:dyDescent="0.35">
      <c r="A60" s="723" t="s">
        <v>386</v>
      </c>
      <c r="B60" s="701">
        <v>16.789740851512001</v>
      </c>
      <c r="C60" s="701">
        <v>47.676090000000002</v>
      </c>
      <c r="D60" s="702">
        <v>30.886349148487</v>
      </c>
      <c r="E60" s="703">
        <v>2.8395965382449999</v>
      </c>
      <c r="F60" s="701">
        <v>30.012532908865001</v>
      </c>
      <c r="G60" s="702">
        <v>15.006266454432</v>
      </c>
      <c r="H60" s="704">
        <v>14.717599999999999</v>
      </c>
      <c r="I60" s="701">
        <v>26.015129999999999</v>
      </c>
      <c r="J60" s="702">
        <v>11.008863545566999</v>
      </c>
      <c r="K60" s="705">
        <v>0.86680887877699997</v>
      </c>
    </row>
    <row r="61" spans="1:11" ht="14.4" customHeight="1" thickBot="1" x14ac:dyDescent="0.35">
      <c r="A61" s="722" t="s">
        <v>387</v>
      </c>
      <c r="B61" s="706">
        <v>504</v>
      </c>
      <c r="C61" s="706">
        <v>541.47679000000005</v>
      </c>
      <c r="D61" s="707">
        <v>37.476789999998999</v>
      </c>
      <c r="E61" s="713">
        <v>1.074358710317</v>
      </c>
      <c r="F61" s="706">
        <v>486.50885866344299</v>
      </c>
      <c r="G61" s="707">
        <v>243.25442933172201</v>
      </c>
      <c r="H61" s="709">
        <v>46.075400000000002</v>
      </c>
      <c r="I61" s="706">
        <v>269.29610000000002</v>
      </c>
      <c r="J61" s="707">
        <v>26.041670668278002</v>
      </c>
      <c r="K61" s="714">
        <v>0.55352763922899995</v>
      </c>
    </row>
    <row r="62" spans="1:11" ht="14.4" customHeight="1" thickBot="1" x14ac:dyDescent="0.35">
      <c r="A62" s="723" t="s">
        <v>388</v>
      </c>
      <c r="B62" s="701">
        <v>18</v>
      </c>
      <c r="C62" s="701">
        <v>24.10727</v>
      </c>
      <c r="D62" s="702">
        <v>6.1072699999989997</v>
      </c>
      <c r="E62" s="703">
        <v>1.3392927777770001</v>
      </c>
      <c r="F62" s="701">
        <v>0</v>
      </c>
      <c r="G62" s="702">
        <v>0</v>
      </c>
      <c r="H62" s="704">
        <v>0</v>
      </c>
      <c r="I62" s="701">
        <v>22.024750000000001</v>
      </c>
      <c r="J62" s="702">
        <v>22.024750000000001</v>
      </c>
      <c r="K62" s="712" t="s">
        <v>329</v>
      </c>
    </row>
    <row r="63" spans="1:11" ht="14.4" customHeight="1" thickBot="1" x14ac:dyDescent="0.35">
      <c r="A63" s="723" t="s">
        <v>389</v>
      </c>
      <c r="B63" s="701">
        <v>36</v>
      </c>
      <c r="C63" s="701">
        <v>23.674849999999999</v>
      </c>
      <c r="D63" s="702">
        <v>-12.325150000000001</v>
      </c>
      <c r="E63" s="703">
        <v>0.65763472222200003</v>
      </c>
      <c r="F63" s="701">
        <v>26.481023822824</v>
      </c>
      <c r="G63" s="702">
        <v>13.240511911412</v>
      </c>
      <c r="H63" s="704">
        <v>0.29766999999999999</v>
      </c>
      <c r="I63" s="701">
        <v>27.435829999999999</v>
      </c>
      <c r="J63" s="702">
        <v>14.195318088586999</v>
      </c>
      <c r="K63" s="705">
        <v>1.0360562410109999</v>
      </c>
    </row>
    <row r="64" spans="1:11" ht="14.4" customHeight="1" thickBot="1" x14ac:dyDescent="0.35">
      <c r="A64" s="723" t="s">
        <v>390</v>
      </c>
      <c r="B64" s="701">
        <v>0</v>
      </c>
      <c r="C64" s="701">
        <v>20.234999999999999</v>
      </c>
      <c r="D64" s="702">
        <v>20.234999999999999</v>
      </c>
      <c r="E64" s="711" t="s">
        <v>329</v>
      </c>
      <c r="F64" s="701">
        <v>0</v>
      </c>
      <c r="G64" s="702">
        <v>0</v>
      </c>
      <c r="H64" s="704">
        <v>0</v>
      </c>
      <c r="I64" s="701">
        <v>0</v>
      </c>
      <c r="J64" s="702">
        <v>0</v>
      </c>
      <c r="K64" s="712" t="s">
        <v>329</v>
      </c>
    </row>
    <row r="65" spans="1:11" ht="14.4" customHeight="1" thickBot="1" x14ac:dyDescent="0.35">
      <c r="A65" s="723" t="s">
        <v>391</v>
      </c>
      <c r="B65" s="701">
        <v>0</v>
      </c>
      <c r="C65" s="701">
        <v>21.848949999999999</v>
      </c>
      <c r="D65" s="702">
        <v>21.848949999999999</v>
      </c>
      <c r="E65" s="711" t="s">
        <v>329</v>
      </c>
      <c r="F65" s="701">
        <v>0</v>
      </c>
      <c r="G65" s="702">
        <v>0</v>
      </c>
      <c r="H65" s="704">
        <v>0</v>
      </c>
      <c r="I65" s="701">
        <v>6.6982699999999999</v>
      </c>
      <c r="J65" s="702">
        <v>6.6982699999999999</v>
      </c>
      <c r="K65" s="712" t="s">
        <v>329</v>
      </c>
    </row>
    <row r="66" spans="1:11" ht="14.4" customHeight="1" thickBot="1" x14ac:dyDescent="0.35">
      <c r="A66" s="723" t="s">
        <v>392</v>
      </c>
      <c r="B66" s="701">
        <v>80</v>
      </c>
      <c r="C66" s="701">
        <v>86.161169999999998</v>
      </c>
      <c r="D66" s="702">
        <v>6.1611700000000003</v>
      </c>
      <c r="E66" s="703">
        <v>1.0770146249999999</v>
      </c>
      <c r="F66" s="701">
        <v>85.058590832302002</v>
      </c>
      <c r="G66" s="702">
        <v>42.529295416151001</v>
      </c>
      <c r="H66" s="704">
        <v>3.5544899999999999</v>
      </c>
      <c r="I66" s="701">
        <v>45.351619999999997</v>
      </c>
      <c r="J66" s="702">
        <v>2.8223245838479998</v>
      </c>
      <c r="K66" s="705">
        <v>0.53318094687700002</v>
      </c>
    </row>
    <row r="67" spans="1:11" ht="14.4" customHeight="1" thickBot="1" x14ac:dyDescent="0.35">
      <c r="A67" s="723" t="s">
        <v>393</v>
      </c>
      <c r="B67" s="701">
        <v>225</v>
      </c>
      <c r="C67" s="701">
        <v>223.04249999999999</v>
      </c>
      <c r="D67" s="702">
        <v>-1.9574999999989999</v>
      </c>
      <c r="E67" s="703">
        <v>0.99129999999999996</v>
      </c>
      <c r="F67" s="701">
        <v>230</v>
      </c>
      <c r="G67" s="702">
        <v>115</v>
      </c>
      <c r="H67" s="704">
        <v>30.592919999999999</v>
      </c>
      <c r="I67" s="701">
        <v>104.26562</v>
      </c>
      <c r="J67" s="702">
        <v>-10.734379999999</v>
      </c>
      <c r="K67" s="705">
        <v>0.45332878260800002</v>
      </c>
    </row>
    <row r="68" spans="1:11" ht="14.4" customHeight="1" thickBot="1" x14ac:dyDescent="0.35">
      <c r="A68" s="723" t="s">
        <v>394</v>
      </c>
      <c r="B68" s="701">
        <v>145</v>
      </c>
      <c r="C68" s="701">
        <v>142.40705</v>
      </c>
      <c r="D68" s="702">
        <v>-2.592949999999</v>
      </c>
      <c r="E68" s="703">
        <v>0.98211758620599998</v>
      </c>
      <c r="F68" s="701">
        <v>144.96924400831699</v>
      </c>
      <c r="G68" s="702">
        <v>72.484622004157998</v>
      </c>
      <c r="H68" s="704">
        <v>11.630319999999999</v>
      </c>
      <c r="I68" s="701">
        <v>63.520009999999999</v>
      </c>
      <c r="J68" s="702">
        <v>-8.9646120041580009</v>
      </c>
      <c r="K68" s="705">
        <v>0.43816197314400002</v>
      </c>
    </row>
    <row r="69" spans="1:11" ht="14.4" customHeight="1" thickBot="1" x14ac:dyDescent="0.35">
      <c r="A69" s="722" t="s">
        <v>395</v>
      </c>
      <c r="B69" s="706">
        <v>0</v>
      </c>
      <c r="C69" s="706">
        <v>68.014200000000002</v>
      </c>
      <c r="D69" s="707">
        <v>68.014200000000002</v>
      </c>
      <c r="E69" s="708" t="s">
        <v>329</v>
      </c>
      <c r="F69" s="706">
        <v>0</v>
      </c>
      <c r="G69" s="707">
        <v>0</v>
      </c>
      <c r="H69" s="709">
        <v>0</v>
      </c>
      <c r="I69" s="706">
        <v>68.541650000000004</v>
      </c>
      <c r="J69" s="707">
        <v>68.541650000000004</v>
      </c>
      <c r="K69" s="710" t="s">
        <v>329</v>
      </c>
    </row>
    <row r="70" spans="1:11" ht="14.4" customHeight="1" thickBot="1" x14ac:dyDescent="0.35">
      <c r="A70" s="723" t="s">
        <v>396</v>
      </c>
      <c r="B70" s="701">
        <v>0</v>
      </c>
      <c r="C70" s="701">
        <v>68.014200000000002</v>
      </c>
      <c r="D70" s="702">
        <v>68.014200000000002</v>
      </c>
      <c r="E70" s="711" t="s">
        <v>329</v>
      </c>
      <c r="F70" s="701">
        <v>0</v>
      </c>
      <c r="G70" s="702">
        <v>0</v>
      </c>
      <c r="H70" s="704">
        <v>0</v>
      </c>
      <c r="I70" s="701">
        <v>68.541650000000004</v>
      </c>
      <c r="J70" s="702">
        <v>68.541650000000004</v>
      </c>
      <c r="K70" s="712" t="s">
        <v>329</v>
      </c>
    </row>
    <row r="71" spans="1:11" ht="14.4" customHeight="1" thickBot="1" x14ac:dyDescent="0.35">
      <c r="A71" s="721" t="s">
        <v>42</v>
      </c>
      <c r="B71" s="701">
        <v>918.48901825886298</v>
      </c>
      <c r="C71" s="701">
        <v>899.11300000000006</v>
      </c>
      <c r="D71" s="702">
        <v>-19.376018258862</v>
      </c>
      <c r="E71" s="703">
        <v>0.97890446388100005</v>
      </c>
      <c r="F71" s="701">
        <v>896.50922463783195</v>
      </c>
      <c r="G71" s="702">
        <v>448.25461231891597</v>
      </c>
      <c r="H71" s="704">
        <v>45.258000000000003</v>
      </c>
      <c r="I71" s="701">
        <v>455.03500000000099</v>
      </c>
      <c r="J71" s="702">
        <v>6.780387681084</v>
      </c>
      <c r="K71" s="705">
        <v>0.50756309862100002</v>
      </c>
    </row>
    <row r="72" spans="1:11" ht="14.4" customHeight="1" thickBot="1" x14ac:dyDescent="0.35">
      <c r="A72" s="722" t="s">
        <v>397</v>
      </c>
      <c r="B72" s="706">
        <v>918.48901825886298</v>
      </c>
      <c r="C72" s="706">
        <v>899.11300000000006</v>
      </c>
      <c r="D72" s="707">
        <v>-19.376018258862</v>
      </c>
      <c r="E72" s="713">
        <v>0.97890446388100005</v>
      </c>
      <c r="F72" s="706">
        <v>896.50922463783195</v>
      </c>
      <c r="G72" s="707">
        <v>448.25461231891597</v>
      </c>
      <c r="H72" s="709">
        <v>45.258000000000003</v>
      </c>
      <c r="I72" s="706">
        <v>455.03500000000099</v>
      </c>
      <c r="J72" s="707">
        <v>6.780387681084</v>
      </c>
      <c r="K72" s="714">
        <v>0.50756309862100002</v>
      </c>
    </row>
    <row r="73" spans="1:11" ht="14.4" customHeight="1" thickBot="1" x14ac:dyDescent="0.35">
      <c r="A73" s="723" t="s">
        <v>398</v>
      </c>
      <c r="B73" s="701">
        <v>255.12099999999899</v>
      </c>
      <c r="C73" s="701">
        <v>257.12</v>
      </c>
      <c r="D73" s="702">
        <v>1.999000000001</v>
      </c>
      <c r="E73" s="703">
        <v>1.0078354976649999</v>
      </c>
      <c r="F73" s="701">
        <v>259.008419427619</v>
      </c>
      <c r="G73" s="702">
        <v>129.50420971380899</v>
      </c>
      <c r="H73" s="704">
        <v>21.178000000000001</v>
      </c>
      <c r="I73" s="701">
        <v>120.483</v>
      </c>
      <c r="J73" s="702">
        <v>-9.0212097138090002</v>
      </c>
      <c r="K73" s="705">
        <v>0.46517020669100001</v>
      </c>
    </row>
    <row r="74" spans="1:11" ht="14.4" customHeight="1" thickBot="1" x14ac:dyDescent="0.35">
      <c r="A74" s="723" t="s">
        <v>399</v>
      </c>
      <c r="B74" s="701">
        <v>77.368018258866002</v>
      </c>
      <c r="C74" s="701">
        <v>70.572999999999993</v>
      </c>
      <c r="D74" s="702">
        <v>-6.7950182588660004</v>
      </c>
      <c r="E74" s="703">
        <v>0.91217277614400005</v>
      </c>
      <c r="F74" s="701">
        <v>75.716583720136995</v>
      </c>
      <c r="G74" s="702">
        <v>37.858291860068</v>
      </c>
      <c r="H74" s="704">
        <v>4.8460000000000001</v>
      </c>
      <c r="I74" s="701">
        <v>39.261000000000003</v>
      </c>
      <c r="J74" s="702">
        <v>1.402708139931</v>
      </c>
      <c r="K74" s="705">
        <v>0.51852577164699998</v>
      </c>
    </row>
    <row r="75" spans="1:11" ht="14.4" customHeight="1" thickBot="1" x14ac:dyDescent="0.35">
      <c r="A75" s="723" t="s">
        <v>400</v>
      </c>
      <c r="B75" s="701">
        <v>585.99999999999795</v>
      </c>
      <c r="C75" s="701">
        <v>571.41999999999996</v>
      </c>
      <c r="D75" s="702">
        <v>-14.579999999997</v>
      </c>
      <c r="E75" s="703">
        <v>0.97511945392400001</v>
      </c>
      <c r="F75" s="701">
        <v>561.78422149007497</v>
      </c>
      <c r="G75" s="702">
        <v>280.892110745038</v>
      </c>
      <c r="H75" s="704">
        <v>19.234000000000002</v>
      </c>
      <c r="I75" s="701">
        <v>295.291</v>
      </c>
      <c r="J75" s="702">
        <v>14.398889254962</v>
      </c>
      <c r="K75" s="705">
        <v>0.52563064020600003</v>
      </c>
    </row>
    <row r="76" spans="1:11" ht="14.4" customHeight="1" thickBot="1" x14ac:dyDescent="0.35">
      <c r="A76" s="721" t="s">
        <v>43</v>
      </c>
      <c r="B76" s="701">
        <v>150</v>
      </c>
      <c r="C76" s="701">
        <v>178.31290000000001</v>
      </c>
      <c r="D76" s="702">
        <v>28.312899999999999</v>
      </c>
      <c r="E76" s="703">
        <v>1.188752666666</v>
      </c>
      <c r="F76" s="701">
        <v>179.57008744196301</v>
      </c>
      <c r="G76" s="702">
        <v>89.785043720980994</v>
      </c>
      <c r="H76" s="704">
        <v>12</v>
      </c>
      <c r="I76" s="701">
        <v>120.86082</v>
      </c>
      <c r="J76" s="702">
        <v>31.075776279018001</v>
      </c>
      <c r="K76" s="705">
        <v>0.67305653030299994</v>
      </c>
    </row>
    <row r="77" spans="1:11" ht="14.4" customHeight="1" thickBot="1" x14ac:dyDescent="0.35">
      <c r="A77" s="722" t="s">
        <v>401</v>
      </c>
      <c r="B77" s="706">
        <v>150</v>
      </c>
      <c r="C77" s="706">
        <v>178.31290000000001</v>
      </c>
      <c r="D77" s="707">
        <v>28.312899999999999</v>
      </c>
      <c r="E77" s="713">
        <v>1.188752666666</v>
      </c>
      <c r="F77" s="706">
        <v>179.57008744196301</v>
      </c>
      <c r="G77" s="707">
        <v>89.785043720980994</v>
      </c>
      <c r="H77" s="709">
        <v>12</v>
      </c>
      <c r="I77" s="706">
        <v>120.86082</v>
      </c>
      <c r="J77" s="707">
        <v>31.075776279018001</v>
      </c>
      <c r="K77" s="714">
        <v>0.67305653030299994</v>
      </c>
    </row>
    <row r="78" spans="1:11" ht="14.4" customHeight="1" thickBot="1" x14ac:dyDescent="0.35">
      <c r="A78" s="723" t="s">
        <v>402</v>
      </c>
      <c r="B78" s="701">
        <v>150</v>
      </c>
      <c r="C78" s="701">
        <v>178.31290000000001</v>
      </c>
      <c r="D78" s="702">
        <v>28.312899999999999</v>
      </c>
      <c r="E78" s="703">
        <v>1.188752666666</v>
      </c>
      <c r="F78" s="701">
        <v>179.57008744196301</v>
      </c>
      <c r="G78" s="702">
        <v>89.785043720980994</v>
      </c>
      <c r="H78" s="704">
        <v>12</v>
      </c>
      <c r="I78" s="701">
        <v>120.86082</v>
      </c>
      <c r="J78" s="702">
        <v>31.075776279018001</v>
      </c>
      <c r="K78" s="705">
        <v>0.67305653030299994</v>
      </c>
    </row>
    <row r="79" spans="1:11" ht="14.4" customHeight="1" thickBot="1" x14ac:dyDescent="0.35">
      <c r="A79" s="724" t="s">
        <v>403</v>
      </c>
      <c r="B79" s="706">
        <v>3976.6711672251799</v>
      </c>
      <c r="C79" s="706">
        <v>5123.2811400000001</v>
      </c>
      <c r="D79" s="707">
        <v>1146.6099727748201</v>
      </c>
      <c r="E79" s="713">
        <v>1.2883341177979999</v>
      </c>
      <c r="F79" s="706">
        <v>6752.6925269309004</v>
      </c>
      <c r="G79" s="707">
        <v>3376.3462634654502</v>
      </c>
      <c r="H79" s="709">
        <v>186.84398999999999</v>
      </c>
      <c r="I79" s="706">
        <v>1601.4234899999999</v>
      </c>
      <c r="J79" s="707">
        <v>-1774.9227734654501</v>
      </c>
      <c r="K79" s="714">
        <v>0.237153325671</v>
      </c>
    </row>
    <row r="80" spans="1:11" ht="14.4" customHeight="1" thickBot="1" x14ac:dyDescent="0.35">
      <c r="A80" s="721" t="s">
        <v>45</v>
      </c>
      <c r="B80" s="701">
        <v>1779.4619554352601</v>
      </c>
      <c r="C80" s="701">
        <v>2751.0132800000001</v>
      </c>
      <c r="D80" s="702">
        <v>971.55132456473802</v>
      </c>
      <c r="E80" s="703">
        <v>1.5459803855859999</v>
      </c>
      <c r="F80" s="701">
        <v>4560.0252708654698</v>
      </c>
      <c r="G80" s="702">
        <v>2280.0126354327299</v>
      </c>
      <c r="H80" s="704">
        <v>12.70565</v>
      </c>
      <c r="I80" s="701">
        <v>405.05862999999999</v>
      </c>
      <c r="J80" s="702">
        <v>-1874.9540054327299</v>
      </c>
      <c r="K80" s="705">
        <v>8.8828154655999997E-2</v>
      </c>
    </row>
    <row r="81" spans="1:11" ht="14.4" customHeight="1" thickBot="1" x14ac:dyDescent="0.35">
      <c r="A81" s="725" t="s">
        <v>404</v>
      </c>
      <c r="B81" s="701">
        <v>1779.4619554352601</v>
      </c>
      <c r="C81" s="701">
        <v>2751.0132800000001</v>
      </c>
      <c r="D81" s="702">
        <v>971.55132456473802</v>
      </c>
      <c r="E81" s="703">
        <v>1.5459803855859999</v>
      </c>
      <c r="F81" s="701">
        <v>4560.0252708654698</v>
      </c>
      <c r="G81" s="702">
        <v>2280.0126354327299</v>
      </c>
      <c r="H81" s="704">
        <v>12.70565</v>
      </c>
      <c r="I81" s="701">
        <v>405.05862999999999</v>
      </c>
      <c r="J81" s="702">
        <v>-1874.9540054327299</v>
      </c>
      <c r="K81" s="705">
        <v>8.8828154655999997E-2</v>
      </c>
    </row>
    <row r="82" spans="1:11" ht="14.4" customHeight="1" thickBot="1" x14ac:dyDescent="0.35">
      <c r="A82" s="723" t="s">
        <v>405</v>
      </c>
      <c r="B82" s="701">
        <v>643.31689410824401</v>
      </c>
      <c r="C82" s="701">
        <v>1314.39572</v>
      </c>
      <c r="D82" s="702">
        <v>671.07882589175495</v>
      </c>
      <c r="E82" s="703">
        <v>2.043154364571</v>
      </c>
      <c r="F82" s="701">
        <v>1923.0343804219201</v>
      </c>
      <c r="G82" s="702">
        <v>961.51719021095801</v>
      </c>
      <c r="H82" s="704">
        <v>9.2377000000000002</v>
      </c>
      <c r="I82" s="701">
        <v>325.35966000000002</v>
      </c>
      <c r="J82" s="702">
        <v>-636.15753021095702</v>
      </c>
      <c r="K82" s="705">
        <v>0.16919076606799999</v>
      </c>
    </row>
    <row r="83" spans="1:11" ht="14.4" customHeight="1" thickBot="1" x14ac:dyDescent="0.35">
      <c r="A83" s="723" t="s">
        <v>406</v>
      </c>
      <c r="B83" s="701">
        <v>34.939282857016998</v>
      </c>
      <c r="C83" s="701">
        <v>46.455889999999997</v>
      </c>
      <c r="D83" s="702">
        <v>11.516607142982</v>
      </c>
      <c r="E83" s="703">
        <v>1.3296177311390001</v>
      </c>
      <c r="F83" s="701">
        <v>39.475067058911002</v>
      </c>
      <c r="G83" s="702">
        <v>19.737533529455</v>
      </c>
      <c r="H83" s="704">
        <v>0.60499999999999998</v>
      </c>
      <c r="I83" s="701">
        <v>4.8356700000000004</v>
      </c>
      <c r="J83" s="702">
        <v>-14.901863529454999</v>
      </c>
      <c r="K83" s="705">
        <v>0.122499348583</v>
      </c>
    </row>
    <row r="84" spans="1:11" ht="14.4" customHeight="1" thickBot="1" x14ac:dyDescent="0.35">
      <c r="A84" s="723" t="s">
        <v>407</v>
      </c>
      <c r="B84" s="701">
        <v>1023.20577847</v>
      </c>
      <c r="C84" s="701">
        <v>1319.11121</v>
      </c>
      <c r="D84" s="702">
        <v>295.90543152999999</v>
      </c>
      <c r="E84" s="703">
        <v>1.2891944492059999</v>
      </c>
      <c r="F84" s="701">
        <v>2520.3447272959102</v>
      </c>
      <c r="G84" s="702">
        <v>1260.1723636479601</v>
      </c>
      <c r="H84" s="704">
        <v>0</v>
      </c>
      <c r="I84" s="701">
        <v>47.752389999999998</v>
      </c>
      <c r="J84" s="702">
        <v>-1212.41997364796</v>
      </c>
      <c r="K84" s="705">
        <v>1.8946769257999999E-2</v>
      </c>
    </row>
    <row r="85" spans="1:11" ht="14.4" customHeight="1" thickBot="1" x14ac:dyDescent="0.35">
      <c r="A85" s="723" t="s">
        <v>408</v>
      </c>
      <c r="B85" s="701">
        <v>77.999999999999005</v>
      </c>
      <c r="C85" s="701">
        <v>71.050460000000001</v>
      </c>
      <c r="D85" s="702">
        <v>-6.9495399999989997</v>
      </c>
      <c r="E85" s="703">
        <v>0.910903333333</v>
      </c>
      <c r="F85" s="701">
        <v>77.171096088724994</v>
      </c>
      <c r="G85" s="702">
        <v>38.585548044362</v>
      </c>
      <c r="H85" s="704">
        <v>2.8629500000000001</v>
      </c>
      <c r="I85" s="701">
        <v>27.110910000000001</v>
      </c>
      <c r="J85" s="702">
        <v>-11.474638044362001</v>
      </c>
      <c r="K85" s="705">
        <v>0.351309121861</v>
      </c>
    </row>
    <row r="86" spans="1:11" ht="14.4" customHeight="1" thickBot="1" x14ac:dyDescent="0.35">
      <c r="A86" s="726" t="s">
        <v>46</v>
      </c>
      <c r="B86" s="706">
        <v>0</v>
      </c>
      <c r="C86" s="706">
        <v>156.239</v>
      </c>
      <c r="D86" s="707">
        <v>156.239</v>
      </c>
      <c r="E86" s="708" t="s">
        <v>329</v>
      </c>
      <c r="F86" s="706">
        <v>0</v>
      </c>
      <c r="G86" s="707">
        <v>0</v>
      </c>
      <c r="H86" s="709">
        <v>13.433</v>
      </c>
      <c r="I86" s="706">
        <v>66.98</v>
      </c>
      <c r="J86" s="707">
        <v>66.98</v>
      </c>
      <c r="K86" s="710" t="s">
        <v>329</v>
      </c>
    </row>
    <row r="87" spans="1:11" ht="14.4" customHeight="1" thickBot="1" x14ac:dyDescent="0.35">
      <c r="A87" s="722" t="s">
        <v>409</v>
      </c>
      <c r="B87" s="706">
        <v>0</v>
      </c>
      <c r="C87" s="706">
        <v>156.239</v>
      </c>
      <c r="D87" s="707">
        <v>156.239</v>
      </c>
      <c r="E87" s="708" t="s">
        <v>329</v>
      </c>
      <c r="F87" s="706">
        <v>0</v>
      </c>
      <c r="G87" s="707">
        <v>0</v>
      </c>
      <c r="H87" s="709">
        <v>13.433</v>
      </c>
      <c r="I87" s="706">
        <v>66.98</v>
      </c>
      <c r="J87" s="707">
        <v>66.98</v>
      </c>
      <c r="K87" s="710" t="s">
        <v>329</v>
      </c>
    </row>
    <row r="88" spans="1:11" ht="14.4" customHeight="1" thickBot="1" x14ac:dyDescent="0.35">
      <c r="A88" s="723" t="s">
        <v>410</v>
      </c>
      <c r="B88" s="701">
        <v>0</v>
      </c>
      <c r="C88" s="701">
        <v>150.53700000000001</v>
      </c>
      <c r="D88" s="702">
        <v>150.53700000000001</v>
      </c>
      <c r="E88" s="711" t="s">
        <v>329</v>
      </c>
      <c r="F88" s="701">
        <v>0</v>
      </c>
      <c r="G88" s="702">
        <v>0</v>
      </c>
      <c r="H88" s="704">
        <v>13.433</v>
      </c>
      <c r="I88" s="701">
        <v>65.98</v>
      </c>
      <c r="J88" s="702">
        <v>65.98</v>
      </c>
      <c r="K88" s="712" t="s">
        <v>329</v>
      </c>
    </row>
    <row r="89" spans="1:11" ht="14.4" customHeight="1" thickBot="1" x14ac:dyDescent="0.35">
      <c r="A89" s="723" t="s">
        <v>411</v>
      </c>
      <c r="B89" s="701">
        <v>0</v>
      </c>
      <c r="C89" s="701">
        <v>5.702</v>
      </c>
      <c r="D89" s="702">
        <v>5.702</v>
      </c>
      <c r="E89" s="711" t="s">
        <v>329</v>
      </c>
      <c r="F89" s="701">
        <v>0</v>
      </c>
      <c r="G89" s="702">
        <v>0</v>
      </c>
      <c r="H89" s="704">
        <v>0</v>
      </c>
      <c r="I89" s="701">
        <v>1</v>
      </c>
      <c r="J89" s="702">
        <v>1</v>
      </c>
      <c r="K89" s="712" t="s">
        <v>329</v>
      </c>
    </row>
    <row r="90" spans="1:11" ht="14.4" customHeight="1" thickBot="1" x14ac:dyDescent="0.35">
      <c r="A90" s="721" t="s">
        <v>47</v>
      </c>
      <c r="B90" s="701">
        <v>2197.2092117899201</v>
      </c>
      <c r="C90" s="701">
        <v>2216.0288599999999</v>
      </c>
      <c r="D90" s="702">
        <v>18.819648210078999</v>
      </c>
      <c r="E90" s="703">
        <v>1.008565250914</v>
      </c>
      <c r="F90" s="701">
        <v>2192.6672560654301</v>
      </c>
      <c r="G90" s="702">
        <v>1096.3336280327201</v>
      </c>
      <c r="H90" s="704">
        <v>160.70534000000001</v>
      </c>
      <c r="I90" s="701">
        <v>1129.3848599999999</v>
      </c>
      <c r="J90" s="702">
        <v>33.051231967283996</v>
      </c>
      <c r="K90" s="705">
        <v>0.51507352831300002</v>
      </c>
    </row>
    <row r="91" spans="1:11" ht="14.4" customHeight="1" thickBot="1" x14ac:dyDescent="0.35">
      <c r="A91" s="722" t="s">
        <v>412</v>
      </c>
      <c r="B91" s="706">
        <v>0.45462523583600001</v>
      </c>
      <c r="C91" s="706">
        <v>0</v>
      </c>
      <c r="D91" s="707">
        <v>-0.45462523583600001</v>
      </c>
      <c r="E91" s="713">
        <v>0</v>
      </c>
      <c r="F91" s="706">
        <v>0</v>
      </c>
      <c r="G91" s="707">
        <v>0</v>
      </c>
      <c r="H91" s="709">
        <v>0</v>
      </c>
      <c r="I91" s="706">
        <v>0</v>
      </c>
      <c r="J91" s="707">
        <v>0</v>
      </c>
      <c r="K91" s="714">
        <v>0</v>
      </c>
    </row>
    <row r="92" spans="1:11" ht="14.4" customHeight="1" thickBot="1" x14ac:dyDescent="0.35">
      <c r="A92" s="723" t="s">
        <v>413</v>
      </c>
      <c r="B92" s="701">
        <v>0.45462523583600001</v>
      </c>
      <c r="C92" s="701">
        <v>0</v>
      </c>
      <c r="D92" s="702">
        <v>-0.45462523583600001</v>
      </c>
      <c r="E92" s="703">
        <v>0</v>
      </c>
      <c r="F92" s="701">
        <v>0</v>
      </c>
      <c r="G92" s="702">
        <v>0</v>
      </c>
      <c r="H92" s="704">
        <v>0</v>
      </c>
      <c r="I92" s="701">
        <v>0</v>
      </c>
      <c r="J92" s="702">
        <v>0</v>
      </c>
      <c r="K92" s="705">
        <v>0</v>
      </c>
    </row>
    <row r="93" spans="1:11" ht="14.4" customHeight="1" thickBot="1" x14ac:dyDescent="0.35">
      <c r="A93" s="722" t="s">
        <v>414</v>
      </c>
      <c r="B93" s="706">
        <v>48.967963329017003</v>
      </c>
      <c r="C93" s="706">
        <v>29.131049999999998</v>
      </c>
      <c r="D93" s="707">
        <v>-19.836913329017001</v>
      </c>
      <c r="E93" s="713">
        <v>0.59490017594199995</v>
      </c>
      <c r="F93" s="706">
        <v>28.693539342729999</v>
      </c>
      <c r="G93" s="707">
        <v>14.346769671364999</v>
      </c>
      <c r="H93" s="709">
        <v>2.08338</v>
      </c>
      <c r="I93" s="706">
        <v>12.558450000000001</v>
      </c>
      <c r="J93" s="707">
        <v>-1.788319671365</v>
      </c>
      <c r="K93" s="714">
        <v>0.43767518011599998</v>
      </c>
    </row>
    <row r="94" spans="1:11" ht="14.4" customHeight="1" thickBot="1" x14ac:dyDescent="0.35">
      <c r="A94" s="723" t="s">
        <v>415</v>
      </c>
      <c r="B94" s="701">
        <v>15.672915836472001</v>
      </c>
      <c r="C94" s="701">
        <v>13.4076</v>
      </c>
      <c r="D94" s="702">
        <v>-2.2653158364719999</v>
      </c>
      <c r="E94" s="703">
        <v>0.85546302550700004</v>
      </c>
      <c r="F94" s="701">
        <v>12.831181433816999</v>
      </c>
      <c r="G94" s="702">
        <v>6.4155907169080004</v>
      </c>
      <c r="H94" s="704">
        <v>1.0042</v>
      </c>
      <c r="I94" s="701">
        <v>6.4077000000000002</v>
      </c>
      <c r="J94" s="702">
        <v>-7.8907169080000006E-3</v>
      </c>
      <c r="K94" s="705">
        <v>0.49938503582400001</v>
      </c>
    </row>
    <row r="95" spans="1:11" ht="14.4" customHeight="1" thickBot="1" x14ac:dyDescent="0.35">
      <c r="A95" s="723" t="s">
        <v>416</v>
      </c>
      <c r="B95" s="701">
        <v>33.295047492545002</v>
      </c>
      <c r="C95" s="701">
        <v>15.72345</v>
      </c>
      <c r="D95" s="702">
        <v>-17.571597492544999</v>
      </c>
      <c r="E95" s="703">
        <v>0.47224590995100002</v>
      </c>
      <c r="F95" s="701">
        <v>15.862357908912999</v>
      </c>
      <c r="G95" s="702">
        <v>7.9311789544559996</v>
      </c>
      <c r="H95" s="704">
        <v>1.07918</v>
      </c>
      <c r="I95" s="701">
        <v>6.1507500000000004</v>
      </c>
      <c r="J95" s="702">
        <v>-1.7804289544559999</v>
      </c>
      <c r="K95" s="705">
        <v>0.387757610521</v>
      </c>
    </row>
    <row r="96" spans="1:11" ht="14.4" customHeight="1" thickBot="1" x14ac:dyDescent="0.35">
      <c r="A96" s="722" t="s">
        <v>417</v>
      </c>
      <c r="B96" s="706">
        <v>106</v>
      </c>
      <c r="C96" s="706">
        <v>94.742980000000003</v>
      </c>
      <c r="D96" s="707">
        <v>-11.257020000000001</v>
      </c>
      <c r="E96" s="713">
        <v>0.89380169811300003</v>
      </c>
      <c r="F96" s="706">
        <v>122.989914172076</v>
      </c>
      <c r="G96" s="707">
        <v>61.494957086036997</v>
      </c>
      <c r="H96" s="709">
        <v>0.63022</v>
      </c>
      <c r="I96" s="706">
        <v>70.223590000000002</v>
      </c>
      <c r="J96" s="707">
        <v>8.7286329139620005</v>
      </c>
      <c r="K96" s="714">
        <v>0.57097031470100001</v>
      </c>
    </row>
    <row r="97" spans="1:11" ht="14.4" customHeight="1" thickBot="1" x14ac:dyDescent="0.35">
      <c r="A97" s="723" t="s">
        <v>418</v>
      </c>
      <c r="B97" s="701">
        <v>22</v>
      </c>
      <c r="C97" s="701">
        <v>21.6</v>
      </c>
      <c r="D97" s="702">
        <v>-0.4</v>
      </c>
      <c r="E97" s="703">
        <v>0.98181818181799996</v>
      </c>
      <c r="F97" s="701">
        <v>22.332957746478002</v>
      </c>
      <c r="G97" s="702">
        <v>11.166478873239001</v>
      </c>
      <c r="H97" s="704">
        <v>0</v>
      </c>
      <c r="I97" s="701">
        <v>12.69</v>
      </c>
      <c r="J97" s="702">
        <v>1.52352112676</v>
      </c>
      <c r="K97" s="705">
        <v>0.56821851113699995</v>
      </c>
    </row>
    <row r="98" spans="1:11" ht="14.4" customHeight="1" thickBot="1" x14ac:dyDescent="0.35">
      <c r="A98" s="723" t="s">
        <v>419</v>
      </c>
      <c r="B98" s="701">
        <v>84</v>
      </c>
      <c r="C98" s="701">
        <v>73.142979999999994</v>
      </c>
      <c r="D98" s="702">
        <v>-10.85702</v>
      </c>
      <c r="E98" s="703">
        <v>0.870749761904</v>
      </c>
      <c r="F98" s="701">
        <v>100.656956425597</v>
      </c>
      <c r="G98" s="702">
        <v>50.328478212797997</v>
      </c>
      <c r="H98" s="704">
        <v>0.63022</v>
      </c>
      <c r="I98" s="701">
        <v>57.533589999999997</v>
      </c>
      <c r="J98" s="702">
        <v>7.205111787201</v>
      </c>
      <c r="K98" s="705">
        <v>0.571580862794</v>
      </c>
    </row>
    <row r="99" spans="1:11" ht="14.4" customHeight="1" thickBot="1" x14ac:dyDescent="0.35">
      <c r="A99" s="722" t="s">
        <v>420</v>
      </c>
      <c r="B99" s="706">
        <v>1002.54025007302</v>
      </c>
      <c r="C99" s="706">
        <v>987.77130999999997</v>
      </c>
      <c r="D99" s="707">
        <v>-14.768940073021</v>
      </c>
      <c r="E99" s="713">
        <v>0.98526848166699998</v>
      </c>
      <c r="F99" s="706">
        <v>1103.38604791238</v>
      </c>
      <c r="G99" s="707">
        <v>551.69302395618899</v>
      </c>
      <c r="H99" s="709">
        <v>92.359629999999996</v>
      </c>
      <c r="I99" s="706">
        <v>548.56165000000101</v>
      </c>
      <c r="J99" s="707">
        <v>-3.1313739561879999</v>
      </c>
      <c r="K99" s="714">
        <v>0.49716203230700001</v>
      </c>
    </row>
    <row r="100" spans="1:11" ht="14.4" customHeight="1" thickBot="1" x14ac:dyDescent="0.35">
      <c r="A100" s="723" t="s">
        <v>421</v>
      </c>
      <c r="B100" s="701">
        <v>810.00000000000102</v>
      </c>
      <c r="C100" s="701">
        <v>819.55259999999998</v>
      </c>
      <c r="D100" s="702">
        <v>9.5525999999989999</v>
      </c>
      <c r="E100" s="703">
        <v>1.011793333333</v>
      </c>
      <c r="F100" s="701">
        <v>932.660760076266</v>
      </c>
      <c r="G100" s="702">
        <v>466.330380038133</v>
      </c>
      <c r="H100" s="704">
        <v>79.020160000000004</v>
      </c>
      <c r="I100" s="701">
        <v>462.99972000000099</v>
      </c>
      <c r="J100" s="702">
        <v>-3.3306600381320002</v>
      </c>
      <c r="K100" s="705">
        <v>0.49642886225999999</v>
      </c>
    </row>
    <row r="101" spans="1:11" ht="14.4" customHeight="1" thickBot="1" x14ac:dyDescent="0.35">
      <c r="A101" s="723" t="s">
        <v>422</v>
      </c>
      <c r="B101" s="701">
        <v>0</v>
      </c>
      <c r="C101" s="701">
        <v>0</v>
      </c>
      <c r="D101" s="702">
        <v>0</v>
      </c>
      <c r="E101" s="703">
        <v>1</v>
      </c>
      <c r="F101" s="701">
        <v>0</v>
      </c>
      <c r="G101" s="702">
        <v>0</v>
      </c>
      <c r="H101" s="704">
        <v>0</v>
      </c>
      <c r="I101" s="701">
        <v>4.9610000000000003</v>
      </c>
      <c r="J101" s="702">
        <v>4.9610000000000003</v>
      </c>
      <c r="K101" s="712" t="s">
        <v>372</v>
      </c>
    </row>
    <row r="102" spans="1:11" ht="14.4" customHeight="1" thickBot="1" x14ac:dyDescent="0.35">
      <c r="A102" s="723" t="s">
        <v>423</v>
      </c>
      <c r="B102" s="701">
        <v>192.54025007302101</v>
      </c>
      <c r="C102" s="701">
        <v>168.21870999999999</v>
      </c>
      <c r="D102" s="702">
        <v>-24.321540073021001</v>
      </c>
      <c r="E102" s="703">
        <v>0.87368074953700003</v>
      </c>
      <c r="F102" s="701">
        <v>170.72528783611301</v>
      </c>
      <c r="G102" s="702">
        <v>85.362643918055994</v>
      </c>
      <c r="H102" s="704">
        <v>13.33947</v>
      </c>
      <c r="I102" s="701">
        <v>80.600930000000005</v>
      </c>
      <c r="J102" s="702">
        <v>-4.7617139180560004</v>
      </c>
      <c r="K102" s="705">
        <v>0.472108912637</v>
      </c>
    </row>
    <row r="103" spans="1:11" ht="14.4" customHeight="1" thickBot="1" x14ac:dyDescent="0.35">
      <c r="A103" s="722" t="s">
        <v>424</v>
      </c>
      <c r="B103" s="706">
        <v>1032.58506183654</v>
      </c>
      <c r="C103" s="706">
        <v>1061.1018300000001</v>
      </c>
      <c r="D103" s="707">
        <v>28.516768163457002</v>
      </c>
      <c r="E103" s="713">
        <v>1.027616870723</v>
      </c>
      <c r="F103" s="706">
        <v>936.10099094814996</v>
      </c>
      <c r="G103" s="707">
        <v>468.05049547407498</v>
      </c>
      <c r="H103" s="709">
        <v>65.632109999999997</v>
      </c>
      <c r="I103" s="706">
        <v>447.41122000000098</v>
      </c>
      <c r="J103" s="707">
        <v>-20.639275474074001</v>
      </c>
      <c r="K103" s="714">
        <v>0.477951870926</v>
      </c>
    </row>
    <row r="104" spans="1:11" ht="14.4" customHeight="1" thickBot="1" x14ac:dyDescent="0.35">
      <c r="A104" s="723" t="s">
        <v>425</v>
      </c>
      <c r="B104" s="701">
        <v>35.302999999999003</v>
      </c>
      <c r="C104" s="701">
        <v>8.6329999999999991</v>
      </c>
      <c r="D104" s="702">
        <v>-26.669999999999</v>
      </c>
      <c r="E104" s="703">
        <v>0.24454012406799999</v>
      </c>
      <c r="F104" s="701">
        <v>0.38922121843899998</v>
      </c>
      <c r="G104" s="702">
        <v>0.194610609219</v>
      </c>
      <c r="H104" s="704">
        <v>0</v>
      </c>
      <c r="I104" s="701">
        <v>0</v>
      </c>
      <c r="J104" s="702">
        <v>-0.194610609219</v>
      </c>
      <c r="K104" s="705">
        <v>0</v>
      </c>
    </row>
    <row r="105" spans="1:11" ht="14.4" customHeight="1" thickBot="1" x14ac:dyDescent="0.35">
      <c r="A105" s="723" t="s">
        <v>426</v>
      </c>
      <c r="B105" s="701">
        <v>863.64175711514804</v>
      </c>
      <c r="C105" s="701">
        <v>877.45745999999997</v>
      </c>
      <c r="D105" s="702">
        <v>13.815702884851</v>
      </c>
      <c r="E105" s="703">
        <v>1.0159970297530001</v>
      </c>
      <c r="F105" s="701">
        <v>748.15295563405596</v>
      </c>
      <c r="G105" s="702">
        <v>374.07647781702798</v>
      </c>
      <c r="H105" s="704">
        <v>59.789020000000001</v>
      </c>
      <c r="I105" s="701">
        <v>380.41124000000002</v>
      </c>
      <c r="J105" s="702">
        <v>6.3347621829719998</v>
      </c>
      <c r="K105" s="705">
        <v>0.50846720197399997</v>
      </c>
    </row>
    <row r="106" spans="1:11" ht="14.4" customHeight="1" thickBot="1" x14ac:dyDescent="0.35">
      <c r="A106" s="723" t="s">
        <v>427</v>
      </c>
      <c r="B106" s="701">
        <v>2</v>
      </c>
      <c r="C106" s="701">
        <v>2.5068000000000001</v>
      </c>
      <c r="D106" s="702">
        <v>0.50680000000000003</v>
      </c>
      <c r="E106" s="703">
        <v>1.2534000000000001</v>
      </c>
      <c r="F106" s="701">
        <v>5.4811352343279998</v>
      </c>
      <c r="G106" s="702">
        <v>2.7405676171639999</v>
      </c>
      <c r="H106" s="704">
        <v>0</v>
      </c>
      <c r="I106" s="701">
        <v>1.0034000000000001</v>
      </c>
      <c r="J106" s="702">
        <v>-1.737167617164</v>
      </c>
      <c r="K106" s="705">
        <v>0.18306426627</v>
      </c>
    </row>
    <row r="107" spans="1:11" ht="14.4" customHeight="1" thickBot="1" x14ac:dyDescent="0.35">
      <c r="A107" s="723" t="s">
        <v>428</v>
      </c>
      <c r="B107" s="701">
        <v>3.6698650705540001</v>
      </c>
      <c r="C107" s="701">
        <v>41.992139999999999</v>
      </c>
      <c r="D107" s="702">
        <v>38.322274929445001</v>
      </c>
      <c r="E107" s="703">
        <v>11.442420686507001</v>
      </c>
      <c r="F107" s="701">
        <v>48.473951774021003</v>
      </c>
      <c r="G107" s="702">
        <v>24.236975887010001</v>
      </c>
      <c r="H107" s="704">
        <v>3.0419399999999999</v>
      </c>
      <c r="I107" s="701">
        <v>4.2136100000000001</v>
      </c>
      <c r="J107" s="702">
        <v>-20.023365887010002</v>
      </c>
      <c r="K107" s="705">
        <v>8.6925242234E-2</v>
      </c>
    </row>
    <row r="108" spans="1:11" ht="14.4" customHeight="1" thickBot="1" x14ac:dyDescent="0.35">
      <c r="A108" s="723" t="s">
        <v>429</v>
      </c>
      <c r="B108" s="701">
        <v>127.97043965084001</v>
      </c>
      <c r="C108" s="701">
        <v>130.51242999999999</v>
      </c>
      <c r="D108" s="702">
        <v>2.5419903491590001</v>
      </c>
      <c r="E108" s="703">
        <v>1.0198638869729999</v>
      </c>
      <c r="F108" s="701">
        <v>133.60372708730401</v>
      </c>
      <c r="G108" s="702">
        <v>66.801863543652004</v>
      </c>
      <c r="H108" s="704">
        <v>2.8011499999999998</v>
      </c>
      <c r="I108" s="701">
        <v>61.782969999999999</v>
      </c>
      <c r="J108" s="702">
        <v>-5.0188935436520001</v>
      </c>
      <c r="K108" s="705">
        <v>0.46243447953799999</v>
      </c>
    </row>
    <row r="109" spans="1:11" ht="14.4" customHeight="1" thickBot="1" x14ac:dyDescent="0.35">
      <c r="A109" s="722" t="s">
        <v>430</v>
      </c>
      <c r="B109" s="706">
        <v>6.661311315501</v>
      </c>
      <c r="C109" s="706">
        <v>23.316690000000001</v>
      </c>
      <c r="D109" s="707">
        <v>16.655378684498</v>
      </c>
      <c r="E109" s="713">
        <v>3.500315312653</v>
      </c>
      <c r="F109" s="706">
        <v>1.496763690099</v>
      </c>
      <c r="G109" s="707">
        <v>0.74838184504899996</v>
      </c>
      <c r="H109" s="709">
        <v>0</v>
      </c>
      <c r="I109" s="706">
        <v>32.479950000000002</v>
      </c>
      <c r="J109" s="707">
        <v>31.731568154950001</v>
      </c>
      <c r="K109" s="714">
        <v>21.700118873032</v>
      </c>
    </row>
    <row r="110" spans="1:11" ht="14.4" customHeight="1" thickBot="1" x14ac:dyDescent="0.35">
      <c r="A110" s="723" t="s">
        <v>431</v>
      </c>
      <c r="B110" s="701">
        <v>6.661311315501</v>
      </c>
      <c r="C110" s="701">
        <v>1.63724</v>
      </c>
      <c r="D110" s="702">
        <v>-5.0240713155009997</v>
      </c>
      <c r="E110" s="703">
        <v>0.24578343849299999</v>
      </c>
      <c r="F110" s="701">
        <v>1.496763690099</v>
      </c>
      <c r="G110" s="702">
        <v>0.74838184504899996</v>
      </c>
      <c r="H110" s="704">
        <v>0</v>
      </c>
      <c r="I110" s="701">
        <v>4.5900000000000003E-2</v>
      </c>
      <c r="J110" s="702">
        <v>-0.70248184504900002</v>
      </c>
      <c r="K110" s="705">
        <v>3.0666163472000001E-2</v>
      </c>
    </row>
    <row r="111" spans="1:11" ht="14.4" customHeight="1" thickBot="1" x14ac:dyDescent="0.35">
      <c r="A111" s="723" t="s">
        <v>432</v>
      </c>
      <c r="B111" s="701">
        <v>0</v>
      </c>
      <c r="C111" s="701">
        <v>21.679449999999999</v>
      </c>
      <c r="D111" s="702">
        <v>21.679449999999999</v>
      </c>
      <c r="E111" s="711" t="s">
        <v>372</v>
      </c>
      <c r="F111" s="701">
        <v>0</v>
      </c>
      <c r="G111" s="702">
        <v>0</v>
      </c>
      <c r="H111" s="704">
        <v>0</v>
      </c>
      <c r="I111" s="701">
        <v>32.434049999999999</v>
      </c>
      <c r="J111" s="702">
        <v>32.434049999999999</v>
      </c>
      <c r="K111" s="712" t="s">
        <v>329</v>
      </c>
    </row>
    <row r="112" spans="1:11" ht="14.4" customHeight="1" thickBot="1" x14ac:dyDescent="0.35">
      <c r="A112" s="722" t="s">
        <v>433</v>
      </c>
      <c r="B112" s="706">
        <v>0</v>
      </c>
      <c r="C112" s="706">
        <v>19.965</v>
      </c>
      <c r="D112" s="707">
        <v>19.965</v>
      </c>
      <c r="E112" s="708" t="s">
        <v>329</v>
      </c>
      <c r="F112" s="706">
        <v>0</v>
      </c>
      <c r="G112" s="707">
        <v>0</v>
      </c>
      <c r="H112" s="709">
        <v>0</v>
      </c>
      <c r="I112" s="706">
        <v>18.149999999999999</v>
      </c>
      <c r="J112" s="707">
        <v>18.149999999999999</v>
      </c>
      <c r="K112" s="710" t="s">
        <v>329</v>
      </c>
    </row>
    <row r="113" spans="1:11" ht="14.4" customHeight="1" thickBot="1" x14ac:dyDescent="0.35">
      <c r="A113" s="723" t="s">
        <v>434</v>
      </c>
      <c r="B113" s="701">
        <v>0</v>
      </c>
      <c r="C113" s="701">
        <v>19.965</v>
      </c>
      <c r="D113" s="702">
        <v>19.965</v>
      </c>
      <c r="E113" s="711" t="s">
        <v>329</v>
      </c>
      <c r="F113" s="701">
        <v>0</v>
      </c>
      <c r="G113" s="702">
        <v>0</v>
      </c>
      <c r="H113" s="704">
        <v>0</v>
      </c>
      <c r="I113" s="701">
        <v>18.149999999999999</v>
      </c>
      <c r="J113" s="702">
        <v>18.149999999999999</v>
      </c>
      <c r="K113" s="712" t="s">
        <v>329</v>
      </c>
    </row>
    <row r="114" spans="1:11" ht="14.4" customHeight="1" thickBot="1" x14ac:dyDescent="0.35">
      <c r="A114" s="720" t="s">
        <v>48</v>
      </c>
      <c r="B114" s="701">
        <v>49825</v>
      </c>
      <c r="C114" s="701">
        <v>55106.195950000001</v>
      </c>
      <c r="D114" s="702">
        <v>5281.1959499999903</v>
      </c>
      <c r="E114" s="703">
        <v>1.105994901154</v>
      </c>
      <c r="F114" s="701">
        <v>57433.070490604798</v>
      </c>
      <c r="G114" s="702">
        <v>28716.535245302399</v>
      </c>
      <c r="H114" s="704">
        <v>4996.3067000000001</v>
      </c>
      <c r="I114" s="701">
        <v>28504.222150000001</v>
      </c>
      <c r="J114" s="702">
        <v>-212.31309530238701</v>
      </c>
      <c r="K114" s="705">
        <v>0.49630329540899998</v>
      </c>
    </row>
    <row r="115" spans="1:11" ht="14.4" customHeight="1" thickBot="1" x14ac:dyDescent="0.35">
      <c r="A115" s="726" t="s">
        <v>435</v>
      </c>
      <c r="B115" s="706">
        <v>36699</v>
      </c>
      <c r="C115" s="706">
        <v>40619.226000000002</v>
      </c>
      <c r="D115" s="707">
        <v>3920.2259999999701</v>
      </c>
      <c r="E115" s="713">
        <v>1.1068210577940001</v>
      </c>
      <c r="F115" s="706">
        <v>42345.8304906048</v>
      </c>
      <c r="G115" s="707">
        <v>21172.9152453024</v>
      </c>
      <c r="H115" s="709">
        <v>3675.3130000000001</v>
      </c>
      <c r="I115" s="706">
        <v>20972.531999999999</v>
      </c>
      <c r="J115" s="707">
        <v>-200.38324530240101</v>
      </c>
      <c r="K115" s="714">
        <v>0.49526793445799999</v>
      </c>
    </row>
    <row r="116" spans="1:11" ht="14.4" customHeight="1" thickBot="1" x14ac:dyDescent="0.35">
      <c r="A116" s="722" t="s">
        <v>436</v>
      </c>
      <c r="B116" s="706">
        <v>36457</v>
      </c>
      <c r="C116" s="706">
        <v>40194.932000000001</v>
      </c>
      <c r="D116" s="707">
        <v>3737.9319999999698</v>
      </c>
      <c r="E116" s="713">
        <v>1.1025298845210001</v>
      </c>
      <c r="F116" s="706">
        <v>41908.999999999898</v>
      </c>
      <c r="G116" s="707">
        <v>20954.499999999902</v>
      </c>
      <c r="H116" s="709">
        <v>3651.7820000000002</v>
      </c>
      <c r="I116" s="706">
        <v>20808.422999999999</v>
      </c>
      <c r="J116" s="707">
        <v>-146.07699999990999</v>
      </c>
      <c r="K116" s="714">
        <v>0.49651442410899999</v>
      </c>
    </row>
    <row r="117" spans="1:11" ht="14.4" customHeight="1" thickBot="1" x14ac:dyDescent="0.35">
      <c r="A117" s="723" t="s">
        <v>437</v>
      </c>
      <c r="B117" s="701">
        <v>36457</v>
      </c>
      <c r="C117" s="701">
        <v>40194.932000000001</v>
      </c>
      <c r="D117" s="702">
        <v>3737.9319999999698</v>
      </c>
      <c r="E117" s="703">
        <v>1.1025298845210001</v>
      </c>
      <c r="F117" s="701">
        <v>41908.999999999898</v>
      </c>
      <c r="G117" s="702">
        <v>20954.499999999902</v>
      </c>
      <c r="H117" s="704">
        <v>3651.7820000000002</v>
      </c>
      <c r="I117" s="701">
        <v>20808.422999999999</v>
      </c>
      <c r="J117" s="702">
        <v>-146.07699999990999</v>
      </c>
      <c r="K117" s="705">
        <v>0.49651442410899999</v>
      </c>
    </row>
    <row r="118" spans="1:11" ht="14.4" customHeight="1" thickBot="1" x14ac:dyDescent="0.35">
      <c r="A118" s="722" t="s">
        <v>438</v>
      </c>
      <c r="B118" s="706">
        <v>140</v>
      </c>
      <c r="C118" s="706">
        <v>294.82</v>
      </c>
      <c r="D118" s="707">
        <v>154.82</v>
      </c>
      <c r="E118" s="713">
        <v>2.1058571428569999</v>
      </c>
      <c r="F118" s="706">
        <v>336.952490604974</v>
      </c>
      <c r="G118" s="707">
        <v>168.476245302487</v>
      </c>
      <c r="H118" s="709">
        <v>17.625</v>
      </c>
      <c r="I118" s="706">
        <v>121.045</v>
      </c>
      <c r="J118" s="707">
        <v>-47.431245302485998</v>
      </c>
      <c r="K118" s="714">
        <v>0.35923462023500002</v>
      </c>
    </row>
    <row r="119" spans="1:11" ht="14.4" customHeight="1" thickBot="1" x14ac:dyDescent="0.35">
      <c r="A119" s="723" t="s">
        <v>439</v>
      </c>
      <c r="B119" s="701">
        <v>140</v>
      </c>
      <c r="C119" s="701">
        <v>294.82</v>
      </c>
      <c r="D119" s="702">
        <v>154.82</v>
      </c>
      <c r="E119" s="703">
        <v>2.1058571428569999</v>
      </c>
      <c r="F119" s="701">
        <v>336.952490604974</v>
      </c>
      <c r="G119" s="702">
        <v>168.476245302487</v>
      </c>
      <c r="H119" s="704">
        <v>17.625</v>
      </c>
      <c r="I119" s="701">
        <v>121.045</v>
      </c>
      <c r="J119" s="702">
        <v>-47.431245302485998</v>
      </c>
      <c r="K119" s="705">
        <v>0.35923462023500002</v>
      </c>
    </row>
    <row r="120" spans="1:11" ht="14.4" customHeight="1" thickBot="1" x14ac:dyDescent="0.35">
      <c r="A120" s="722" t="s">
        <v>440</v>
      </c>
      <c r="B120" s="706">
        <v>102</v>
      </c>
      <c r="C120" s="706">
        <v>78.974000000000004</v>
      </c>
      <c r="D120" s="707">
        <v>-23.026</v>
      </c>
      <c r="E120" s="713">
        <v>0.77425490196000002</v>
      </c>
      <c r="F120" s="706">
        <v>99.878</v>
      </c>
      <c r="G120" s="707">
        <v>49.939</v>
      </c>
      <c r="H120" s="709">
        <v>5.1559999999999997</v>
      </c>
      <c r="I120" s="706">
        <v>21.814</v>
      </c>
      <c r="J120" s="707">
        <v>-28.125</v>
      </c>
      <c r="K120" s="714">
        <v>0.21840645587599999</v>
      </c>
    </row>
    <row r="121" spans="1:11" ht="14.4" customHeight="1" thickBot="1" x14ac:dyDescent="0.35">
      <c r="A121" s="723" t="s">
        <v>441</v>
      </c>
      <c r="B121" s="701">
        <v>102</v>
      </c>
      <c r="C121" s="701">
        <v>78.974000000000004</v>
      </c>
      <c r="D121" s="702">
        <v>-23.026</v>
      </c>
      <c r="E121" s="703">
        <v>0.77425490196000002</v>
      </c>
      <c r="F121" s="701">
        <v>99.878</v>
      </c>
      <c r="G121" s="702">
        <v>49.939</v>
      </c>
      <c r="H121" s="704">
        <v>5.1559999999999997</v>
      </c>
      <c r="I121" s="701">
        <v>21.814</v>
      </c>
      <c r="J121" s="702">
        <v>-28.125</v>
      </c>
      <c r="K121" s="705">
        <v>0.21840645587599999</v>
      </c>
    </row>
    <row r="122" spans="1:11" ht="14.4" customHeight="1" thickBot="1" x14ac:dyDescent="0.35">
      <c r="A122" s="725" t="s">
        <v>442</v>
      </c>
      <c r="B122" s="701">
        <v>0</v>
      </c>
      <c r="C122" s="701">
        <v>50.5</v>
      </c>
      <c r="D122" s="702">
        <v>50.5</v>
      </c>
      <c r="E122" s="711" t="s">
        <v>372</v>
      </c>
      <c r="F122" s="701">
        <v>0</v>
      </c>
      <c r="G122" s="702">
        <v>0</v>
      </c>
      <c r="H122" s="704">
        <v>0.75</v>
      </c>
      <c r="I122" s="701">
        <v>21.25</v>
      </c>
      <c r="J122" s="702">
        <v>21.25</v>
      </c>
      <c r="K122" s="712" t="s">
        <v>329</v>
      </c>
    </row>
    <row r="123" spans="1:11" ht="14.4" customHeight="1" thickBot="1" x14ac:dyDescent="0.35">
      <c r="A123" s="723" t="s">
        <v>443</v>
      </c>
      <c r="B123" s="701">
        <v>0</v>
      </c>
      <c r="C123" s="701">
        <v>50.5</v>
      </c>
      <c r="D123" s="702">
        <v>50.5</v>
      </c>
      <c r="E123" s="711" t="s">
        <v>372</v>
      </c>
      <c r="F123" s="701">
        <v>0</v>
      </c>
      <c r="G123" s="702">
        <v>0</v>
      </c>
      <c r="H123" s="704">
        <v>0.75</v>
      </c>
      <c r="I123" s="701">
        <v>21.25</v>
      </c>
      <c r="J123" s="702">
        <v>21.25</v>
      </c>
      <c r="K123" s="712" t="s">
        <v>329</v>
      </c>
    </row>
    <row r="124" spans="1:11" ht="14.4" customHeight="1" thickBot="1" x14ac:dyDescent="0.35">
      <c r="A124" s="721" t="s">
        <v>444</v>
      </c>
      <c r="B124" s="701">
        <v>12396</v>
      </c>
      <c r="C124" s="701">
        <v>13681.49692</v>
      </c>
      <c r="D124" s="702">
        <v>1285.4969200000201</v>
      </c>
      <c r="E124" s="703">
        <v>1.1037025588889999</v>
      </c>
      <c r="F124" s="701">
        <v>14249.06</v>
      </c>
      <c r="G124" s="702">
        <v>7124.53</v>
      </c>
      <c r="H124" s="704">
        <v>1247.85617</v>
      </c>
      <c r="I124" s="701">
        <v>7115.0893700000097</v>
      </c>
      <c r="J124" s="702">
        <v>-9.4406299999899996</v>
      </c>
      <c r="K124" s="705">
        <v>0.49933745594399997</v>
      </c>
    </row>
    <row r="125" spans="1:11" ht="14.4" customHeight="1" thickBot="1" x14ac:dyDescent="0.35">
      <c r="A125" s="722" t="s">
        <v>445</v>
      </c>
      <c r="B125" s="706">
        <v>3280.99999999999</v>
      </c>
      <c r="C125" s="706">
        <v>3644.77088</v>
      </c>
      <c r="D125" s="707">
        <v>363.77088000001402</v>
      </c>
      <c r="E125" s="713">
        <v>1.110871953672</v>
      </c>
      <c r="F125" s="706">
        <v>3771.8100000000099</v>
      </c>
      <c r="G125" s="707">
        <v>1885.905</v>
      </c>
      <c r="H125" s="709">
        <v>330.31689999999998</v>
      </c>
      <c r="I125" s="706">
        <v>1883.4023199999999</v>
      </c>
      <c r="J125" s="707">
        <v>-2.5026800000009999</v>
      </c>
      <c r="K125" s="714">
        <v>0.49933647771200002</v>
      </c>
    </row>
    <row r="126" spans="1:11" ht="14.4" customHeight="1" thickBot="1" x14ac:dyDescent="0.35">
      <c r="A126" s="723" t="s">
        <v>446</v>
      </c>
      <c r="B126" s="701">
        <v>3280.99999999999</v>
      </c>
      <c r="C126" s="701">
        <v>3644.77088</v>
      </c>
      <c r="D126" s="702">
        <v>363.77088000001402</v>
      </c>
      <c r="E126" s="703">
        <v>1.110871953672</v>
      </c>
      <c r="F126" s="701">
        <v>3771.8100000000099</v>
      </c>
      <c r="G126" s="702">
        <v>1885.905</v>
      </c>
      <c r="H126" s="704">
        <v>330.31689999999998</v>
      </c>
      <c r="I126" s="701">
        <v>1883.4023199999999</v>
      </c>
      <c r="J126" s="702">
        <v>-2.5026800000009999</v>
      </c>
      <c r="K126" s="705">
        <v>0.49933647771200002</v>
      </c>
    </row>
    <row r="127" spans="1:11" ht="14.4" customHeight="1" thickBot="1" x14ac:dyDescent="0.35">
      <c r="A127" s="722" t="s">
        <v>447</v>
      </c>
      <c r="B127" s="706">
        <v>9115</v>
      </c>
      <c r="C127" s="706">
        <v>10036.72604</v>
      </c>
      <c r="D127" s="707">
        <v>921.72604000000297</v>
      </c>
      <c r="E127" s="713">
        <v>1.101121891387</v>
      </c>
      <c r="F127" s="706">
        <v>10477.25</v>
      </c>
      <c r="G127" s="707">
        <v>5238.62499999999</v>
      </c>
      <c r="H127" s="709">
        <v>917.53926999999999</v>
      </c>
      <c r="I127" s="706">
        <v>5231.6870500000095</v>
      </c>
      <c r="J127" s="707">
        <v>-6.9379499999869996</v>
      </c>
      <c r="K127" s="714">
        <v>0.49933780810799999</v>
      </c>
    </row>
    <row r="128" spans="1:11" ht="14.4" customHeight="1" thickBot="1" x14ac:dyDescent="0.35">
      <c r="A128" s="723" t="s">
        <v>448</v>
      </c>
      <c r="B128" s="701">
        <v>9115</v>
      </c>
      <c r="C128" s="701">
        <v>10036.72604</v>
      </c>
      <c r="D128" s="702">
        <v>921.72604000000297</v>
      </c>
      <c r="E128" s="703">
        <v>1.101121891387</v>
      </c>
      <c r="F128" s="701">
        <v>10477.25</v>
      </c>
      <c r="G128" s="702">
        <v>5238.62499999999</v>
      </c>
      <c r="H128" s="704">
        <v>917.53926999999999</v>
      </c>
      <c r="I128" s="701">
        <v>5231.6870500000095</v>
      </c>
      <c r="J128" s="702">
        <v>-6.9379499999869996</v>
      </c>
      <c r="K128" s="705">
        <v>0.49933780810799999</v>
      </c>
    </row>
    <row r="129" spans="1:11" ht="14.4" customHeight="1" thickBot="1" x14ac:dyDescent="0.35">
      <c r="A129" s="721" t="s">
        <v>449</v>
      </c>
      <c r="B129" s="701">
        <v>730.00000000000102</v>
      </c>
      <c r="C129" s="701">
        <v>805.47302999999999</v>
      </c>
      <c r="D129" s="702">
        <v>75.473029999999</v>
      </c>
      <c r="E129" s="703">
        <v>1.103387712328</v>
      </c>
      <c r="F129" s="701">
        <v>838.18000000000302</v>
      </c>
      <c r="G129" s="702">
        <v>419.09000000000202</v>
      </c>
      <c r="H129" s="704">
        <v>73.137529999999998</v>
      </c>
      <c r="I129" s="701">
        <v>416.60078000000101</v>
      </c>
      <c r="J129" s="702">
        <v>-2.4892200000010001</v>
      </c>
      <c r="K129" s="705">
        <v>0.49703020830799999</v>
      </c>
    </row>
    <row r="130" spans="1:11" ht="14.4" customHeight="1" thickBot="1" x14ac:dyDescent="0.35">
      <c r="A130" s="722" t="s">
        <v>450</v>
      </c>
      <c r="B130" s="706">
        <v>730.00000000000102</v>
      </c>
      <c r="C130" s="706">
        <v>805.47302999999999</v>
      </c>
      <c r="D130" s="707">
        <v>75.473029999999</v>
      </c>
      <c r="E130" s="713">
        <v>1.103387712328</v>
      </c>
      <c r="F130" s="706">
        <v>838.18000000000302</v>
      </c>
      <c r="G130" s="707">
        <v>419.09000000000202</v>
      </c>
      <c r="H130" s="709">
        <v>73.137529999999998</v>
      </c>
      <c r="I130" s="706">
        <v>416.60078000000101</v>
      </c>
      <c r="J130" s="707">
        <v>-2.4892200000010001</v>
      </c>
      <c r="K130" s="714">
        <v>0.49703020830799999</v>
      </c>
    </row>
    <row r="131" spans="1:11" ht="14.4" customHeight="1" thickBot="1" x14ac:dyDescent="0.35">
      <c r="A131" s="723" t="s">
        <v>451</v>
      </c>
      <c r="B131" s="701">
        <v>730.00000000000102</v>
      </c>
      <c r="C131" s="701">
        <v>805.47302999999999</v>
      </c>
      <c r="D131" s="702">
        <v>75.473029999999</v>
      </c>
      <c r="E131" s="703">
        <v>1.103387712328</v>
      </c>
      <c r="F131" s="701">
        <v>838.18000000000302</v>
      </c>
      <c r="G131" s="702">
        <v>419.09000000000202</v>
      </c>
      <c r="H131" s="704">
        <v>73.137529999999998</v>
      </c>
      <c r="I131" s="701">
        <v>416.60078000000101</v>
      </c>
      <c r="J131" s="702">
        <v>-2.4892200000010001</v>
      </c>
      <c r="K131" s="705">
        <v>0.49703020830799999</v>
      </c>
    </row>
    <row r="132" spans="1:11" ht="14.4" customHeight="1" thickBot="1" x14ac:dyDescent="0.35">
      <c r="A132" s="720" t="s">
        <v>452</v>
      </c>
      <c r="B132" s="701">
        <v>0</v>
      </c>
      <c r="C132" s="701">
        <v>148.56654</v>
      </c>
      <c r="D132" s="702">
        <v>148.56654</v>
      </c>
      <c r="E132" s="711" t="s">
        <v>329</v>
      </c>
      <c r="F132" s="701">
        <v>14.223179147892001</v>
      </c>
      <c r="G132" s="702">
        <v>7.1115895739460004</v>
      </c>
      <c r="H132" s="704">
        <v>1.2</v>
      </c>
      <c r="I132" s="701">
        <v>30.393699999999999</v>
      </c>
      <c r="J132" s="702">
        <v>23.282110426052999</v>
      </c>
      <c r="K132" s="705">
        <v>2.136913251528</v>
      </c>
    </row>
    <row r="133" spans="1:11" ht="14.4" customHeight="1" thickBot="1" x14ac:dyDescent="0.35">
      <c r="A133" s="721" t="s">
        <v>453</v>
      </c>
      <c r="B133" s="701">
        <v>0</v>
      </c>
      <c r="C133" s="701">
        <v>148.56654</v>
      </c>
      <c r="D133" s="702">
        <v>148.56654</v>
      </c>
      <c r="E133" s="711" t="s">
        <v>329</v>
      </c>
      <c r="F133" s="701">
        <v>14.223179147892001</v>
      </c>
      <c r="G133" s="702">
        <v>7.1115895739460004</v>
      </c>
      <c r="H133" s="704">
        <v>1.2</v>
      </c>
      <c r="I133" s="701">
        <v>30.393699999999999</v>
      </c>
      <c r="J133" s="702">
        <v>23.282110426052999</v>
      </c>
      <c r="K133" s="705">
        <v>2.136913251528</v>
      </c>
    </row>
    <row r="134" spans="1:11" ht="14.4" customHeight="1" thickBot="1" x14ac:dyDescent="0.35">
      <c r="A134" s="722" t="s">
        <v>454</v>
      </c>
      <c r="B134" s="706">
        <v>0</v>
      </c>
      <c r="C134" s="706">
        <v>37.455549999999</v>
      </c>
      <c r="D134" s="707">
        <v>37.455549999999</v>
      </c>
      <c r="E134" s="708" t="s">
        <v>372</v>
      </c>
      <c r="F134" s="706">
        <v>0</v>
      </c>
      <c r="G134" s="707">
        <v>0</v>
      </c>
      <c r="H134" s="709">
        <v>0</v>
      </c>
      <c r="I134" s="706">
        <v>0</v>
      </c>
      <c r="J134" s="707">
        <v>0</v>
      </c>
      <c r="K134" s="714">
        <v>0</v>
      </c>
    </row>
    <row r="135" spans="1:11" ht="14.4" customHeight="1" thickBot="1" x14ac:dyDescent="0.35">
      <c r="A135" s="723" t="s">
        <v>455</v>
      </c>
      <c r="B135" s="701">
        <v>0</v>
      </c>
      <c r="C135" s="701">
        <v>37.455549999999</v>
      </c>
      <c r="D135" s="702">
        <v>37.455549999999</v>
      </c>
      <c r="E135" s="711" t="s">
        <v>372</v>
      </c>
      <c r="F135" s="701">
        <v>0</v>
      </c>
      <c r="G135" s="702">
        <v>0</v>
      </c>
      <c r="H135" s="704">
        <v>0</v>
      </c>
      <c r="I135" s="701">
        <v>0</v>
      </c>
      <c r="J135" s="702">
        <v>0</v>
      </c>
      <c r="K135" s="705">
        <v>0</v>
      </c>
    </row>
    <row r="136" spans="1:11" ht="14.4" customHeight="1" thickBot="1" x14ac:dyDescent="0.35">
      <c r="A136" s="722" t="s">
        <v>456</v>
      </c>
      <c r="B136" s="706">
        <v>0</v>
      </c>
      <c r="C136" s="706">
        <v>81.549989999999994</v>
      </c>
      <c r="D136" s="707">
        <v>81.549989999999994</v>
      </c>
      <c r="E136" s="708" t="s">
        <v>329</v>
      </c>
      <c r="F136" s="706">
        <v>0</v>
      </c>
      <c r="G136" s="707">
        <v>0</v>
      </c>
      <c r="H136" s="709">
        <v>0</v>
      </c>
      <c r="I136" s="706">
        <v>23.233699999999999</v>
      </c>
      <c r="J136" s="707">
        <v>23.233699999999999</v>
      </c>
      <c r="K136" s="710" t="s">
        <v>329</v>
      </c>
    </row>
    <row r="137" spans="1:11" ht="14.4" customHeight="1" thickBot="1" x14ac:dyDescent="0.35">
      <c r="A137" s="723" t="s">
        <v>457</v>
      </c>
      <c r="B137" s="701">
        <v>0</v>
      </c>
      <c r="C137" s="701">
        <v>1.84399</v>
      </c>
      <c r="D137" s="702">
        <v>1.84399</v>
      </c>
      <c r="E137" s="711" t="s">
        <v>329</v>
      </c>
      <c r="F137" s="701">
        <v>0</v>
      </c>
      <c r="G137" s="702">
        <v>0</v>
      </c>
      <c r="H137" s="704">
        <v>0</v>
      </c>
      <c r="I137" s="701">
        <v>1.3277000000000001</v>
      </c>
      <c r="J137" s="702">
        <v>1.3277000000000001</v>
      </c>
      <c r="K137" s="712" t="s">
        <v>329</v>
      </c>
    </row>
    <row r="138" spans="1:11" ht="14.4" customHeight="1" thickBot="1" x14ac:dyDescent="0.35">
      <c r="A138" s="723" t="s">
        <v>458</v>
      </c>
      <c r="B138" s="701">
        <v>0</v>
      </c>
      <c r="C138" s="701">
        <v>13.4</v>
      </c>
      <c r="D138" s="702">
        <v>13.4</v>
      </c>
      <c r="E138" s="711" t="s">
        <v>329</v>
      </c>
      <c r="F138" s="701">
        <v>0</v>
      </c>
      <c r="G138" s="702">
        <v>0</v>
      </c>
      <c r="H138" s="704">
        <v>0</v>
      </c>
      <c r="I138" s="701">
        <v>6.65</v>
      </c>
      <c r="J138" s="702">
        <v>6.65</v>
      </c>
      <c r="K138" s="712" t="s">
        <v>329</v>
      </c>
    </row>
    <row r="139" spans="1:11" ht="14.4" customHeight="1" thickBot="1" x14ac:dyDescent="0.35">
      <c r="A139" s="723" t="s">
        <v>459</v>
      </c>
      <c r="B139" s="701">
        <v>0</v>
      </c>
      <c r="C139" s="701">
        <v>66.305999999999997</v>
      </c>
      <c r="D139" s="702">
        <v>66.305999999999997</v>
      </c>
      <c r="E139" s="711" t="s">
        <v>329</v>
      </c>
      <c r="F139" s="701">
        <v>0</v>
      </c>
      <c r="G139" s="702">
        <v>0</v>
      </c>
      <c r="H139" s="704">
        <v>0</v>
      </c>
      <c r="I139" s="701">
        <v>15.256</v>
      </c>
      <c r="J139" s="702">
        <v>15.256</v>
      </c>
      <c r="K139" s="712" t="s">
        <v>329</v>
      </c>
    </row>
    <row r="140" spans="1:11" ht="14.4" customHeight="1" thickBot="1" x14ac:dyDescent="0.35">
      <c r="A140" s="725" t="s">
        <v>460</v>
      </c>
      <c r="B140" s="701">
        <v>0</v>
      </c>
      <c r="C140" s="701">
        <v>8.7609999999999992</v>
      </c>
      <c r="D140" s="702">
        <v>8.7609999999999992</v>
      </c>
      <c r="E140" s="711" t="s">
        <v>329</v>
      </c>
      <c r="F140" s="701">
        <v>0</v>
      </c>
      <c r="G140" s="702">
        <v>0</v>
      </c>
      <c r="H140" s="704">
        <v>0</v>
      </c>
      <c r="I140" s="701">
        <v>0</v>
      </c>
      <c r="J140" s="702">
        <v>0</v>
      </c>
      <c r="K140" s="712" t="s">
        <v>329</v>
      </c>
    </row>
    <row r="141" spans="1:11" ht="14.4" customHeight="1" thickBot="1" x14ac:dyDescent="0.35">
      <c r="A141" s="723" t="s">
        <v>461</v>
      </c>
      <c r="B141" s="701">
        <v>0</v>
      </c>
      <c r="C141" s="701">
        <v>8.7609999999999992</v>
      </c>
      <c r="D141" s="702">
        <v>8.7609999999999992</v>
      </c>
      <c r="E141" s="711" t="s">
        <v>329</v>
      </c>
      <c r="F141" s="701">
        <v>0</v>
      </c>
      <c r="G141" s="702">
        <v>0</v>
      </c>
      <c r="H141" s="704">
        <v>0</v>
      </c>
      <c r="I141" s="701">
        <v>0</v>
      </c>
      <c r="J141" s="702">
        <v>0</v>
      </c>
      <c r="K141" s="712" t="s">
        <v>329</v>
      </c>
    </row>
    <row r="142" spans="1:11" ht="14.4" customHeight="1" thickBot="1" x14ac:dyDescent="0.35">
      <c r="A142" s="725" t="s">
        <v>462</v>
      </c>
      <c r="B142" s="701">
        <v>0</v>
      </c>
      <c r="C142" s="701">
        <v>16.8</v>
      </c>
      <c r="D142" s="702">
        <v>16.8</v>
      </c>
      <c r="E142" s="711" t="s">
        <v>329</v>
      </c>
      <c r="F142" s="701">
        <v>14.223179147892001</v>
      </c>
      <c r="G142" s="702">
        <v>7.1115895739460004</v>
      </c>
      <c r="H142" s="704">
        <v>1.2</v>
      </c>
      <c r="I142" s="701">
        <v>5.5</v>
      </c>
      <c r="J142" s="702">
        <v>-1.611589573946</v>
      </c>
      <c r="K142" s="705">
        <v>0.38669273182899999</v>
      </c>
    </row>
    <row r="143" spans="1:11" ht="14.4" customHeight="1" thickBot="1" x14ac:dyDescent="0.35">
      <c r="A143" s="723" t="s">
        <v>463</v>
      </c>
      <c r="B143" s="701">
        <v>0</v>
      </c>
      <c r="C143" s="701">
        <v>16.8</v>
      </c>
      <c r="D143" s="702">
        <v>16.8</v>
      </c>
      <c r="E143" s="711" t="s">
        <v>329</v>
      </c>
      <c r="F143" s="701">
        <v>14.223179147892001</v>
      </c>
      <c r="G143" s="702">
        <v>7.1115895739460004</v>
      </c>
      <c r="H143" s="704">
        <v>1.2</v>
      </c>
      <c r="I143" s="701">
        <v>5.5</v>
      </c>
      <c r="J143" s="702">
        <v>-1.611589573946</v>
      </c>
      <c r="K143" s="705">
        <v>0.38669273182899999</v>
      </c>
    </row>
    <row r="144" spans="1:11" ht="14.4" customHeight="1" thickBot="1" x14ac:dyDescent="0.35">
      <c r="A144" s="725" t="s">
        <v>464</v>
      </c>
      <c r="B144" s="701">
        <v>0</v>
      </c>
      <c r="C144" s="701">
        <v>3.9999999999989999</v>
      </c>
      <c r="D144" s="702">
        <v>3.9999999999989999</v>
      </c>
      <c r="E144" s="711" t="s">
        <v>372</v>
      </c>
      <c r="F144" s="701">
        <v>0</v>
      </c>
      <c r="G144" s="702">
        <v>0</v>
      </c>
      <c r="H144" s="704">
        <v>0</v>
      </c>
      <c r="I144" s="701">
        <v>1.66</v>
      </c>
      <c r="J144" s="702">
        <v>1.66</v>
      </c>
      <c r="K144" s="712" t="s">
        <v>329</v>
      </c>
    </row>
    <row r="145" spans="1:11" ht="14.4" customHeight="1" thickBot="1" x14ac:dyDescent="0.35">
      <c r="A145" s="723" t="s">
        <v>465</v>
      </c>
      <c r="B145" s="701">
        <v>0</v>
      </c>
      <c r="C145" s="701">
        <v>3.9999999999989999</v>
      </c>
      <c r="D145" s="702">
        <v>3.9999999999989999</v>
      </c>
      <c r="E145" s="711" t="s">
        <v>372</v>
      </c>
      <c r="F145" s="701">
        <v>0</v>
      </c>
      <c r="G145" s="702">
        <v>0</v>
      </c>
      <c r="H145" s="704">
        <v>0</v>
      </c>
      <c r="I145" s="701">
        <v>1.66</v>
      </c>
      <c r="J145" s="702">
        <v>1.66</v>
      </c>
      <c r="K145" s="712" t="s">
        <v>329</v>
      </c>
    </row>
    <row r="146" spans="1:11" ht="14.4" customHeight="1" thickBot="1" x14ac:dyDescent="0.35">
      <c r="A146" s="720" t="s">
        <v>466</v>
      </c>
      <c r="B146" s="701">
        <v>3135</v>
      </c>
      <c r="C146" s="701">
        <v>3448.4123399999999</v>
      </c>
      <c r="D146" s="702">
        <v>313.41233999999599</v>
      </c>
      <c r="E146" s="703">
        <v>1.099972038277</v>
      </c>
      <c r="F146" s="701">
        <v>3068.8549263905802</v>
      </c>
      <c r="G146" s="702">
        <v>1534.4274631952901</v>
      </c>
      <c r="H146" s="704">
        <v>248.47300000000001</v>
      </c>
      <c r="I146" s="701">
        <v>1549.1265000000001</v>
      </c>
      <c r="J146" s="702">
        <v>14.699036804713</v>
      </c>
      <c r="K146" s="705">
        <v>0.50478974638899998</v>
      </c>
    </row>
    <row r="147" spans="1:11" ht="14.4" customHeight="1" thickBot="1" x14ac:dyDescent="0.35">
      <c r="A147" s="721" t="s">
        <v>467</v>
      </c>
      <c r="B147" s="701">
        <v>2878</v>
      </c>
      <c r="C147" s="701">
        <v>2895.7660000000001</v>
      </c>
      <c r="D147" s="702">
        <v>17.765999999996001</v>
      </c>
      <c r="E147" s="703">
        <v>1.006173036831</v>
      </c>
      <c r="F147" s="701">
        <v>3068.8549263905802</v>
      </c>
      <c r="G147" s="702">
        <v>1534.4274631952901</v>
      </c>
      <c r="H147" s="704">
        <v>239.68299999999999</v>
      </c>
      <c r="I147" s="701">
        <v>1376.203</v>
      </c>
      <c r="J147" s="702">
        <v>-158.224463195287</v>
      </c>
      <c r="K147" s="705">
        <v>0.44844185633</v>
      </c>
    </row>
    <row r="148" spans="1:11" ht="14.4" customHeight="1" thickBot="1" x14ac:dyDescent="0.35">
      <c r="A148" s="722" t="s">
        <v>468</v>
      </c>
      <c r="B148" s="706">
        <v>2878</v>
      </c>
      <c r="C148" s="706">
        <v>2894.07</v>
      </c>
      <c r="D148" s="707">
        <v>16.069999999996</v>
      </c>
      <c r="E148" s="713">
        <v>1.0055837387069999</v>
      </c>
      <c r="F148" s="706">
        <v>3068.8549263905802</v>
      </c>
      <c r="G148" s="707">
        <v>1534.4274631952901</v>
      </c>
      <c r="H148" s="709">
        <v>226.68100000000001</v>
      </c>
      <c r="I148" s="706">
        <v>1363.201</v>
      </c>
      <c r="J148" s="707">
        <v>-171.22646319528701</v>
      </c>
      <c r="K148" s="714">
        <v>0.44420509691600002</v>
      </c>
    </row>
    <row r="149" spans="1:11" ht="14.4" customHeight="1" thickBot="1" x14ac:dyDescent="0.35">
      <c r="A149" s="723" t="s">
        <v>469</v>
      </c>
      <c r="B149" s="701">
        <v>116</v>
      </c>
      <c r="C149" s="701">
        <v>120.952</v>
      </c>
      <c r="D149" s="702">
        <v>4.9519999999989999</v>
      </c>
      <c r="E149" s="703">
        <v>1.042689655172</v>
      </c>
      <c r="F149" s="701">
        <v>128.16383515326501</v>
      </c>
      <c r="G149" s="702">
        <v>64.081917576631994</v>
      </c>
      <c r="H149" s="704">
        <v>11.340999999999999</v>
      </c>
      <c r="I149" s="701">
        <v>67.896000000000001</v>
      </c>
      <c r="J149" s="702">
        <v>3.8140824233670001</v>
      </c>
      <c r="K149" s="705">
        <v>0.52975942799099995</v>
      </c>
    </row>
    <row r="150" spans="1:11" ht="14.4" customHeight="1" thickBot="1" x14ac:dyDescent="0.35">
      <c r="A150" s="723" t="s">
        <v>470</v>
      </c>
      <c r="B150" s="701">
        <v>2143</v>
      </c>
      <c r="C150" s="701">
        <v>2149.0149999999999</v>
      </c>
      <c r="D150" s="702">
        <v>6.0149999999960002</v>
      </c>
      <c r="E150" s="703">
        <v>1.002806812879</v>
      </c>
      <c r="F150" s="701">
        <v>2276.9811244060102</v>
      </c>
      <c r="G150" s="702">
        <v>1138.4905622030101</v>
      </c>
      <c r="H150" s="704">
        <v>173.12799999999999</v>
      </c>
      <c r="I150" s="701">
        <v>1042.0329999999999</v>
      </c>
      <c r="J150" s="702">
        <v>-96.457562203004997</v>
      </c>
      <c r="K150" s="705">
        <v>0.45763796143500002</v>
      </c>
    </row>
    <row r="151" spans="1:11" ht="14.4" customHeight="1" thickBot="1" x14ac:dyDescent="0.35">
      <c r="A151" s="723" t="s">
        <v>471</v>
      </c>
      <c r="B151" s="701">
        <v>61</v>
      </c>
      <c r="C151" s="701">
        <v>64.647999999999996</v>
      </c>
      <c r="D151" s="702">
        <v>3.647999999999</v>
      </c>
      <c r="E151" s="703">
        <v>1.0598032786880001</v>
      </c>
      <c r="F151" s="701">
        <v>69</v>
      </c>
      <c r="G151" s="702">
        <v>34.5</v>
      </c>
      <c r="H151" s="704">
        <v>6.7889999999999997</v>
      </c>
      <c r="I151" s="701">
        <v>40.734000000000002</v>
      </c>
      <c r="J151" s="702">
        <v>6.234</v>
      </c>
      <c r="K151" s="705">
        <v>0.590347826086</v>
      </c>
    </row>
    <row r="152" spans="1:11" ht="14.4" customHeight="1" thickBot="1" x14ac:dyDescent="0.35">
      <c r="A152" s="723" t="s">
        <v>472</v>
      </c>
      <c r="B152" s="701">
        <v>3</v>
      </c>
      <c r="C152" s="701">
        <v>3.4060000000000001</v>
      </c>
      <c r="D152" s="702">
        <v>0.40599999999899999</v>
      </c>
      <c r="E152" s="703">
        <v>1.135333333333</v>
      </c>
      <c r="F152" s="701">
        <v>3.2200438940280001</v>
      </c>
      <c r="G152" s="702">
        <v>1.610021947014</v>
      </c>
      <c r="H152" s="704">
        <v>0.33700000000000002</v>
      </c>
      <c r="I152" s="701">
        <v>2.0219999999999998</v>
      </c>
      <c r="J152" s="702">
        <v>0.41197805298500001</v>
      </c>
      <c r="K152" s="705">
        <v>0.62794175065400004</v>
      </c>
    </row>
    <row r="153" spans="1:11" ht="14.4" customHeight="1" thickBot="1" x14ac:dyDescent="0.35">
      <c r="A153" s="723" t="s">
        <v>473</v>
      </c>
      <c r="B153" s="701">
        <v>555.00000000000102</v>
      </c>
      <c r="C153" s="701">
        <v>556.04899999999998</v>
      </c>
      <c r="D153" s="702">
        <v>1.0489999999990001</v>
      </c>
      <c r="E153" s="703">
        <v>1.0018900900900001</v>
      </c>
      <c r="F153" s="701">
        <v>591.48992293726997</v>
      </c>
      <c r="G153" s="702">
        <v>295.74496146863498</v>
      </c>
      <c r="H153" s="704">
        <v>35.085999999999999</v>
      </c>
      <c r="I153" s="701">
        <v>210.51599999999999</v>
      </c>
      <c r="J153" s="702">
        <v>-85.228961468633997</v>
      </c>
      <c r="K153" s="705">
        <v>0.35590800762000002</v>
      </c>
    </row>
    <row r="154" spans="1:11" ht="14.4" customHeight="1" thickBot="1" x14ac:dyDescent="0.35">
      <c r="A154" s="722" t="s">
        <v>474</v>
      </c>
      <c r="B154" s="706">
        <v>0</v>
      </c>
      <c r="C154" s="706">
        <v>1.696</v>
      </c>
      <c r="D154" s="707">
        <v>1.696</v>
      </c>
      <c r="E154" s="708" t="s">
        <v>372</v>
      </c>
      <c r="F154" s="706">
        <v>0</v>
      </c>
      <c r="G154" s="707">
        <v>0</v>
      </c>
      <c r="H154" s="709">
        <v>13.002000000000001</v>
      </c>
      <c r="I154" s="706">
        <v>13.002000000000001</v>
      </c>
      <c r="J154" s="707">
        <v>13.002000000000001</v>
      </c>
      <c r="K154" s="710" t="s">
        <v>329</v>
      </c>
    </row>
    <row r="155" spans="1:11" ht="14.4" customHeight="1" thickBot="1" x14ac:dyDescent="0.35">
      <c r="A155" s="723" t="s">
        <v>475</v>
      </c>
      <c r="B155" s="701">
        <v>0</v>
      </c>
      <c r="C155" s="701">
        <v>1.696</v>
      </c>
      <c r="D155" s="702">
        <v>1.696</v>
      </c>
      <c r="E155" s="711" t="s">
        <v>372</v>
      </c>
      <c r="F155" s="701">
        <v>0</v>
      </c>
      <c r="G155" s="702">
        <v>0</v>
      </c>
      <c r="H155" s="704">
        <v>13.002000000000001</v>
      </c>
      <c r="I155" s="701">
        <v>13.002000000000001</v>
      </c>
      <c r="J155" s="702">
        <v>13.002000000000001</v>
      </c>
      <c r="K155" s="712" t="s">
        <v>329</v>
      </c>
    </row>
    <row r="156" spans="1:11" ht="14.4" customHeight="1" thickBot="1" x14ac:dyDescent="0.35">
      <c r="A156" s="721" t="s">
        <v>476</v>
      </c>
      <c r="B156" s="701">
        <v>257</v>
      </c>
      <c r="C156" s="701">
        <v>552.64634000000001</v>
      </c>
      <c r="D156" s="702">
        <v>295.64634000000001</v>
      </c>
      <c r="E156" s="703">
        <v>2.150374863813</v>
      </c>
      <c r="F156" s="701">
        <v>0</v>
      </c>
      <c r="G156" s="702">
        <v>0</v>
      </c>
      <c r="H156" s="704">
        <v>8.7899999999999991</v>
      </c>
      <c r="I156" s="701">
        <v>172.92349999999999</v>
      </c>
      <c r="J156" s="702">
        <v>172.92349999999999</v>
      </c>
      <c r="K156" s="712" t="s">
        <v>329</v>
      </c>
    </row>
    <row r="157" spans="1:11" ht="14.4" customHeight="1" thickBot="1" x14ac:dyDescent="0.35">
      <c r="A157" s="722" t="s">
        <v>477</v>
      </c>
      <c r="B157" s="706">
        <v>257</v>
      </c>
      <c r="C157" s="706">
        <v>356.25463999999999</v>
      </c>
      <c r="D157" s="707">
        <v>99.254639999999</v>
      </c>
      <c r="E157" s="713">
        <v>1.386204824902</v>
      </c>
      <c r="F157" s="706">
        <v>0</v>
      </c>
      <c r="G157" s="707">
        <v>0</v>
      </c>
      <c r="H157" s="709">
        <v>0</v>
      </c>
      <c r="I157" s="706">
        <v>28.57</v>
      </c>
      <c r="J157" s="707">
        <v>28.57</v>
      </c>
      <c r="K157" s="710" t="s">
        <v>329</v>
      </c>
    </row>
    <row r="158" spans="1:11" ht="14.4" customHeight="1" thickBot="1" x14ac:dyDescent="0.35">
      <c r="A158" s="723" t="s">
        <v>478</v>
      </c>
      <c r="B158" s="701">
        <v>257</v>
      </c>
      <c r="C158" s="701">
        <v>305.13164</v>
      </c>
      <c r="D158" s="702">
        <v>48.131639999999003</v>
      </c>
      <c r="E158" s="703">
        <v>1.187282645914</v>
      </c>
      <c r="F158" s="701">
        <v>0</v>
      </c>
      <c r="G158" s="702">
        <v>0</v>
      </c>
      <c r="H158" s="704">
        <v>0</v>
      </c>
      <c r="I158" s="701">
        <v>0</v>
      </c>
      <c r="J158" s="702">
        <v>0</v>
      </c>
      <c r="K158" s="712" t="s">
        <v>329</v>
      </c>
    </row>
    <row r="159" spans="1:11" ht="14.4" customHeight="1" thickBot="1" x14ac:dyDescent="0.35">
      <c r="A159" s="723" t="s">
        <v>479</v>
      </c>
      <c r="B159" s="701">
        <v>0</v>
      </c>
      <c r="C159" s="701">
        <v>51.122999999999998</v>
      </c>
      <c r="D159" s="702">
        <v>51.122999999999998</v>
      </c>
      <c r="E159" s="711" t="s">
        <v>329</v>
      </c>
      <c r="F159" s="701">
        <v>0</v>
      </c>
      <c r="G159" s="702">
        <v>0</v>
      </c>
      <c r="H159" s="704">
        <v>0</v>
      </c>
      <c r="I159" s="701">
        <v>28.57</v>
      </c>
      <c r="J159" s="702">
        <v>28.57</v>
      </c>
      <c r="K159" s="712" t="s">
        <v>329</v>
      </c>
    </row>
    <row r="160" spans="1:11" ht="14.4" customHeight="1" thickBot="1" x14ac:dyDescent="0.35">
      <c r="A160" s="722" t="s">
        <v>480</v>
      </c>
      <c r="B160" s="706">
        <v>0</v>
      </c>
      <c r="C160" s="706">
        <v>55.443989999999999</v>
      </c>
      <c r="D160" s="707">
        <v>55.443989999999999</v>
      </c>
      <c r="E160" s="708" t="s">
        <v>329</v>
      </c>
      <c r="F160" s="706">
        <v>0</v>
      </c>
      <c r="G160" s="707">
        <v>0</v>
      </c>
      <c r="H160" s="709">
        <v>0</v>
      </c>
      <c r="I160" s="706">
        <v>0</v>
      </c>
      <c r="J160" s="707">
        <v>0</v>
      </c>
      <c r="K160" s="710" t="s">
        <v>329</v>
      </c>
    </row>
    <row r="161" spans="1:11" ht="14.4" customHeight="1" thickBot="1" x14ac:dyDescent="0.35">
      <c r="A161" s="723" t="s">
        <v>481</v>
      </c>
      <c r="B161" s="701">
        <v>0</v>
      </c>
      <c r="C161" s="701">
        <v>26.50563</v>
      </c>
      <c r="D161" s="702">
        <v>26.50563</v>
      </c>
      <c r="E161" s="711" t="s">
        <v>329</v>
      </c>
      <c r="F161" s="701">
        <v>0</v>
      </c>
      <c r="G161" s="702">
        <v>0</v>
      </c>
      <c r="H161" s="704">
        <v>0</v>
      </c>
      <c r="I161" s="701">
        <v>0</v>
      </c>
      <c r="J161" s="702">
        <v>0</v>
      </c>
      <c r="K161" s="712" t="s">
        <v>329</v>
      </c>
    </row>
    <row r="162" spans="1:11" ht="14.4" customHeight="1" thickBot="1" x14ac:dyDescent="0.35">
      <c r="A162" s="723" t="s">
        <v>482</v>
      </c>
      <c r="B162" s="701">
        <v>0</v>
      </c>
      <c r="C162" s="701">
        <v>28.938359999999999</v>
      </c>
      <c r="D162" s="702">
        <v>28.938359999999999</v>
      </c>
      <c r="E162" s="711" t="s">
        <v>372</v>
      </c>
      <c r="F162" s="701">
        <v>0</v>
      </c>
      <c r="G162" s="702">
        <v>0</v>
      </c>
      <c r="H162" s="704">
        <v>0</v>
      </c>
      <c r="I162" s="701">
        <v>0</v>
      </c>
      <c r="J162" s="702">
        <v>0</v>
      </c>
      <c r="K162" s="712" t="s">
        <v>329</v>
      </c>
    </row>
    <row r="163" spans="1:11" ht="14.4" customHeight="1" thickBot="1" x14ac:dyDescent="0.35">
      <c r="A163" s="722" t="s">
        <v>483</v>
      </c>
      <c r="B163" s="706">
        <v>0</v>
      </c>
      <c r="C163" s="706">
        <v>4.5617000000000001</v>
      </c>
      <c r="D163" s="707">
        <v>4.5617000000000001</v>
      </c>
      <c r="E163" s="708" t="s">
        <v>329</v>
      </c>
      <c r="F163" s="706">
        <v>0</v>
      </c>
      <c r="G163" s="707">
        <v>0</v>
      </c>
      <c r="H163" s="709">
        <v>0</v>
      </c>
      <c r="I163" s="706">
        <v>0</v>
      </c>
      <c r="J163" s="707">
        <v>0</v>
      </c>
      <c r="K163" s="710" t="s">
        <v>329</v>
      </c>
    </row>
    <row r="164" spans="1:11" ht="14.4" customHeight="1" thickBot="1" x14ac:dyDescent="0.35">
      <c r="A164" s="723" t="s">
        <v>484</v>
      </c>
      <c r="B164" s="701">
        <v>0</v>
      </c>
      <c r="C164" s="701">
        <v>4.5617000000000001</v>
      </c>
      <c r="D164" s="702">
        <v>4.5617000000000001</v>
      </c>
      <c r="E164" s="711" t="s">
        <v>329</v>
      </c>
      <c r="F164" s="701">
        <v>0</v>
      </c>
      <c r="G164" s="702">
        <v>0</v>
      </c>
      <c r="H164" s="704">
        <v>0</v>
      </c>
      <c r="I164" s="701">
        <v>0</v>
      </c>
      <c r="J164" s="702">
        <v>0</v>
      </c>
      <c r="K164" s="712" t="s">
        <v>329</v>
      </c>
    </row>
    <row r="165" spans="1:11" ht="14.4" customHeight="1" thickBot="1" x14ac:dyDescent="0.35">
      <c r="A165" s="722" t="s">
        <v>485</v>
      </c>
      <c r="B165" s="706">
        <v>0</v>
      </c>
      <c r="C165" s="706">
        <v>114.28612</v>
      </c>
      <c r="D165" s="707">
        <v>114.28612</v>
      </c>
      <c r="E165" s="708" t="s">
        <v>329</v>
      </c>
      <c r="F165" s="706">
        <v>0</v>
      </c>
      <c r="G165" s="707">
        <v>0</v>
      </c>
      <c r="H165" s="709">
        <v>8.7899999999999991</v>
      </c>
      <c r="I165" s="706">
        <v>144.3535</v>
      </c>
      <c r="J165" s="707">
        <v>144.3535</v>
      </c>
      <c r="K165" s="710" t="s">
        <v>329</v>
      </c>
    </row>
    <row r="166" spans="1:11" ht="14.4" customHeight="1" thickBot="1" x14ac:dyDescent="0.35">
      <c r="A166" s="723" t="s">
        <v>486</v>
      </c>
      <c r="B166" s="701">
        <v>0</v>
      </c>
      <c r="C166" s="701">
        <v>114.28612</v>
      </c>
      <c r="D166" s="702">
        <v>114.28612</v>
      </c>
      <c r="E166" s="711" t="s">
        <v>329</v>
      </c>
      <c r="F166" s="701">
        <v>0</v>
      </c>
      <c r="G166" s="702">
        <v>0</v>
      </c>
      <c r="H166" s="704">
        <v>8.7899999999999991</v>
      </c>
      <c r="I166" s="701">
        <v>144.3535</v>
      </c>
      <c r="J166" s="702">
        <v>144.3535</v>
      </c>
      <c r="K166" s="712" t="s">
        <v>329</v>
      </c>
    </row>
    <row r="167" spans="1:11" ht="14.4" customHeight="1" thickBot="1" x14ac:dyDescent="0.35">
      <c r="A167" s="722" t="s">
        <v>487</v>
      </c>
      <c r="B167" s="706">
        <v>0</v>
      </c>
      <c r="C167" s="706">
        <v>22.099889999999998</v>
      </c>
      <c r="D167" s="707">
        <v>22.099889999999998</v>
      </c>
      <c r="E167" s="708" t="s">
        <v>329</v>
      </c>
      <c r="F167" s="706">
        <v>0</v>
      </c>
      <c r="G167" s="707">
        <v>0</v>
      </c>
      <c r="H167" s="709">
        <v>0</v>
      </c>
      <c r="I167" s="706">
        <v>0</v>
      </c>
      <c r="J167" s="707">
        <v>0</v>
      </c>
      <c r="K167" s="714">
        <v>0</v>
      </c>
    </row>
    <row r="168" spans="1:11" ht="14.4" customHeight="1" thickBot="1" x14ac:dyDescent="0.35">
      <c r="A168" s="723" t="s">
        <v>488</v>
      </c>
      <c r="B168" s="701">
        <v>0</v>
      </c>
      <c r="C168" s="701">
        <v>22.099889999999998</v>
      </c>
      <c r="D168" s="702">
        <v>22.099889999999998</v>
      </c>
      <c r="E168" s="711" t="s">
        <v>329</v>
      </c>
      <c r="F168" s="701">
        <v>0</v>
      </c>
      <c r="G168" s="702">
        <v>0</v>
      </c>
      <c r="H168" s="704">
        <v>0</v>
      </c>
      <c r="I168" s="701">
        <v>0</v>
      </c>
      <c r="J168" s="702">
        <v>0</v>
      </c>
      <c r="K168" s="705">
        <v>0</v>
      </c>
    </row>
    <row r="169" spans="1:11" ht="14.4" customHeight="1" thickBot="1" x14ac:dyDescent="0.35">
      <c r="A169" s="720" t="s">
        <v>489</v>
      </c>
      <c r="B169" s="701">
        <v>0</v>
      </c>
      <c r="C169" s="701">
        <v>8.6800000000000002E-3</v>
      </c>
      <c r="D169" s="702">
        <v>8.6800000000000002E-3</v>
      </c>
      <c r="E169" s="711" t="s">
        <v>372</v>
      </c>
      <c r="F169" s="701">
        <v>0</v>
      </c>
      <c r="G169" s="702">
        <v>0</v>
      </c>
      <c r="H169" s="704">
        <v>0</v>
      </c>
      <c r="I169" s="701">
        <v>0</v>
      </c>
      <c r="J169" s="702">
        <v>0</v>
      </c>
      <c r="K169" s="712" t="s">
        <v>329</v>
      </c>
    </row>
    <row r="170" spans="1:11" ht="14.4" customHeight="1" thickBot="1" x14ac:dyDescent="0.35">
      <c r="A170" s="721" t="s">
        <v>490</v>
      </c>
      <c r="B170" s="701">
        <v>0</v>
      </c>
      <c r="C170" s="701">
        <v>8.6800000000000002E-3</v>
      </c>
      <c r="D170" s="702">
        <v>8.6800000000000002E-3</v>
      </c>
      <c r="E170" s="711" t="s">
        <v>372</v>
      </c>
      <c r="F170" s="701">
        <v>0</v>
      </c>
      <c r="G170" s="702">
        <v>0</v>
      </c>
      <c r="H170" s="704">
        <v>0</v>
      </c>
      <c r="I170" s="701">
        <v>0</v>
      </c>
      <c r="J170" s="702">
        <v>0</v>
      </c>
      <c r="K170" s="712" t="s">
        <v>329</v>
      </c>
    </row>
    <row r="171" spans="1:11" ht="14.4" customHeight="1" thickBot="1" x14ac:dyDescent="0.35">
      <c r="A171" s="722" t="s">
        <v>491</v>
      </c>
      <c r="B171" s="706">
        <v>0</v>
      </c>
      <c r="C171" s="706">
        <v>8.6800000000000002E-3</v>
      </c>
      <c r="D171" s="707">
        <v>8.6800000000000002E-3</v>
      </c>
      <c r="E171" s="708" t="s">
        <v>372</v>
      </c>
      <c r="F171" s="706">
        <v>0</v>
      </c>
      <c r="G171" s="707">
        <v>0</v>
      </c>
      <c r="H171" s="709">
        <v>0</v>
      </c>
      <c r="I171" s="706">
        <v>0</v>
      </c>
      <c r="J171" s="707">
        <v>0</v>
      </c>
      <c r="K171" s="710" t="s">
        <v>329</v>
      </c>
    </row>
    <row r="172" spans="1:11" ht="14.4" customHeight="1" thickBot="1" x14ac:dyDescent="0.35">
      <c r="A172" s="723" t="s">
        <v>492</v>
      </c>
      <c r="B172" s="701">
        <v>0</v>
      </c>
      <c r="C172" s="701">
        <v>8.6800000000000002E-3</v>
      </c>
      <c r="D172" s="702">
        <v>8.6800000000000002E-3</v>
      </c>
      <c r="E172" s="711" t="s">
        <v>372</v>
      </c>
      <c r="F172" s="701">
        <v>0</v>
      </c>
      <c r="G172" s="702">
        <v>0</v>
      </c>
      <c r="H172" s="704">
        <v>0</v>
      </c>
      <c r="I172" s="701">
        <v>0</v>
      </c>
      <c r="J172" s="702">
        <v>0</v>
      </c>
      <c r="K172" s="712" t="s">
        <v>329</v>
      </c>
    </row>
    <row r="173" spans="1:11" ht="14.4" customHeight="1" thickBot="1" x14ac:dyDescent="0.35">
      <c r="A173" s="719" t="s">
        <v>493</v>
      </c>
      <c r="B173" s="701">
        <v>89131.749069767699</v>
      </c>
      <c r="C173" s="701">
        <v>87099.989279999994</v>
      </c>
      <c r="D173" s="702">
        <v>-2031.7597897676501</v>
      </c>
      <c r="E173" s="703">
        <v>0.97720498238800002</v>
      </c>
      <c r="F173" s="701">
        <v>86129.389623399897</v>
      </c>
      <c r="G173" s="702">
        <v>43064.694811699897</v>
      </c>
      <c r="H173" s="704">
        <v>7267.2081500000004</v>
      </c>
      <c r="I173" s="701">
        <v>46761.149440000001</v>
      </c>
      <c r="J173" s="702">
        <v>3696.45462830007</v>
      </c>
      <c r="K173" s="705">
        <v>0.542917459933</v>
      </c>
    </row>
    <row r="174" spans="1:11" ht="14.4" customHeight="1" thickBot="1" x14ac:dyDescent="0.35">
      <c r="A174" s="720" t="s">
        <v>494</v>
      </c>
      <c r="B174" s="701">
        <v>88994.622556867602</v>
      </c>
      <c r="C174" s="701">
        <v>86017.723920000004</v>
      </c>
      <c r="D174" s="702">
        <v>-2976.8986368676001</v>
      </c>
      <c r="E174" s="703">
        <v>0.966549679617</v>
      </c>
      <c r="F174" s="701">
        <v>85977.614078547602</v>
      </c>
      <c r="G174" s="702">
        <v>42988.807039273801</v>
      </c>
      <c r="H174" s="704">
        <v>7221.8498799999998</v>
      </c>
      <c r="I174" s="701">
        <v>46470.822180000003</v>
      </c>
      <c r="J174" s="702">
        <v>3482.0151407262201</v>
      </c>
      <c r="K174" s="705">
        <v>0.54049909011800001</v>
      </c>
    </row>
    <row r="175" spans="1:11" ht="14.4" customHeight="1" thickBot="1" x14ac:dyDescent="0.35">
      <c r="A175" s="721" t="s">
        <v>495</v>
      </c>
      <c r="B175" s="701">
        <v>88840.374641518603</v>
      </c>
      <c r="C175" s="701">
        <v>85831.255860000005</v>
      </c>
      <c r="D175" s="702">
        <v>-3009.1187815186299</v>
      </c>
      <c r="E175" s="703">
        <v>0.96612892737400002</v>
      </c>
      <c r="F175" s="701">
        <v>85790.614078547602</v>
      </c>
      <c r="G175" s="702">
        <v>42895.307039273801</v>
      </c>
      <c r="H175" s="704">
        <v>7202.5427099999997</v>
      </c>
      <c r="I175" s="701">
        <v>46358.093370000002</v>
      </c>
      <c r="J175" s="702">
        <v>3462.7863307262101</v>
      </c>
      <c r="K175" s="705">
        <v>0.54036323049900004</v>
      </c>
    </row>
    <row r="176" spans="1:11" ht="14.4" customHeight="1" thickBot="1" x14ac:dyDescent="0.35">
      <c r="A176" s="722" t="s">
        <v>496</v>
      </c>
      <c r="B176" s="706">
        <v>41</v>
      </c>
      <c r="C176" s="706">
        <v>18.94265</v>
      </c>
      <c r="D176" s="707">
        <v>-22.05735</v>
      </c>
      <c r="E176" s="713">
        <v>0.46201585365800002</v>
      </c>
      <c r="F176" s="706">
        <v>19.738506082151002</v>
      </c>
      <c r="G176" s="707">
        <v>9.8692530410749999</v>
      </c>
      <c r="H176" s="709">
        <v>-5.2046000000000001</v>
      </c>
      <c r="I176" s="706">
        <v>17.283439999999999</v>
      </c>
      <c r="J176" s="707">
        <v>7.4141869589239997</v>
      </c>
      <c r="K176" s="714">
        <v>0.87562047137999999</v>
      </c>
    </row>
    <row r="177" spans="1:11" ht="14.4" customHeight="1" thickBot="1" x14ac:dyDescent="0.35">
      <c r="A177" s="723" t="s">
        <v>497</v>
      </c>
      <c r="B177" s="701">
        <v>0</v>
      </c>
      <c r="C177" s="701">
        <v>0.65615999999999997</v>
      </c>
      <c r="D177" s="702">
        <v>0.65615999999999997</v>
      </c>
      <c r="E177" s="711" t="s">
        <v>372</v>
      </c>
      <c r="F177" s="701">
        <v>0.653134324584</v>
      </c>
      <c r="G177" s="702">
        <v>0.326567162292</v>
      </c>
      <c r="H177" s="704">
        <v>5.62E-2</v>
      </c>
      <c r="I177" s="701">
        <v>5.62E-2</v>
      </c>
      <c r="J177" s="702">
        <v>-0.27036716229199997</v>
      </c>
      <c r="K177" s="705">
        <v>8.6046618413000001E-2</v>
      </c>
    </row>
    <row r="178" spans="1:11" ht="14.4" customHeight="1" thickBot="1" x14ac:dyDescent="0.35">
      <c r="A178" s="723" t="s">
        <v>498</v>
      </c>
      <c r="B178" s="701">
        <v>40</v>
      </c>
      <c r="C178" s="701">
        <v>13.97668</v>
      </c>
      <c r="D178" s="702">
        <v>-26.023319999999998</v>
      </c>
      <c r="E178" s="703">
        <v>0.34941699999999998</v>
      </c>
      <c r="F178" s="701">
        <v>14.592558553056</v>
      </c>
      <c r="G178" s="702">
        <v>7.2962792765279998</v>
      </c>
      <c r="H178" s="704">
        <v>0</v>
      </c>
      <c r="I178" s="701">
        <v>11.497199999999999</v>
      </c>
      <c r="J178" s="702">
        <v>4.2009207234710004</v>
      </c>
      <c r="K178" s="705">
        <v>0.78788102567399998</v>
      </c>
    </row>
    <row r="179" spans="1:11" ht="14.4" customHeight="1" thickBot="1" x14ac:dyDescent="0.35">
      <c r="A179" s="723" t="s">
        <v>499</v>
      </c>
      <c r="B179" s="701">
        <v>1</v>
      </c>
      <c r="C179" s="701">
        <v>4.3098099999999997</v>
      </c>
      <c r="D179" s="702">
        <v>3.3098100000000001</v>
      </c>
      <c r="E179" s="703">
        <v>4.3098099999999997</v>
      </c>
      <c r="F179" s="701">
        <v>4.4928132045110001</v>
      </c>
      <c r="G179" s="702">
        <v>2.246406602255</v>
      </c>
      <c r="H179" s="704">
        <v>-5.2607999999999997</v>
      </c>
      <c r="I179" s="701">
        <v>5.7300399999999998</v>
      </c>
      <c r="J179" s="702">
        <v>3.4836333977440002</v>
      </c>
      <c r="K179" s="705">
        <v>1.275379086369</v>
      </c>
    </row>
    <row r="180" spans="1:11" ht="14.4" customHeight="1" thickBot="1" x14ac:dyDescent="0.35">
      <c r="A180" s="722" t="s">
        <v>500</v>
      </c>
      <c r="B180" s="706">
        <v>7.3746415186350003</v>
      </c>
      <c r="C180" s="706">
        <v>498.60102999999998</v>
      </c>
      <c r="D180" s="707">
        <v>491.22638848136398</v>
      </c>
      <c r="E180" s="713">
        <v>67.610205694748004</v>
      </c>
      <c r="F180" s="706">
        <v>4.2164149582289996</v>
      </c>
      <c r="G180" s="707">
        <v>2.1082074791140002</v>
      </c>
      <c r="H180" s="709">
        <v>0</v>
      </c>
      <c r="I180" s="706">
        <v>5.12066</v>
      </c>
      <c r="J180" s="707">
        <v>3.0124525208850002</v>
      </c>
      <c r="K180" s="714">
        <v>1.214458266259</v>
      </c>
    </row>
    <row r="181" spans="1:11" ht="14.4" customHeight="1" thickBot="1" x14ac:dyDescent="0.35">
      <c r="A181" s="723" t="s">
        <v>501</v>
      </c>
      <c r="B181" s="701">
        <v>7.3746415186350003</v>
      </c>
      <c r="C181" s="701">
        <v>494.07123000000001</v>
      </c>
      <c r="D181" s="702">
        <v>486.69658848136402</v>
      </c>
      <c r="E181" s="703">
        <v>66.995965668497007</v>
      </c>
      <c r="F181" s="701">
        <v>0</v>
      </c>
      <c r="G181" s="702">
        <v>0</v>
      </c>
      <c r="H181" s="704">
        <v>0</v>
      </c>
      <c r="I181" s="701">
        <v>5.12066</v>
      </c>
      <c r="J181" s="702">
        <v>5.12066</v>
      </c>
      <c r="K181" s="712" t="s">
        <v>329</v>
      </c>
    </row>
    <row r="182" spans="1:11" ht="14.4" customHeight="1" thickBot="1" x14ac:dyDescent="0.35">
      <c r="A182" s="723" t="s">
        <v>502</v>
      </c>
      <c r="B182" s="701">
        <v>0</v>
      </c>
      <c r="C182" s="701">
        <v>4.5297999999999998</v>
      </c>
      <c r="D182" s="702">
        <v>4.5297999999999998</v>
      </c>
      <c r="E182" s="711" t="s">
        <v>329</v>
      </c>
      <c r="F182" s="701">
        <v>4.2164149582289996</v>
      </c>
      <c r="G182" s="702">
        <v>2.1082074791140002</v>
      </c>
      <c r="H182" s="704">
        <v>0</v>
      </c>
      <c r="I182" s="701">
        <v>0</v>
      </c>
      <c r="J182" s="702">
        <v>-2.1082074791140002</v>
      </c>
      <c r="K182" s="705">
        <v>0</v>
      </c>
    </row>
    <row r="183" spans="1:11" ht="14.4" customHeight="1" thickBot="1" x14ac:dyDescent="0.35">
      <c r="A183" s="722" t="s">
        <v>503</v>
      </c>
      <c r="B183" s="706">
        <v>0</v>
      </c>
      <c r="C183" s="706">
        <v>4.5513599999999999</v>
      </c>
      <c r="D183" s="707">
        <v>4.5513599999999999</v>
      </c>
      <c r="E183" s="708" t="s">
        <v>329</v>
      </c>
      <c r="F183" s="706">
        <v>4.552015469104</v>
      </c>
      <c r="G183" s="707">
        <v>2.276007734552</v>
      </c>
      <c r="H183" s="709">
        <v>4.3499999999999996</v>
      </c>
      <c r="I183" s="706">
        <v>11.532999999999999</v>
      </c>
      <c r="J183" s="707">
        <v>9.2569922654469998</v>
      </c>
      <c r="K183" s="714">
        <v>2.5336029893299998</v>
      </c>
    </row>
    <row r="184" spans="1:11" ht="14.4" customHeight="1" thickBot="1" x14ac:dyDescent="0.35">
      <c r="A184" s="723" t="s">
        <v>504</v>
      </c>
      <c r="B184" s="701">
        <v>0</v>
      </c>
      <c r="C184" s="701">
        <v>0</v>
      </c>
      <c r="D184" s="702">
        <v>0</v>
      </c>
      <c r="E184" s="703">
        <v>1</v>
      </c>
      <c r="F184" s="701">
        <v>0</v>
      </c>
      <c r="G184" s="702">
        <v>0</v>
      </c>
      <c r="H184" s="704">
        <v>4.3499999999999996</v>
      </c>
      <c r="I184" s="701">
        <v>11.532999999999999</v>
      </c>
      <c r="J184" s="702">
        <v>11.532999999999999</v>
      </c>
      <c r="K184" s="712" t="s">
        <v>372</v>
      </c>
    </row>
    <row r="185" spans="1:11" ht="14.4" customHeight="1" thickBot="1" x14ac:dyDescent="0.35">
      <c r="A185" s="723" t="s">
        <v>505</v>
      </c>
      <c r="B185" s="701">
        <v>0</v>
      </c>
      <c r="C185" s="701">
        <v>4.5513599999999999</v>
      </c>
      <c r="D185" s="702">
        <v>4.5513599999999999</v>
      </c>
      <c r="E185" s="711" t="s">
        <v>329</v>
      </c>
      <c r="F185" s="701">
        <v>4.552015469104</v>
      </c>
      <c r="G185" s="702">
        <v>2.276007734552</v>
      </c>
      <c r="H185" s="704">
        <v>0</v>
      </c>
      <c r="I185" s="701">
        <v>0</v>
      </c>
      <c r="J185" s="702">
        <v>-2.276007734552</v>
      </c>
      <c r="K185" s="705">
        <v>0</v>
      </c>
    </row>
    <row r="186" spans="1:11" ht="14.4" customHeight="1" thickBot="1" x14ac:dyDescent="0.35">
      <c r="A186" s="722" t="s">
        <v>506</v>
      </c>
      <c r="B186" s="706">
        <v>88792</v>
      </c>
      <c r="C186" s="706">
        <v>83600.436430000002</v>
      </c>
      <c r="D186" s="707">
        <v>-5191.5635700000003</v>
      </c>
      <c r="E186" s="713">
        <v>0.94153117882199999</v>
      </c>
      <c r="F186" s="706">
        <v>85762.107142038105</v>
      </c>
      <c r="G186" s="707">
        <v>42881.053571019103</v>
      </c>
      <c r="H186" s="709">
        <v>6233.1610499999997</v>
      </c>
      <c r="I186" s="706">
        <v>43384.017879999999</v>
      </c>
      <c r="J186" s="707">
        <v>502.964308980954</v>
      </c>
      <c r="K186" s="714">
        <v>0.50586464495500005</v>
      </c>
    </row>
    <row r="187" spans="1:11" ht="14.4" customHeight="1" thickBot="1" x14ac:dyDescent="0.35">
      <c r="A187" s="723" t="s">
        <v>507</v>
      </c>
      <c r="B187" s="701">
        <v>27327</v>
      </c>
      <c r="C187" s="701">
        <v>19332.336500000001</v>
      </c>
      <c r="D187" s="702">
        <v>-7994.6634999999997</v>
      </c>
      <c r="E187" s="703">
        <v>0.70744452373099997</v>
      </c>
      <c r="F187" s="701">
        <v>19385.303533594699</v>
      </c>
      <c r="G187" s="702">
        <v>9692.6517667973494</v>
      </c>
      <c r="H187" s="704">
        <v>1391.3009199999999</v>
      </c>
      <c r="I187" s="701">
        <v>17479.573400000001</v>
      </c>
      <c r="J187" s="702">
        <v>7786.9216332026599</v>
      </c>
      <c r="K187" s="705">
        <v>0.90169201476299998</v>
      </c>
    </row>
    <row r="188" spans="1:11" ht="14.4" customHeight="1" thickBot="1" x14ac:dyDescent="0.35">
      <c r="A188" s="723" t="s">
        <v>508</v>
      </c>
      <c r="B188" s="701">
        <v>56982</v>
      </c>
      <c r="C188" s="701">
        <v>59724.010690000003</v>
      </c>
      <c r="D188" s="702">
        <v>2742.0106900000001</v>
      </c>
      <c r="E188" s="703">
        <v>1.0481206466949999</v>
      </c>
      <c r="F188" s="701">
        <v>60684.5056645472</v>
      </c>
      <c r="G188" s="702">
        <v>30342.2528322736</v>
      </c>
      <c r="H188" s="704">
        <v>4841.86013</v>
      </c>
      <c r="I188" s="701">
        <v>23170.646100000002</v>
      </c>
      <c r="J188" s="702">
        <v>-7171.6067322736099</v>
      </c>
      <c r="K188" s="705">
        <v>0.38182145254799998</v>
      </c>
    </row>
    <row r="189" spans="1:11" ht="14.4" customHeight="1" thickBot="1" x14ac:dyDescent="0.35">
      <c r="A189" s="723" t="s">
        <v>509</v>
      </c>
      <c r="B189" s="701">
        <v>1219</v>
      </c>
      <c r="C189" s="701">
        <v>1311.4788100000001</v>
      </c>
      <c r="D189" s="702">
        <v>92.478809999999996</v>
      </c>
      <c r="E189" s="703">
        <v>1.075864487284</v>
      </c>
      <c r="F189" s="701">
        <v>1748.6029274390701</v>
      </c>
      <c r="G189" s="702">
        <v>874.30146371953401</v>
      </c>
      <c r="H189" s="704">
        <v>0</v>
      </c>
      <c r="I189" s="701">
        <v>530.97713999999996</v>
      </c>
      <c r="J189" s="702">
        <v>-343.32432371953399</v>
      </c>
      <c r="K189" s="705">
        <v>0.303657926947</v>
      </c>
    </row>
    <row r="190" spans="1:11" ht="14.4" customHeight="1" thickBot="1" x14ac:dyDescent="0.35">
      <c r="A190" s="723" t="s">
        <v>510</v>
      </c>
      <c r="B190" s="701">
        <v>3264</v>
      </c>
      <c r="C190" s="701">
        <v>3232.6104300000002</v>
      </c>
      <c r="D190" s="702">
        <v>-31.389569999999001</v>
      </c>
      <c r="E190" s="703">
        <v>0.99038309742599995</v>
      </c>
      <c r="F190" s="701">
        <v>3943.6950164571299</v>
      </c>
      <c r="G190" s="702">
        <v>1971.8475082285599</v>
      </c>
      <c r="H190" s="704">
        <v>0</v>
      </c>
      <c r="I190" s="701">
        <v>2202.8212400000002</v>
      </c>
      <c r="J190" s="702">
        <v>230.97373177143501</v>
      </c>
      <c r="K190" s="705">
        <v>0.55856784837700002</v>
      </c>
    </row>
    <row r="191" spans="1:11" ht="14.4" customHeight="1" thickBot="1" x14ac:dyDescent="0.35">
      <c r="A191" s="722" t="s">
        <v>511</v>
      </c>
      <c r="B191" s="706">
        <v>0</v>
      </c>
      <c r="C191" s="706">
        <v>1708.7243900000001</v>
      </c>
      <c r="D191" s="707">
        <v>1708.7243900000001</v>
      </c>
      <c r="E191" s="708" t="s">
        <v>329</v>
      </c>
      <c r="F191" s="706">
        <v>0</v>
      </c>
      <c r="G191" s="707">
        <v>0</v>
      </c>
      <c r="H191" s="709">
        <v>970.23626000000002</v>
      </c>
      <c r="I191" s="706">
        <v>2940.1383900000001</v>
      </c>
      <c r="J191" s="707">
        <v>2940.1383900000001</v>
      </c>
      <c r="K191" s="710" t="s">
        <v>329</v>
      </c>
    </row>
    <row r="192" spans="1:11" ht="14.4" customHeight="1" thickBot="1" x14ac:dyDescent="0.35">
      <c r="A192" s="723" t="s">
        <v>512</v>
      </c>
      <c r="B192" s="701">
        <v>0</v>
      </c>
      <c r="C192" s="701">
        <v>1259.1494399999999</v>
      </c>
      <c r="D192" s="702">
        <v>1259.1494399999999</v>
      </c>
      <c r="E192" s="711" t="s">
        <v>329</v>
      </c>
      <c r="F192" s="701">
        <v>0</v>
      </c>
      <c r="G192" s="702">
        <v>0</v>
      </c>
      <c r="H192" s="704">
        <v>616.68753000000004</v>
      </c>
      <c r="I192" s="701">
        <v>616.68753000000004</v>
      </c>
      <c r="J192" s="702">
        <v>616.68753000000004</v>
      </c>
      <c r="K192" s="712" t="s">
        <v>329</v>
      </c>
    </row>
    <row r="193" spans="1:11" ht="14.4" customHeight="1" thickBot="1" x14ac:dyDescent="0.35">
      <c r="A193" s="723" t="s">
        <v>513</v>
      </c>
      <c r="B193" s="701">
        <v>0</v>
      </c>
      <c r="C193" s="701">
        <v>449.57495</v>
      </c>
      <c r="D193" s="702">
        <v>449.57495</v>
      </c>
      <c r="E193" s="711" t="s">
        <v>329</v>
      </c>
      <c r="F193" s="701">
        <v>0</v>
      </c>
      <c r="G193" s="702">
        <v>0</v>
      </c>
      <c r="H193" s="704">
        <v>353.54872999999998</v>
      </c>
      <c r="I193" s="701">
        <v>2323.4508599999999</v>
      </c>
      <c r="J193" s="702">
        <v>2323.4508599999999</v>
      </c>
      <c r="K193" s="712" t="s">
        <v>329</v>
      </c>
    </row>
    <row r="194" spans="1:11" ht="14.4" customHeight="1" thickBot="1" x14ac:dyDescent="0.35">
      <c r="A194" s="721" t="s">
        <v>514</v>
      </c>
      <c r="B194" s="701">
        <v>154.24791534897</v>
      </c>
      <c r="C194" s="701">
        <v>186.46806000000001</v>
      </c>
      <c r="D194" s="702">
        <v>32.220144651029003</v>
      </c>
      <c r="E194" s="703">
        <v>1.2088854463809999</v>
      </c>
      <c r="F194" s="701">
        <v>187</v>
      </c>
      <c r="G194" s="702">
        <v>93.5</v>
      </c>
      <c r="H194" s="704">
        <v>19.307169999999999</v>
      </c>
      <c r="I194" s="701">
        <v>112.72881</v>
      </c>
      <c r="J194" s="702">
        <v>19.228809999999999</v>
      </c>
      <c r="K194" s="705">
        <v>0.60282786096200003</v>
      </c>
    </row>
    <row r="195" spans="1:11" ht="14.4" customHeight="1" thickBot="1" x14ac:dyDescent="0.35">
      <c r="A195" s="722" t="s">
        <v>515</v>
      </c>
      <c r="B195" s="706">
        <v>154.24791534897</v>
      </c>
      <c r="C195" s="706">
        <v>186.46806000000001</v>
      </c>
      <c r="D195" s="707">
        <v>32.220144651029003</v>
      </c>
      <c r="E195" s="713">
        <v>1.2088854463809999</v>
      </c>
      <c r="F195" s="706">
        <v>187</v>
      </c>
      <c r="G195" s="707">
        <v>93.5</v>
      </c>
      <c r="H195" s="709">
        <v>19.307169999999999</v>
      </c>
      <c r="I195" s="706">
        <v>112.72881</v>
      </c>
      <c r="J195" s="707">
        <v>19.228809999999999</v>
      </c>
      <c r="K195" s="714">
        <v>0.60282786096200003</v>
      </c>
    </row>
    <row r="196" spans="1:11" ht="14.4" customHeight="1" thickBot="1" x14ac:dyDescent="0.35">
      <c r="A196" s="723" t="s">
        <v>516</v>
      </c>
      <c r="B196" s="701">
        <v>154.24791534897</v>
      </c>
      <c r="C196" s="701">
        <v>186.46806000000001</v>
      </c>
      <c r="D196" s="702">
        <v>32.220144651029003</v>
      </c>
      <c r="E196" s="703">
        <v>1.2088854463809999</v>
      </c>
      <c r="F196" s="701">
        <v>187</v>
      </c>
      <c r="G196" s="702">
        <v>93.5</v>
      </c>
      <c r="H196" s="704">
        <v>19.307169999999999</v>
      </c>
      <c r="I196" s="701">
        <v>112.72881</v>
      </c>
      <c r="J196" s="702">
        <v>19.228809999999999</v>
      </c>
      <c r="K196" s="705">
        <v>0.60282786096200003</v>
      </c>
    </row>
    <row r="197" spans="1:11" ht="14.4" customHeight="1" thickBot="1" x14ac:dyDescent="0.35">
      <c r="A197" s="720" t="s">
        <v>517</v>
      </c>
      <c r="B197" s="701">
        <v>124.978395945912</v>
      </c>
      <c r="C197" s="701">
        <v>337.59735999999998</v>
      </c>
      <c r="D197" s="702">
        <v>212.618964054088</v>
      </c>
      <c r="E197" s="703">
        <v>2.7012457428730001</v>
      </c>
      <c r="F197" s="701">
        <v>119.608881951382</v>
      </c>
      <c r="G197" s="702">
        <v>59.80444097569</v>
      </c>
      <c r="H197" s="704">
        <v>43.295270000000002</v>
      </c>
      <c r="I197" s="701">
        <v>241.02376000000001</v>
      </c>
      <c r="J197" s="702">
        <v>181.21931902430899</v>
      </c>
      <c r="K197" s="705">
        <v>2.0150991804929999</v>
      </c>
    </row>
    <row r="198" spans="1:11" ht="14.4" customHeight="1" thickBot="1" x14ac:dyDescent="0.35">
      <c r="A198" s="721" t="s">
        <v>518</v>
      </c>
      <c r="B198" s="701">
        <v>0</v>
      </c>
      <c r="C198" s="701">
        <v>70.465000000000003</v>
      </c>
      <c r="D198" s="702">
        <v>70.465000000000003</v>
      </c>
      <c r="E198" s="711" t="s">
        <v>329</v>
      </c>
      <c r="F198" s="701">
        <v>0</v>
      </c>
      <c r="G198" s="702">
        <v>0</v>
      </c>
      <c r="H198" s="704">
        <v>0.75</v>
      </c>
      <c r="I198" s="701">
        <v>39.4</v>
      </c>
      <c r="J198" s="702">
        <v>39.4</v>
      </c>
      <c r="K198" s="712" t="s">
        <v>329</v>
      </c>
    </row>
    <row r="199" spans="1:11" ht="14.4" customHeight="1" thickBot="1" x14ac:dyDescent="0.35">
      <c r="A199" s="722" t="s">
        <v>519</v>
      </c>
      <c r="B199" s="706">
        <v>0</v>
      </c>
      <c r="C199" s="706">
        <v>19.965</v>
      </c>
      <c r="D199" s="707">
        <v>19.965</v>
      </c>
      <c r="E199" s="708" t="s">
        <v>329</v>
      </c>
      <c r="F199" s="706">
        <v>0</v>
      </c>
      <c r="G199" s="707">
        <v>0</v>
      </c>
      <c r="H199" s="709">
        <v>0</v>
      </c>
      <c r="I199" s="706">
        <v>18.149999999999999</v>
      </c>
      <c r="J199" s="707">
        <v>18.149999999999999</v>
      </c>
      <c r="K199" s="710" t="s">
        <v>329</v>
      </c>
    </row>
    <row r="200" spans="1:11" ht="14.4" customHeight="1" thickBot="1" x14ac:dyDescent="0.35">
      <c r="A200" s="723" t="s">
        <v>520</v>
      </c>
      <c r="B200" s="701">
        <v>0</v>
      </c>
      <c r="C200" s="701">
        <v>19.965</v>
      </c>
      <c r="D200" s="702">
        <v>19.965</v>
      </c>
      <c r="E200" s="711" t="s">
        <v>329</v>
      </c>
      <c r="F200" s="701">
        <v>0</v>
      </c>
      <c r="G200" s="702">
        <v>0</v>
      </c>
      <c r="H200" s="704">
        <v>0</v>
      </c>
      <c r="I200" s="701">
        <v>18.149999999999999</v>
      </c>
      <c r="J200" s="702">
        <v>18.149999999999999</v>
      </c>
      <c r="K200" s="712" t="s">
        <v>329</v>
      </c>
    </row>
    <row r="201" spans="1:11" ht="14.4" customHeight="1" thickBot="1" x14ac:dyDescent="0.35">
      <c r="A201" s="722" t="s">
        <v>521</v>
      </c>
      <c r="B201" s="706">
        <v>0</v>
      </c>
      <c r="C201" s="706">
        <v>50.5</v>
      </c>
      <c r="D201" s="707">
        <v>50.5</v>
      </c>
      <c r="E201" s="708" t="s">
        <v>372</v>
      </c>
      <c r="F201" s="706">
        <v>0</v>
      </c>
      <c r="G201" s="707">
        <v>0</v>
      </c>
      <c r="H201" s="709">
        <v>0.75</v>
      </c>
      <c r="I201" s="706">
        <v>21.25</v>
      </c>
      <c r="J201" s="707">
        <v>21.25</v>
      </c>
      <c r="K201" s="710" t="s">
        <v>329</v>
      </c>
    </row>
    <row r="202" spans="1:11" ht="14.4" customHeight="1" thickBot="1" x14ac:dyDescent="0.35">
      <c r="A202" s="723" t="s">
        <v>522</v>
      </c>
      <c r="B202" s="701">
        <v>0</v>
      </c>
      <c r="C202" s="701">
        <v>50.5</v>
      </c>
      <c r="D202" s="702">
        <v>50.5</v>
      </c>
      <c r="E202" s="711" t="s">
        <v>372</v>
      </c>
      <c r="F202" s="701">
        <v>0</v>
      </c>
      <c r="G202" s="702">
        <v>0</v>
      </c>
      <c r="H202" s="704">
        <v>0.75</v>
      </c>
      <c r="I202" s="701">
        <v>21.25</v>
      </c>
      <c r="J202" s="702">
        <v>21.25</v>
      </c>
      <c r="K202" s="712" t="s">
        <v>329</v>
      </c>
    </row>
    <row r="203" spans="1:11" ht="14.4" customHeight="1" thickBot="1" x14ac:dyDescent="0.35">
      <c r="A203" s="726" t="s">
        <v>523</v>
      </c>
      <c r="B203" s="706">
        <v>124.978395945912</v>
      </c>
      <c r="C203" s="706">
        <v>267.13236000000001</v>
      </c>
      <c r="D203" s="707">
        <v>142.15396405408799</v>
      </c>
      <c r="E203" s="713">
        <v>2.1374282969320002</v>
      </c>
      <c r="F203" s="706">
        <v>119.608881951382</v>
      </c>
      <c r="G203" s="707">
        <v>59.80444097569</v>
      </c>
      <c r="H203" s="709">
        <v>42.545270000000002</v>
      </c>
      <c r="I203" s="706">
        <v>201.62376</v>
      </c>
      <c r="J203" s="707">
        <v>141.81931902430901</v>
      </c>
      <c r="K203" s="714">
        <v>1.685692205382</v>
      </c>
    </row>
    <row r="204" spans="1:11" ht="14.4" customHeight="1" thickBot="1" x14ac:dyDescent="0.35">
      <c r="A204" s="722" t="s">
        <v>524</v>
      </c>
      <c r="B204" s="706">
        <v>0</v>
      </c>
      <c r="C204" s="706">
        <v>12.196440000000001</v>
      </c>
      <c r="D204" s="707">
        <v>12.196440000000001</v>
      </c>
      <c r="E204" s="708" t="s">
        <v>329</v>
      </c>
      <c r="F204" s="706">
        <v>0</v>
      </c>
      <c r="G204" s="707">
        <v>0</v>
      </c>
      <c r="H204" s="709">
        <v>-1.6000000000000001E-4</v>
      </c>
      <c r="I204" s="706">
        <v>-2.1000000000000001E-4</v>
      </c>
      <c r="J204" s="707">
        <v>-2.1000000000000001E-4</v>
      </c>
      <c r="K204" s="710" t="s">
        <v>329</v>
      </c>
    </row>
    <row r="205" spans="1:11" ht="14.4" customHeight="1" thickBot="1" x14ac:dyDescent="0.35">
      <c r="A205" s="723" t="s">
        <v>525</v>
      </c>
      <c r="B205" s="701">
        <v>0</v>
      </c>
      <c r="C205" s="701">
        <v>4.4000000000000002E-4</v>
      </c>
      <c r="D205" s="702">
        <v>4.4000000000000002E-4</v>
      </c>
      <c r="E205" s="711" t="s">
        <v>329</v>
      </c>
      <c r="F205" s="701">
        <v>0</v>
      </c>
      <c r="G205" s="702">
        <v>0</v>
      </c>
      <c r="H205" s="704">
        <v>-1.6000000000000001E-4</v>
      </c>
      <c r="I205" s="701">
        <v>-2.1000000000000001E-4</v>
      </c>
      <c r="J205" s="702">
        <v>-2.1000000000000001E-4</v>
      </c>
      <c r="K205" s="712" t="s">
        <v>329</v>
      </c>
    </row>
    <row r="206" spans="1:11" ht="14.4" customHeight="1" thickBot="1" x14ac:dyDescent="0.35">
      <c r="A206" s="723" t="s">
        <v>526</v>
      </c>
      <c r="B206" s="701">
        <v>0</v>
      </c>
      <c r="C206" s="701">
        <v>12.196</v>
      </c>
      <c r="D206" s="702">
        <v>12.196</v>
      </c>
      <c r="E206" s="711" t="s">
        <v>329</v>
      </c>
      <c r="F206" s="701">
        <v>0</v>
      </c>
      <c r="G206" s="702">
        <v>0</v>
      </c>
      <c r="H206" s="704">
        <v>0</v>
      </c>
      <c r="I206" s="701">
        <v>0</v>
      </c>
      <c r="J206" s="702">
        <v>0</v>
      </c>
      <c r="K206" s="712" t="s">
        <v>329</v>
      </c>
    </row>
    <row r="207" spans="1:11" ht="14.4" customHeight="1" thickBot="1" x14ac:dyDescent="0.35">
      <c r="A207" s="722" t="s">
        <v>527</v>
      </c>
      <c r="B207" s="706">
        <v>124.978395945912</v>
      </c>
      <c r="C207" s="706">
        <v>135.79872</v>
      </c>
      <c r="D207" s="707">
        <v>10.820324054087999</v>
      </c>
      <c r="E207" s="713">
        <v>1.0865775558420001</v>
      </c>
      <c r="F207" s="706">
        <v>119.608881951382</v>
      </c>
      <c r="G207" s="707">
        <v>59.80444097569</v>
      </c>
      <c r="H207" s="709">
        <v>42.545430000000003</v>
      </c>
      <c r="I207" s="706">
        <v>104.51232</v>
      </c>
      <c r="J207" s="707">
        <v>44.707879024309001</v>
      </c>
      <c r="K207" s="714">
        <v>0.87378393890899997</v>
      </c>
    </row>
    <row r="208" spans="1:11" ht="14.4" customHeight="1" thickBot="1" x14ac:dyDescent="0.35">
      <c r="A208" s="723" t="s">
        <v>528</v>
      </c>
      <c r="B208" s="701">
        <v>0</v>
      </c>
      <c r="C208" s="701">
        <v>1.0880000000000001</v>
      </c>
      <c r="D208" s="702">
        <v>1.0880000000000001</v>
      </c>
      <c r="E208" s="711" t="s">
        <v>329</v>
      </c>
      <c r="F208" s="701">
        <v>1.7719876921769999</v>
      </c>
      <c r="G208" s="702">
        <v>0.88599384608800003</v>
      </c>
      <c r="H208" s="704">
        <v>0</v>
      </c>
      <c r="I208" s="701">
        <v>0</v>
      </c>
      <c r="J208" s="702">
        <v>-0.88599384608800003</v>
      </c>
      <c r="K208" s="705">
        <v>0</v>
      </c>
    </row>
    <row r="209" spans="1:11" ht="14.4" customHeight="1" thickBot="1" x14ac:dyDescent="0.35">
      <c r="A209" s="723" t="s">
        <v>529</v>
      </c>
      <c r="B209" s="701">
        <v>12.127602475209001</v>
      </c>
      <c r="C209" s="701">
        <v>0</v>
      </c>
      <c r="D209" s="702">
        <v>-12.127602475209001</v>
      </c>
      <c r="E209" s="703">
        <v>0</v>
      </c>
      <c r="F209" s="701">
        <v>0</v>
      </c>
      <c r="G209" s="702">
        <v>0</v>
      </c>
      <c r="H209" s="704">
        <v>0</v>
      </c>
      <c r="I209" s="701">
        <v>0</v>
      </c>
      <c r="J209" s="702">
        <v>0</v>
      </c>
      <c r="K209" s="705">
        <v>6</v>
      </c>
    </row>
    <row r="210" spans="1:11" ht="14.4" customHeight="1" thickBot="1" x14ac:dyDescent="0.35">
      <c r="A210" s="723" t="s">
        <v>530</v>
      </c>
      <c r="B210" s="701">
        <v>112.850793470703</v>
      </c>
      <c r="C210" s="701">
        <v>134.71072000000001</v>
      </c>
      <c r="D210" s="702">
        <v>21.859926529296999</v>
      </c>
      <c r="E210" s="703">
        <v>1.193706449525</v>
      </c>
      <c r="F210" s="701">
        <v>117.836894259204</v>
      </c>
      <c r="G210" s="702">
        <v>58.918447129602001</v>
      </c>
      <c r="H210" s="704">
        <v>42.545430000000003</v>
      </c>
      <c r="I210" s="701">
        <v>104.51232</v>
      </c>
      <c r="J210" s="702">
        <v>45.593872870397</v>
      </c>
      <c r="K210" s="705">
        <v>0.88692357904499997</v>
      </c>
    </row>
    <row r="211" spans="1:11" ht="14.4" customHeight="1" thickBot="1" x14ac:dyDescent="0.35">
      <c r="A211" s="722" t="s">
        <v>531</v>
      </c>
      <c r="B211" s="706">
        <v>0</v>
      </c>
      <c r="C211" s="706">
        <v>119.13720000000001</v>
      </c>
      <c r="D211" s="707">
        <v>119.13720000000001</v>
      </c>
      <c r="E211" s="708" t="s">
        <v>329</v>
      </c>
      <c r="F211" s="706">
        <v>0</v>
      </c>
      <c r="G211" s="707">
        <v>0</v>
      </c>
      <c r="H211" s="709">
        <v>0</v>
      </c>
      <c r="I211" s="706">
        <v>97.111649999999997</v>
      </c>
      <c r="J211" s="707">
        <v>97.111649999999997</v>
      </c>
      <c r="K211" s="710" t="s">
        <v>329</v>
      </c>
    </row>
    <row r="212" spans="1:11" ht="14.4" customHeight="1" thickBot="1" x14ac:dyDescent="0.35">
      <c r="A212" s="723" t="s">
        <v>532</v>
      </c>
      <c r="B212" s="701">
        <v>0</v>
      </c>
      <c r="C212" s="701">
        <v>119.13720000000001</v>
      </c>
      <c r="D212" s="702">
        <v>119.13720000000001</v>
      </c>
      <c r="E212" s="711" t="s">
        <v>329</v>
      </c>
      <c r="F212" s="701">
        <v>0</v>
      </c>
      <c r="G212" s="702">
        <v>0</v>
      </c>
      <c r="H212" s="704">
        <v>0</v>
      </c>
      <c r="I212" s="701">
        <v>97.111649999999997</v>
      </c>
      <c r="J212" s="702">
        <v>97.111649999999997</v>
      </c>
      <c r="K212" s="712" t="s">
        <v>329</v>
      </c>
    </row>
    <row r="213" spans="1:11" ht="14.4" customHeight="1" thickBot="1" x14ac:dyDescent="0.35">
      <c r="A213" s="720" t="s">
        <v>533</v>
      </c>
      <c r="B213" s="701">
        <v>12.148116954139001</v>
      </c>
      <c r="C213" s="701">
        <v>744.66800000000001</v>
      </c>
      <c r="D213" s="702">
        <v>732.51988304586098</v>
      </c>
      <c r="E213" s="703">
        <v>61.299047647568003</v>
      </c>
      <c r="F213" s="701">
        <v>32.166662900882002</v>
      </c>
      <c r="G213" s="702">
        <v>16.083331450441001</v>
      </c>
      <c r="H213" s="704">
        <v>2.0630000000000002</v>
      </c>
      <c r="I213" s="701">
        <v>49.3035</v>
      </c>
      <c r="J213" s="702">
        <v>33.220168549557997</v>
      </c>
      <c r="K213" s="705">
        <v>1.5327514747769999</v>
      </c>
    </row>
    <row r="214" spans="1:11" ht="14.4" customHeight="1" thickBot="1" x14ac:dyDescent="0.35">
      <c r="A214" s="726" t="s">
        <v>534</v>
      </c>
      <c r="B214" s="706">
        <v>12.148116954139001</v>
      </c>
      <c r="C214" s="706">
        <v>744.66800000000001</v>
      </c>
      <c r="D214" s="707">
        <v>732.51988304586098</v>
      </c>
      <c r="E214" s="713">
        <v>61.299047647568003</v>
      </c>
      <c r="F214" s="706">
        <v>32.166662900882002</v>
      </c>
      <c r="G214" s="707">
        <v>16.083331450441001</v>
      </c>
      <c r="H214" s="709">
        <v>2.0630000000000002</v>
      </c>
      <c r="I214" s="706">
        <v>49.3035</v>
      </c>
      <c r="J214" s="707">
        <v>33.220168549557997</v>
      </c>
      <c r="K214" s="714">
        <v>1.5327514747769999</v>
      </c>
    </row>
    <row r="215" spans="1:11" ht="14.4" customHeight="1" thickBot="1" x14ac:dyDescent="0.35">
      <c r="A215" s="722" t="s">
        <v>535</v>
      </c>
      <c r="B215" s="706">
        <v>12.148116954139001</v>
      </c>
      <c r="C215" s="706">
        <v>719.91800000000001</v>
      </c>
      <c r="D215" s="707">
        <v>707.76988304586098</v>
      </c>
      <c r="E215" s="713">
        <v>59.261694855079</v>
      </c>
      <c r="F215" s="706">
        <v>32.166662900882002</v>
      </c>
      <c r="G215" s="707">
        <v>16.083331450441001</v>
      </c>
      <c r="H215" s="709">
        <v>0</v>
      </c>
      <c r="I215" s="706">
        <v>36.9285</v>
      </c>
      <c r="J215" s="707">
        <v>20.845168549558</v>
      </c>
      <c r="K215" s="714">
        <v>1.148036403831</v>
      </c>
    </row>
    <row r="216" spans="1:11" ht="14.4" customHeight="1" thickBot="1" x14ac:dyDescent="0.35">
      <c r="A216" s="723" t="s">
        <v>536</v>
      </c>
      <c r="B216" s="701">
        <v>0</v>
      </c>
      <c r="C216" s="701">
        <v>689.55</v>
      </c>
      <c r="D216" s="702">
        <v>689.55</v>
      </c>
      <c r="E216" s="711" t="s">
        <v>329</v>
      </c>
      <c r="F216" s="701">
        <v>0</v>
      </c>
      <c r="G216" s="702">
        <v>0</v>
      </c>
      <c r="H216" s="704">
        <v>0</v>
      </c>
      <c r="I216" s="701">
        <v>0</v>
      </c>
      <c r="J216" s="702">
        <v>0</v>
      </c>
      <c r="K216" s="705">
        <v>0</v>
      </c>
    </row>
    <row r="217" spans="1:11" ht="14.4" customHeight="1" thickBot="1" x14ac:dyDescent="0.35">
      <c r="A217" s="723" t="s">
        <v>537</v>
      </c>
      <c r="B217" s="701">
        <v>12.148116954139001</v>
      </c>
      <c r="C217" s="701">
        <v>30.367999999999999</v>
      </c>
      <c r="D217" s="702">
        <v>18.219883045861</v>
      </c>
      <c r="E217" s="703">
        <v>2.4998112970630002</v>
      </c>
      <c r="F217" s="701">
        <v>32.166662900882002</v>
      </c>
      <c r="G217" s="702">
        <v>16.083331450441001</v>
      </c>
      <c r="H217" s="704">
        <v>0</v>
      </c>
      <c r="I217" s="701">
        <v>36.9285</v>
      </c>
      <c r="J217" s="702">
        <v>20.845168549558</v>
      </c>
      <c r="K217" s="705">
        <v>1.148036403831</v>
      </c>
    </row>
    <row r="218" spans="1:11" ht="14.4" customHeight="1" thickBot="1" x14ac:dyDescent="0.35">
      <c r="A218" s="725" t="s">
        <v>538</v>
      </c>
      <c r="B218" s="701">
        <v>0</v>
      </c>
      <c r="C218" s="701">
        <v>24.75</v>
      </c>
      <c r="D218" s="702">
        <v>24.75</v>
      </c>
      <c r="E218" s="711" t="s">
        <v>329</v>
      </c>
      <c r="F218" s="701">
        <v>0</v>
      </c>
      <c r="G218" s="702">
        <v>0</v>
      </c>
      <c r="H218" s="704">
        <v>2.0630000000000002</v>
      </c>
      <c r="I218" s="701">
        <v>12.375</v>
      </c>
      <c r="J218" s="702">
        <v>12.375</v>
      </c>
      <c r="K218" s="712" t="s">
        <v>329</v>
      </c>
    </row>
    <row r="219" spans="1:11" ht="14.4" customHeight="1" thickBot="1" x14ac:dyDescent="0.35">
      <c r="A219" s="723" t="s">
        <v>539</v>
      </c>
      <c r="B219" s="701">
        <v>0</v>
      </c>
      <c r="C219" s="701">
        <v>24.75</v>
      </c>
      <c r="D219" s="702">
        <v>24.75</v>
      </c>
      <c r="E219" s="711" t="s">
        <v>329</v>
      </c>
      <c r="F219" s="701">
        <v>0</v>
      </c>
      <c r="G219" s="702">
        <v>0</v>
      </c>
      <c r="H219" s="704">
        <v>2.0630000000000002</v>
      </c>
      <c r="I219" s="701">
        <v>12.375</v>
      </c>
      <c r="J219" s="702">
        <v>12.375</v>
      </c>
      <c r="K219" s="712" t="s">
        <v>329</v>
      </c>
    </row>
    <row r="220" spans="1:11" ht="14.4" customHeight="1" thickBot="1" x14ac:dyDescent="0.35">
      <c r="A220" s="719" t="s">
        <v>540</v>
      </c>
      <c r="B220" s="701">
        <v>6008.4690619990497</v>
      </c>
      <c r="C220" s="701">
        <v>8587.3758799999996</v>
      </c>
      <c r="D220" s="702">
        <v>2578.9068180009499</v>
      </c>
      <c r="E220" s="703">
        <v>1.429211965875</v>
      </c>
      <c r="F220" s="701">
        <v>7207.54654609925</v>
      </c>
      <c r="G220" s="702">
        <v>3603.77327304962</v>
      </c>
      <c r="H220" s="704">
        <v>800.82569999999998</v>
      </c>
      <c r="I220" s="701">
        <v>4281.7838599999995</v>
      </c>
      <c r="J220" s="702">
        <v>678.010586950375</v>
      </c>
      <c r="K220" s="705">
        <v>0.59406953983699995</v>
      </c>
    </row>
    <row r="221" spans="1:11" ht="14.4" customHeight="1" thickBot="1" x14ac:dyDescent="0.35">
      <c r="A221" s="724" t="s">
        <v>541</v>
      </c>
      <c r="B221" s="706">
        <v>6008.4690619990497</v>
      </c>
      <c r="C221" s="706">
        <v>8587.3758799999996</v>
      </c>
      <c r="D221" s="707">
        <v>2578.9068180009499</v>
      </c>
      <c r="E221" s="713">
        <v>1.429211965875</v>
      </c>
      <c r="F221" s="706">
        <v>7207.54654609925</v>
      </c>
      <c r="G221" s="707">
        <v>3603.77327304962</v>
      </c>
      <c r="H221" s="709">
        <v>800.82569999999998</v>
      </c>
      <c r="I221" s="706">
        <v>4281.7838599999995</v>
      </c>
      <c r="J221" s="707">
        <v>678.010586950375</v>
      </c>
      <c r="K221" s="714">
        <v>0.59406953983699995</v>
      </c>
    </row>
    <row r="222" spans="1:11" ht="14.4" customHeight="1" thickBot="1" x14ac:dyDescent="0.35">
      <c r="A222" s="726" t="s">
        <v>54</v>
      </c>
      <c r="B222" s="706">
        <v>6008.4690619990497</v>
      </c>
      <c r="C222" s="706">
        <v>8587.3758799999996</v>
      </c>
      <c r="D222" s="707">
        <v>2578.9068180009499</v>
      </c>
      <c r="E222" s="713">
        <v>1.429211965875</v>
      </c>
      <c r="F222" s="706">
        <v>7207.54654609925</v>
      </c>
      <c r="G222" s="707">
        <v>3603.77327304962</v>
      </c>
      <c r="H222" s="709">
        <v>800.82569999999998</v>
      </c>
      <c r="I222" s="706">
        <v>4281.7838599999995</v>
      </c>
      <c r="J222" s="707">
        <v>678.010586950375</v>
      </c>
      <c r="K222" s="714">
        <v>0.59406953983699995</v>
      </c>
    </row>
    <row r="223" spans="1:11" ht="14.4" customHeight="1" thickBot="1" x14ac:dyDescent="0.35">
      <c r="A223" s="725" t="s">
        <v>542</v>
      </c>
      <c r="B223" s="701">
        <v>64.811818091964</v>
      </c>
      <c r="C223" s="701">
        <v>57.067520000000002</v>
      </c>
      <c r="D223" s="702">
        <v>-7.7442980919639997</v>
      </c>
      <c r="E223" s="703">
        <v>0.88051101913200003</v>
      </c>
      <c r="F223" s="701">
        <v>0</v>
      </c>
      <c r="G223" s="702">
        <v>0</v>
      </c>
      <c r="H223" s="704">
        <v>5.5970700000000004</v>
      </c>
      <c r="I223" s="701">
        <v>22.606649999999998</v>
      </c>
      <c r="J223" s="702">
        <v>22.606649999999998</v>
      </c>
      <c r="K223" s="712" t="s">
        <v>372</v>
      </c>
    </row>
    <row r="224" spans="1:11" ht="14.4" customHeight="1" thickBot="1" x14ac:dyDescent="0.35">
      <c r="A224" s="723" t="s">
        <v>543</v>
      </c>
      <c r="B224" s="701">
        <v>64.811818091964</v>
      </c>
      <c r="C224" s="701">
        <v>57.067520000000002</v>
      </c>
      <c r="D224" s="702">
        <v>-7.7442980919639997</v>
      </c>
      <c r="E224" s="703">
        <v>0.88051101913200003</v>
      </c>
      <c r="F224" s="701">
        <v>0</v>
      </c>
      <c r="G224" s="702">
        <v>0</v>
      </c>
      <c r="H224" s="704">
        <v>5.5970700000000004</v>
      </c>
      <c r="I224" s="701">
        <v>22.606649999999998</v>
      </c>
      <c r="J224" s="702">
        <v>22.606649999999998</v>
      </c>
      <c r="K224" s="712" t="s">
        <v>372</v>
      </c>
    </row>
    <row r="225" spans="1:11" ht="14.4" customHeight="1" thickBot="1" x14ac:dyDescent="0.35">
      <c r="A225" s="722" t="s">
        <v>544</v>
      </c>
      <c r="B225" s="706">
        <v>91.828989419381998</v>
      </c>
      <c r="C225" s="706">
        <v>91.009</v>
      </c>
      <c r="D225" s="707">
        <v>-0.81998941938100001</v>
      </c>
      <c r="E225" s="713">
        <v>0.99107047322800002</v>
      </c>
      <c r="F225" s="706">
        <v>87.845379052099005</v>
      </c>
      <c r="G225" s="707">
        <v>43.922689526048998</v>
      </c>
      <c r="H225" s="709">
        <v>2.625</v>
      </c>
      <c r="I225" s="706">
        <v>20.013000000000002</v>
      </c>
      <c r="J225" s="707">
        <v>-23.909689526049</v>
      </c>
      <c r="K225" s="714">
        <v>0.22782074840899999</v>
      </c>
    </row>
    <row r="226" spans="1:11" ht="14.4" customHeight="1" thickBot="1" x14ac:dyDescent="0.35">
      <c r="A226" s="723" t="s">
        <v>545</v>
      </c>
      <c r="B226" s="701">
        <v>91.828989419381998</v>
      </c>
      <c r="C226" s="701">
        <v>91.009</v>
      </c>
      <c r="D226" s="702">
        <v>-0.81998941938100001</v>
      </c>
      <c r="E226" s="703">
        <v>0.99107047322800002</v>
      </c>
      <c r="F226" s="701">
        <v>87.845379052099005</v>
      </c>
      <c r="G226" s="702">
        <v>43.922689526048998</v>
      </c>
      <c r="H226" s="704">
        <v>2.625</v>
      </c>
      <c r="I226" s="701">
        <v>20.013000000000002</v>
      </c>
      <c r="J226" s="702">
        <v>-23.909689526049</v>
      </c>
      <c r="K226" s="705">
        <v>0.22782074840899999</v>
      </c>
    </row>
    <row r="227" spans="1:11" ht="14.4" customHeight="1" thickBot="1" x14ac:dyDescent="0.35">
      <c r="A227" s="722" t="s">
        <v>546</v>
      </c>
      <c r="B227" s="706">
        <v>84.015637895612002</v>
      </c>
      <c r="C227" s="706">
        <v>86.044439999999994</v>
      </c>
      <c r="D227" s="707">
        <v>2.0288021043870001</v>
      </c>
      <c r="E227" s="713">
        <v>1.024147910498</v>
      </c>
      <c r="F227" s="706">
        <v>119.825254146242</v>
      </c>
      <c r="G227" s="707">
        <v>59.912627073121001</v>
      </c>
      <c r="H227" s="709">
        <v>7.22926</v>
      </c>
      <c r="I227" s="706">
        <v>46.1023</v>
      </c>
      <c r="J227" s="707">
        <v>-13.810327073121</v>
      </c>
      <c r="K227" s="714">
        <v>0.38474610655699998</v>
      </c>
    </row>
    <row r="228" spans="1:11" ht="14.4" customHeight="1" thickBot="1" x14ac:dyDescent="0.35">
      <c r="A228" s="723" t="s">
        <v>547</v>
      </c>
      <c r="B228" s="701">
        <v>16.250694821825999</v>
      </c>
      <c r="C228" s="701">
        <v>24.776</v>
      </c>
      <c r="D228" s="702">
        <v>8.5253051781729994</v>
      </c>
      <c r="E228" s="703">
        <v>1.524611733322</v>
      </c>
      <c r="F228" s="701">
        <v>35.646541472651002</v>
      </c>
      <c r="G228" s="702">
        <v>17.823270736325</v>
      </c>
      <c r="H228" s="704">
        <v>0.74</v>
      </c>
      <c r="I228" s="701">
        <v>11.932</v>
      </c>
      <c r="J228" s="702">
        <v>-5.8912707363249996</v>
      </c>
      <c r="K228" s="705">
        <v>0.33473093060499998</v>
      </c>
    </row>
    <row r="229" spans="1:11" ht="14.4" customHeight="1" thickBot="1" x14ac:dyDescent="0.35">
      <c r="A229" s="723" t="s">
        <v>548</v>
      </c>
      <c r="B229" s="701">
        <v>1.8887502931069999</v>
      </c>
      <c r="C229" s="701">
        <v>2.4655999999999998</v>
      </c>
      <c r="D229" s="702">
        <v>0.57684970689199999</v>
      </c>
      <c r="E229" s="703">
        <v>1.3054134307730001</v>
      </c>
      <c r="F229" s="701">
        <v>0</v>
      </c>
      <c r="G229" s="702">
        <v>0</v>
      </c>
      <c r="H229" s="704">
        <v>0</v>
      </c>
      <c r="I229" s="701">
        <v>0</v>
      </c>
      <c r="J229" s="702">
        <v>0</v>
      </c>
      <c r="K229" s="705">
        <v>0</v>
      </c>
    </row>
    <row r="230" spans="1:11" ht="14.4" customHeight="1" thickBot="1" x14ac:dyDescent="0.35">
      <c r="A230" s="723" t="s">
        <v>549</v>
      </c>
      <c r="B230" s="701">
        <v>65.876192780677997</v>
      </c>
      <c r="C230" s="701">
        <v>58.802840000000003</v>
      </c>
      <c r="D230" s="702">
        <v>-7.0733527806780003</v>
      </c>
      <c r="E230" s="703">
        <v>0.89262656990099998</v>
      </c>
      <c r="F230" s="701">
        <v>84.178712673590994</v>
      </c>
      <c r="G230" s="702">
        <v>42.089356336794999</v>
      </c>
      <c r="H230" s="704">
        <v>6.4892599999999998</v>
      </c>
      <c r="I230" s="701">
        <v>34.170299999999997</v>
      </c>
      <c r="J230" s="702">
        <v>-7.9190563367950002</v>
      </c>
      <c r="K230" s="705">
        <v>0.40592566594000001</v>
      </c>
    </row>
    <row r="231" spans="1:11" ht="14.4" customHeight="1" thickBot="1" x14ac:dyDescent="0.35">
      <c r="A231" s="722" t="s">
        <v>550</v>
      </c>
      <c r="B231" s="706">
        <v>890.51990579842595</v>
      </c>
      <c r="C231" s="706">
        <v>895.54731000000004</v>
      </c>
      <c r="D231" s="707">
        <v>5.0274042015739999</v>
      </c>
      <c r="E231" s="713">
        <v>1.005645470885</v>
      </c>
      <c r="F231" s="706">
        <v>770.16643240455403</v>
      </c>
      <c r="G231" s="707">
        <v>385.08321620227701</v>
      </c>
      <c r="H231" s="709">
        <v>67.309979999999996</v>
      </c>
      <c r="I231" s="706">
        <v>426.54063000000002</v>
      </c>
      <c r="J231" s="707">
        <v>41.457413797723</v>
      </c>
      <c r="K231" s="714">
        <v>0.55382916218199996</v>
      </c>
    </row>
    <row r="232" spans="1:11" ht="14.4" customHeight="1" thickBot="1" x14ac:dyDescent="0.35">
      <c r="A232" s="723" t="s">
        <v>551</v>
      </c>
      <c r="B232" s="701">
        <v>890.51990579842595</v>
      </c>
      <c r="C232" s="701">
        <v>895.54731000000004</v>
      </c>
      <c r="D232" s="702">
        <v>5.0274042015739999</v>
      </c>
      <c r="E232" s="703">
        <v>1.005645470885</v>
      </c>
      <c r="F232" s="701">
        <v>770.16643240455403</v>
      </c>
      <c r="G232" s="702">
        <v>385.08321620227701</v>
      </c>
      <c r="H232" s="704">
        <v>67.309979999999996</v>
      </c>
      <c r="I232" s="701">
        <v>426.54063000000002</v>
      </c>
      <c r="J232" s="702">
        <v>41.457413797723</v>
      </c>
      <c r="K232" s="705">
        <v>0.55382916218199996</v>
      </c>
    </row>
    <row r="233" spans="1:11" ht="14.4" customHeight="1" thickBot="1" x14ac:dyDescent="0.35">
      <c r="A233" s="722" t="s">
        <v>552</v>
      </c>
      <c r="B233" s="706">
        <v>0</v>
      </c>
      <c r="C233" s="706">
        <v>8.0009999999999994</v>
      </c>
      <c r="D233" s="707">
        <v>8.0009999999999994</v>
      </c>
      <c r="E233" s="708" t="s">
        <v>372</v>
      </c>
      <c r="F233" s="706">
        <v>0</v>
      </c>
      <c r="G233" s="707">
        <v>0</v>
      </c>
      <c r="H233" s="709">
        <v>0.54500000000000004</v>
      </c>
      <c r="I233" s="706">
        <v>3.6160000000000001</v>
      </c>
      <c r="J233" s="707">
        <v>3.6160000000000001</v>
      </c>
      <c r="K233" s="710" t="s">
        <v>372</v>
      </c>
    </row>
    <row r="234" spans="1:11" ht="14.4" customHeight="1" thickBot="1" x14ac:dyDescent="0.35">
      <c r="A234" s="723" t="s">
        <v>553</v>
      </c>
      <c r="B234" s="701">
        <v>0</v>
      </c>
      <c r="C234" s="701">
        <v>8.0009999999999994</v>
      </c>
      <c r="D234" s="702">
        <v>8.0009999999999994</v>
      </c>
      <c r="E234" s="711" t="s">
        <v>372</v>
      </c>
      <c r="F234" s="701">
        <v>0</v>
      </c>
      <c r="G234" s="702">
        <v>0</v>
      </c>
      <c r="H234" s="704">
        <v>0.54500000000000004</v>
      </c>
      <c r="I234" s="701">
        <v>3.6160000000000001</v>
      </c>
      <c r="J234" s="702">
        <v>3.6160000000000001</v>
      </c>
      <c r="K234" s="712" t="s">
        <v>372</v>
      </c>
    </row>
    <row r="235" spans="1:11" ht="14.4" customHeight="1" thickBot="1" x14ac:dyDescent="0.35">
      <c r="A235" s="722" t="s">
        <v>554</v>
      </c>
      <c r="B235" s="706">
        <v>484.821532163629</v>
      </c>
      <c r="C235" s="706">
        <v>497.19294000000002</v>
      </c>
      <c r="D235" s="707">
        <v>12.371407836371</v>
      </c>
      <c r="E235" s="713">
        <v>1.0255174471749999</v>
      </c>
      <c r="F235" s="706">
        <v>627.60747289915105</v>
      </c>
      <c r="G235" s="707">
        <v>313.80373644957598</v>
      </c>
      <c r="H235" s="709">
        <v>83.857420000000005</v>
      </c>
      <c r="I235" s="706">
        <v>276.40167000000002</v>
      </c>
      <c r="J235" s="707">
        <v>-37.402066449575003</v>
      </c>
      <c r="K235" s="714">
        <v>0.44040532010099998</v>
      </c>
    </row>
    <row r="236" spans="1:11" ht="14.4" customHeight="1" thickBot="1" x14ac:dyDescent="0.35">
      <c r="A236" s="723" t="s">
        <v>555</v>
      </c>
      <c r="B236" s="701">
        <v>484.821532163629</v>
      </c>
      <c r="C236" s="701">
        <v>497.19294000000002</v>
      </c>
      <c r="D236" s="702">
        <v>12.371407836371</v>
      </c>
      <c r="E236" s="703">
        <v>1.0255174471749999</v>
      </c>
      <c r="F236" s="701">
        <v>627.60747289915105</v>
      </c>
      <c r="G236" s="702">
        <v>313.80373644957598</v>
      </c>
      <c r="H236" s="704">
        <v>83.857420000000005</v>
      </c>
      <c r="I236" s="701">
        <v>276.40167000000002</v>
      </c>
      <c r="J236" s="702">
        <v>-37.402066449575003</v>
      </c>
      <c r="K236" s="705">
        <v>0.44040532010099998</v>
      </c>
    </row>
    <row r="237" spans="1:11" ht="14.4" customHeight="1" thickBot="1" x14ac:dyDescent="0.35">
      <c r="A237" s="722" t="s">
        <v>556</v>
      </c>
      <c r="B237" s="706">
        <v>0</v>
      </c>
      <c r="C237" s="706">
        <v>1315.26811</v>
      </c>
      <c r="D237" s="707">
        <v>1315.26811</v>
      </c>
      <c r="E237" s="708" t="s">
        <v>372</v>
      </c>
      <c r="F237" s="706">
        <v>0</v>
      </c>
      <c r="G237" s="707">
        <v>0</v>
      </c>
      <c r="H237" s="709">
        <v>68.866150000000005</v>
      </c>
      <c r="I237" s="706">
        <v>476.24355000000003</v>
      </c>
      <c r="J237" s="707">
        <v>476.24355000000003</v>
      </c>
      <c r="K237" s="710" t="s">
        <v>372</v>
      </c>
    </row>
    <row r="238" spans="1:11" ht="14.4" customHeight="1" thickBot="1" x14ac:dyDescent="0.35">
      <c r="A238" s="723" t="s">
        <v>557</v>
      </c>
      <c r="B238" s="701">
        <v>0</v>
      </c>
      <c r="C238" s="701">
        <v>1315.26811</v>
      </c>
      <c r="D238" s="702">
        <v>1315.26811</v>
      </c>
      <c r="E238" s="711" t="s">
        <v>372</v>
      </c>
      <c r="F238" s="701">
        <v>0</v>
      </c>
      <c r="G238" s="702">
        <v>0</v>
      </c>
      <c r="H238" s="704">
        <v>68.866150000000005</v>
      </c>
      <c r="I238" s="701">
        <v>476.24355000000003</v>
      </c>
      <c r="J238" s="702">
        <v>476.24355000000003</v>
      </c>
      <c r="K238" s="712" t="s">
        <v>372</v>
      </c>
    </row>
    <row r="239" spans="1:11" ht="14.4" customHeight="1" thickBot="1" x14ac:dyDescent="0.35">
      <c r="A239" s="722" t="s">
        <v>558</v>
      </c>
      <c r="B239" s="706">
        <v>4392.4711786300304</v>
      </c>
      <c r="C239" s="706">
        <v>5637.2455600000003</v>
      </c>
      <c r="D239" s="707">
        <v>1244.7743813699699</v>
      </c>
      <c r="E239" s="713">
        <v>1.2833881727950001</v>
      </c>
      <c r="F239" s="706">
        <v>5602.1020075972001</v>
      </c>
      <c r="G239" s="707">
        <v>2801.0510037986</v>
      </c>
      <c r="H239" s="709">
        <v>564.79582000000005</v>
      </c>
      <c r="I239" s="706">
        <v>3010.2600600000001</v>
      </c>
      <c r="J239" s="707">
        <v>209.20905620139999</v>
      </c>
      <c r="K239" s="714">
        <v>0.53734474236899998</v>
      </c>
    </row>
    <row r="240" spans="1:11" ht="14.4" customHeight="1" thickBot="1" x14ac:dyDescent="0.35">
      <c r="A240" s="723" t="s">
        <v>559</v>
      </c>
      <c r="B240" s="701">
        <v>4392.4711786300304</v>
      </c>
      <c r="C240" s="701">
        <v>5637.2455600000003</v>
      </c>
      <c r="D240" s="702">
        <v>1244.7743813699699</v>
      </c>
      <c r="E240" s="703">
        <v>1.2833881727950001</v>
      </c>
      <c r="F240" s="701">
        <v>5602.1020075972001</v>
      </c>
      <c r="G240" s="702">
        <v>2801.0510037986</v>
      </c>
      <c r="H240" s="704">
        <v>564.79582000000005</v>
      </c>
      <c r="I240" s="701">
        <v>3010.2600600000001</v>
      </c>
      <c r="J240" s="702">
        <v>209.20905620139999</v>
      </c>
      <c r="K240" s="705">
        <v>0.53734474236899998</v>
      </c>
    </row>
    <row r="241" spans="1:11" ht="14.4" customHeight="1" thickBot="1" x14ac:dyDescent="0.35">
      <c r="A241" s="719" t="s">
        <v>560</v>
      </c>
      <c r="B241" s="701">
        <v>0</v>
      </c>
      <c r="C241" s="701">
        <v>0.73109999999999997</v>
      </c>
      <c r="D241" s="702">
        <v>0.73109999999999997</v>
      </c>
      <c r="E241" s="711" t="s">
        <v>372</v>
      </c>
      <c r="F241" s="701">
        <v>0</v>
      </c>
      <c r="G241" s="702">
        <v>0</v>
      </c>
      <c r="H241" s="704">
        <v>6.6309999999999994E-2</v>
      </c>
      <c r="I241" s="701">
        <v>0.69264999999999999</v>
      </c>
      <c r="J241" s="702">
        <v>0.69264999999999999</v>
      </c>
      <c r="K241" s="712" t="s">
        <v>329</v>
      </c>
    </row>
    <row r="242" spans="1:11" ht="14.4" customHeight="1" thickBot="1" x14ac:dyDescent="0.35">
      <c r="A242" s="724" t="s">
        <v>561</v>
      </c>
      <c r="B242" s="706">
        <v>0</v>
      </c>
      <c r="C242" s="706">
        <v>0.73109999999999997</v>
      </c>
      <c r="D242" s="707">
        <v>0.73109999999999997</v>
      </c>
      <c r="E242" s="708" t="s">
        <v>372</v>
      </c>
      <c r="F242" s="706">
        <v>0</v>
      </c>
      <c r="G242" s="707">
        <v>0</v>
      </c>
      <c r="H242" s="709">
        <v>6.6309999999999994E-2</v>
      </c>
      <c r="I242" s="706">
        <v>0.69264999999999999</v>
      </c>
      <c r="J242" s="707">
        <v>0.69264999999999999</v>
      </c>
      <c r="K242" s="710" t="s">
        <v>329</v>
      </c>
    </row>
    <row r="243" spans="1:11" ht="14.4" customHeight="1" thickBot="1" x14ac:dyDescent="0.35">
      <c r="A243" s="726" t="s">
        <v>562</v>
      </c>
      <c r="B243" s="706">
        <v>0</v>
      </c>
      <c r="C243" s="706">
        <v>0.73109999999999997</v>
      </c>
      <c r="D243" s="707">
        <v>0.73109999999999997</v>
      </c>
      <c r="E243" s="708" t="s">
        <v>372</v>
      </c>
      <c r="F243" s="706">
        <v>0</v>
      </c>
      <c r="G243" s="707">
        <v>0</v>
      </c>
      <c r="H243" s="709">
        <v>6.6309999999999994E-2</v>
      </c>
      <c r="I243" s="706">
        <v>0.69264999999999999</v>
      </c>
      <c r="J243" s="707">
        <v>0.69264999999999999</v>
      </c>
      <c r="K243" s="710" t="s">
        <v>329</v>
      </c>
    </row>
    <row r="244" spans="1:11" ht="14.4" customHeight="1" thickBot="1" x14ac:dyDescent="0.35">
      <c r="A244" s="722" t="s">
        <v>563</v>
      </c>
      <c r="B244" s="706">
        <v>0</v>
      </c>
      <c r="C244" s="706">
        <v>0.73109999999999997</v>
      </c>
      <c r="D244" s="707">
        <v>0.73109999999999997</v>
      </c>
      <c r="E244" s="708" t="s">
        <v>372</v>
      </c>
      <c r="F244" s="706">
        <v>0</v>
      </c>
      <c r="G244" s="707">
        <v>0</v>
      </c>
      <c r="H244" s="709">
        <v>6.6309999999999994E-2</v>
      </c>
      <c r="I244" s="706">
        <v>0.69264999999999999</v>
      </c>
      <c r="J244" s="707">
        <v>0.69264999999999999</v>
      </c>
      <c r="K244" s="710" t="s">
        <v>372</v>
      </c>
    </row>
    <row r="245" spans="1:11" ht="14.4" customHeight="1" thickBot="1" x14ac:dyDescent="0.35">
      <c r="A245" s="723" t="s">
        <v>564</v>
      </c>
      <c r="B245" s="701">
        <v>0</v>
      </c>
      <c r="C245" s="701">
        <v>0.73109999999999997</v>
      </c>
      <c r="D245" s="702">
        <v>0.73109999999999997</v>
      </c>
      <c r="E245" s="711" t="s">
        <v>372</v>
      </c>
      <c r="F245" s="701">
        <v>0</v>
      </c>
      <c r="G245" s="702">
        <v>0</v>
      </c>
      <c r="H245" s="704">
        <v>6.6309999999999994E-2</v>
      </c>
      <c r="I245" s="701">
        <v>0.69264999999999999</v>
      </c>
      <c r="J245" s="702">
        <v>0.69264999999999999</v>
      </c>
      <c r="K245" s="712" t="s">
        <v>372</v>
      </c>
    </row>
    <row r="246" spans="1:11" ht="14.4" customHeight="1" thickBot="1" x14ac:dyDescent="0.35">
      <c r="A246" s="727"/>
      <c r="B246" s="701">
        <v>10435.1578360883</v>
      </c>
      <c r="C246" s="701">
        <v>457.84750000000298</v>
      </c>
      <c r="D246" s="702">
        <v>-9977.3103360883306</v>
      </c>
      <c r="E246" s="703">
        <v>4.3875474352000003E-2</v>
      </c>
      <c r="F246" s="701">
        <v>-3946.6882269395601</v>
      </c>
      <c r="G246" s="702">
        <v>-1973.34411346978</v>
      </c>
      <c r="H246" s="704">
        <v>92.706099999998997</v>
      </c>
      <c r="I246" s="701">
        <v>3850.8850999999499</v>
      </c>
      <c r="J246" s="702">
        <v>5824.22921346973</v>
      </c>
      <c r="K246" s="705">
        <v>-0.97572569166000001</v>
      </c>
    </row>
    <row r="247" spans="1:11" ht="14.4" customHeight="1" thickBot="1" x14ac:dyDescent="0.35">
      <c r="A247" s="728" t="s">
        <v>66</v>
      </c>
      <c r="B247" s="715">
        <v>10435.1578360883</v>
      </c>
      <c r="C247" s="715">
        <v>457.84750000000298</v>
      </c>
      <c r="D247" s="716">
        <v>-9977.3103360883197</v>
      </c>
      <c r="E247" s="717" t="s">
        <v>372</v>
      </c>
      <c r="F247" s="715">
        <v>-3946.6882269395601</v>
      </c>
      <c r="G247" s="716">
        <v>-1973.34411346978</v>
      </c>
      <c r="H247" s="715">
        <v>92.706099999998997</v>
      </c>
      <c r="I247" s="715">
        <v>3850.8850999999499</v>
      </c>
      <c r="J247" s="716">
        <v>5824.22921346974</v>
      </c>
      <c r="K247" s="718">
        <v>-0.97572569166000001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565</v>
      </c>
      <c r="B5" s="730" t="s">
        <v>566</v>
      </c>
      <c r="C5" s="731" t="s">
        <v>567</v>
      </c>
      <c r="D5" s="731" t="s">
        <v>567</v>
      </c>
      <c r="E5" s="731"/>
      <c r="F5" s="731" t="s">
        <v>567</v>
      </c>
      <c r="G5" s="731" t="s">
        <v>567</v>
      </c>
      <c r="H5" s="731" t="s">
        <v>567</v>
      </c>
      <c r="I5" s="732" t="s">
        <v>567</v>
      </c>
      <c r="J5" s="733" t="s">
        <v>73</v>
      </c>
    </row>
    <row r="6" spans="1:10" ht="14.4" customHeight="1" x14ac:dyDescent="0.3">
      <c r="A6" s="729" t="s">
        <v>565</v>
      </c>
      <c r="B6" s="730" t="s">
        <v>568</v>
      </c>
      <c r="C6" s="731">
        <v>969.99078999999972</v>
      </c>
      <c r="D6" s="731">
        <v>988.89957999999979</v>
      </c>
      <c r="E6" s="731"/>
      <c r="F6" s="731">
        <v>990.16274999999973</v>
      </c>
      <c r="G6" s="731">
        <v>979.76036352539063</v>
      </c>
      <c r="H6" s="731">
        <v>10.402386474609102</v>
      </c>
      <c r="I6" s="732">
        <v>1.0106172762870087</v>
      </c>
      <c r="J6" s="733" t="s">
        <v>1</v>
      </c>
    </row>
    <row r="7" spans="1:10" ht="14.4" customHeight="1" x14ac:dyDescent="0.3">
      <c r="A7" s="729" t="s">
        <v>565</v>
      </c>
      <c r="B7" s="730" t="s">
        <v>569</v>
      </c>
      <c r="C7" s="731">
        <v>29.062000000000001</v>
      </c>
      <c r="D7" s="731">
        <v>36.788400000000003</v>
      </c>
      <c r="E7" s="731"/>
      <c r="F7" s="731">
        <v>14.531000000000001</v>
      </c>
      <c r="G7" s="731">
        <v>25.218275390624999</v>
      </c>
      <c r="H7" s="731">
        <v>-10.687275390624999</v>
      </c>
      <c r="I7" s="732">
        <v>0.57620910926375091</v>
      </c>
      <c r="J7" s="733" t="s">
        <v>1</v>
      </c>
    </row>
    <row r="8" spans="1:10" ht="14.4" customHeight="1" x14ac:dyDescent="0.3">
      <c r="A8" s="729" t="s">
        <v>565</v>
      </c>
      <c r="B8" s="730" t="s">
        <v>570</v>
      </c>
      <c r="C8" s="731">
        <v>74.386150000000015</v>
      </c>
      <c r="D8" s="731">
        <v>102.75588</v>
      </c>
      <c r="E8" s="731"/>
      <c r="F8" s="731">
        <v>166.43879999999999</v>
      </c>
      <c r="G8" s="731">
        <v>102.40971093749999</v>
      </c>
      <c r="H8" s="731">
        <v>64.029089062499992</v>
      </c>
      <c r="I8" s="732">
        <v>1.6252247807004996</v>
      </c>
      <c r="J8" s="733" t="s">
        <v>1</v>
      </c>
    </row>
    <row r="9" spans="1:10" ht="14.4" customHeight="1" x14ac:dyDescent="0.3">
      <c r="A9" s="729" t="s">
        <v>565</v>
      </c>
      <c r="B9" s="730" t="s">
        <v>571</v>
      </c>
      <c r="C9" s="731">
        <v>29.42624</v>
      </c>
      <c r="D9" s="731">
        <v>36.724170000000001</v>
      </c>
      <c r="E9" s="731"/>
      <c r="F9" s="731">
        <v>4.7783099999999994</v>
      </c>
      <c r="G9" s="731">
        <v>40</v>
      </c>
      <c r="H9" s="731">
        <v>-35.221690000000002</v>
      </c>
      <c r="I9" s="732">
        <v>0.11945774999999999</v>
      </c>
      <c r="J9" s="733" t="s">
        <v>1</v>
      </c>
    </row>
    <row r="10" spans="1:10" ht="14.4" customHeight="1" x14ac:dyDescent="0.3">
      <c r="A10" s="729" t="s">
        <v>565</v>
      </c>
      <c r="B10" s="730" t="s">
        <v>572</v>
      </c>
      <c r="C10" s="731">
        <v>5.9427299999999992</v>
      </c>
      <c r="D10" s="731">
        <v>24.055350000000004</v>
      </c>
      <c r="E10" s="731"/>
      <c r="F10" s="731">
        <v>4.93438</v>
      </c>
      <c r="G10" s="731">
        <v>20.000000488281252</v>
      </c>
      <c r="H10" s="731">
        <v>-15.065620488281251</v>
      </c>
      <c r="I10" s="732">
        <v>0.24671899397658703</v>
      </c>
      <c r="J10" s="733" t="s">
        <v>1</v>
      </c>
    </row>
    <row r="11" spans="1:10" ht="14.4" customHeight="1" x14ac:dyDescent="0.3">
      <c r="A11" s="729" t="s">
        <v>565</v>
      </c>
      <c r="B11" s="730" t="s">
        <v>573</v>
      </c>
      <c r="C11" s="731">
        <v>37.622829999999993</v>
      </c>
      <c r="D11" s="731">
        <v>55.548769999999998</v>
      </c>
      <c r="E11" s="731"/>
      <c r="F11" s="731">
        <v>49.175870000000003</v>
      </c>
      <c r="G11" s="731">
        <v>50.025147460937504</v>
      </c>
      <c r="H11" s="731">
        <v>-0.84927746093750045</v>
      </c>
      <c r="I11" s="732">
        <v>0.98302298935549037</v>
      </c>
      <c r="J11" s="733" t="s">
        <v>1</v>
      </c>
    </row>
    <row r="12" spans="1:10" ht="14.4" customHeight="1" x14ac:dyDescent="0.3">
      <c r="A12" s="729" t="s">
        <v>565</v>
      </c>
      <c r="B12" s="730" t="s">
        <v>574</v>
      </c>
      <c r="C12" s="731">
        <v>3.9822500000000001</v>
      </c>
      <c r="D12" s="731">
        <v>28.00243</v>
      </c>
      <c r="E12" s="731"/>
      <c r="F12" s="731">
        <v>2.84802</v>
      </c>
      <c r="G12" s="731">
        <v>17.643191406250001</v>
      </c>
      <c r="H12" s="731">
        <v>-14.795171406250001</v>
      </c>
      <c r="I12" s="732">
        <v>0.16142317647764706</v>
      </c>
      <c r="J12" s="733" t="s">
        <v>1</v>
      </c>
    </row>
    <row r="13" spans="1:10" ht="14.4" customHeight="1" x14ac:dyDescent="0.3">
      <c r="A13" s="729" t="s">
        <v>565</v>
      </c>
      <c r="B13" s="730" t="s">
        <v>575</v>
      </c>
      <c r="C13" s="731">
        <v>2738.1991000000003</v>
      </c>
      <c r="D13" s="731">
        <v>1622.6911499999999</v>
      </c>
      <c r="E13" s="731"/>
      <c r="F13" s="731">
        <v>1966.9010000000001</v>
      </c>
      <c r="G13" s="731">
        <v>2400</v>
      </c>
      <c r="H13" s="731">
        <v>-433.09899999999993</v>
      </c>
      <c r="I13" s="732">
        <v>0.81954208333333334</v>
      </c>
      <c r="J13" s="733" t="s">
        <v>1</v>
      </c>
    </row>
    <row r="14" spans="1:10" ht="14.4" customHeight="1" x14ac:dyDescent="0.3">
      <c r="A14" s="729" t="s">
        <v>565</v>
      </c>
      <c r="B14" s="730" t="s">
        <v>576</v>
      </c>
      <c r="C14" s="731">
        <v>146.33420999999998</v>
      </c>
      <c r="D14" s="731">
        <v>147.72975</v>
      </c>
      <c r="E14" s="731"/>
      <c r="F14" s="731">
        <v>182.91415999999998</v>
      </c>
      <c r="G14" s="731">
        <v>204.79026562499999</v>
      </c>
      <c r="H14" s="731">
        <v>-21.876105625000008</v>
      </c>
      <c r="I14" s="732">
        <v>0.89317800063281205</v>
      </c>
      <c r="J14" s="733" t="s">
        <v>1</v>
      </c>
    </row>
    <row r="15" spans="1:10" ht="14.4" customHeight="1" x14ac:dyDescent="0.3">
      <c r="A15" s="729" t="s">
        <v>565</v>
      </c>
      <c r="B15" s="730" t="s">
        <v>577</v>
      </c>
      <c r="C15" s="731">
        <v>4034.9463000000001</v>
      </c>
      <c r="D15" s="731">
        <v>3043.1954799999999</v>
      </c>
      <c r="E15" s="731"/>
      <c r="F15" s="731">
        <v>3382.6842899999992</v>
      </c>
      <c r="G15" s="731">
        <v>3839.8469548339845</v>
      </c>
      <c r="H15" s="731">
        <v>-457.16266483398522</v>
      </c>
      <c r="I15" s="732">
        <v>0.88094247760097233</v>
      </c>
      <c r="J15" s="733" t="s">
        <v>578</v>
      </c>
    </row>
    <row r="17" spans="1:10" ht="14.4" customHeight="1" x14ac:dyDescent="0.3">
      <c r="A17" s="729" t="s">
        <v>565</v>
      </c>
      <c r="B17" s="730" t="s">
        <v>566</v>
      </c>
      <c r="C17" s="731" t="s">
        <v>567</v>
      </c>
      <c r="D17" s="731" t="s">
        <v>567</v>
      </c>
      <c r="E17" s="731"/>
      <c r="F17" s="731" t="s">
        <v>567</v>
      </c>
      <c r="G17" s="731" t="s">
        <v>567</v>
      </c>
      <c r="H17" s="731" t="s">
        <v>567</v>
      </c>
      <c r="I17" s="732" t="s">
        <v>567</v>
      </c>
      <c r="J17" s="733" t="s">
        <v>73</v>
      </c>
    </row>
    <row r="18" spans="1:10" ht="14.4" customHeight="1" x14ac:dyDescent="0.3">
      <c r="A18" s="729" t="s">
        <v>579</v>
      </c>
      <c r="B18" s="730" t="s">
        <v>580</v>
      </c>
      <c r="C18" s="731" t="s">
        <v>567</v>
      </c>
      <c r="D18" s="731" t="s">
        <v>567</v>
      </c>
      <c r="E18" s="731"/>
      <c r="F18" s="731" t="s">
        <v>567</v>
      </c>
      <c r="G18" s="731" t="s">
        <v>567</v>
      </c>
      <c r="H18" s="731" t="s">
        <v>567</v>
      </c>
      <c r="I18" s="732" t="s">
        <v>567</v>
      </c>
      <c r="J18" s="733" t="s">
        <v>0</v>
      </c>
    </row>
    <row r="19" spans="1:10" ht="14.4" customHeight="1" x14ac:dyDescent="0.3">
      <c r="A19" s="729" t="s">
        <v>579</v>
      </c>
      <c r="B19" s="730" t="s">
        <v>568</v>
      </c>
      <c r="C19" s="731">
        <v>98.795790000000025</v>
      </c>
      <c r="D19" s="731">
        <v>113.28502000000006</v>
      </c>
      <c r="E19" s="731"/>
      <c r="F19" s="731">
        <v>122.11978000000003</v>
      </c>
      <c r="G19" s="731">
        <v>114</v>
      </c>
      <c r="H19" s="731">
        <v>8.1197800000000342</v>
      </c>
      <c r="I19" s="732">
        <v>1.0712261403508776</v>
      </c>
      <c r="J19" s="733" t="s">
        <v>1</v>
      </c>
    </row>
    <row r="20" spans="1:10" ht="14.4" customHeight="1" x14ac:dyDescent="0.3">
      <c r="A20" s="729" t="s">
        <v>579</v>
      </c>
      <c r="B20" s="730" t="s">
        <v>571</v>
      </c>
      <c r="C20" s="731">
        <v>0</v>
      </c>
      <c r="D20" s="731">
        <v>0</v>
      </c>
      <c r="E20" s="731"/>
      <c r="F20" s="731">
        <v>2.8884100000000008</v>
      </c>
      <c r="G20" s="731">
        <v>0</v>
      </c>
      <c r="H20" s="731">
        <v>2.8884100000000008</v>
      </c>
      <c r="I20" s="732" t="s">
        <v>567</v>
      </c>
      <c r="J20" s="733" t="s">
        <v>1</v>
      </c>
    </row>
    <row r="21" spans="1:10" ht="14.4" customHeight="1" x14ac:dyDescent="0.3">
      <c r="A21" s="729" t="s">
        <v>579</v>
      </c>
      <c r="B21" s="730" t="s">
        <v>572</v>
      </c>
      <c r="C21" s="731">
        <v>0</v>
      </c>
      <c r="D21" s="731">
        <v>0</v>
      </c>
      <c r="E21" s="731"/>
      <c r="F21" s="731">
        <v>0</v>
      </c>
      <c r="G21" s="731">
        <v>3</v>
      </c>
      <c r="H21" s="731">
        <v>-3</v>
      </c>
      <c r="I21" s="732">
        <v>0</v>
      </c>
      <c r="J21" s="733" t="s">
        <v>1</v>
      </c>
    </row>
    <row r="22" spans="1:10" ht="14.4" customHeight="1" x14ac:dyDescent="0.3">
      <c r="A22" s="729" t="s">
        <v>579</v>
      </c>
      <c r="B22" s="730" t="s">
        <v>573</v>
      </c>
      <c r="C22" s="731">
        <v>2.7935499999999998</v>
      </c>
      <c r="D22" s="731">
        <v>5.4621100000000018</v>
      </c>
      <c r="E22" s="731"/>
      <c r="F22" s="731">
        <v>7.1714399999999987</v>
      </c>
      <c r="G22" s="731">
        <v>7</v>
      </c>
      <c r="H22" s="731">
        <v>0.1714399999999987</v>
      </c>
      <c r="I22" s="732">
        <v>1.0244914285714284</v>
      </c>
      <c r="J22" s="733" t="s">
        <v>1</v>
      </c>
    </row>
    <row r="23" spans="1:10" ht="14.4" customHeight="1" x14ac:dyDescent="0.3">
      <c r="A23" s="729" t="s">
        <v>579</v>
      </c>
      <c r="B23" s="730" t="s">
        <v>574</v>
      </c>
      <c r="C23" s="731">
        <v>1.9589400000000001</v>
      </c>
      <c r="D23" s="731">
        <v>1.72448</v>
      </c>
      <c r="E23" s="731"/>
      <c r="F23" s="731">
        <v>1.7147000000000001</v>
      </c>
      <c r="G23" s="731">
        <v>2</v>
      </c>
      <c r="H23" s="731">
        <v>-0.28529999999999989</v>
      </c>
      <c r="I23" s="732">
        <v>0.85735000000000006</v>
      </c>
      <c r="J23" s="733" t="s">
        <v>1</v>
      </c>
    </row>
    <row r="24" spans="1:10" ht="14.4" customHeight="1" x14ac:dyDescent="0.3">
      <c r="A24" s="729" t="s">
        <v>579</v>
      </c>
      <c r="B24" s="730" t="s">
        <v>576</v>
      </c>
      <c r="C24" s="731">
        <v>68.598729999999989</v>
      </c>
      <c r="D24" s="731">
        <v>65.305999999999997</v>
      </c>
      <c r="E24" s="731"/>
      <c r="F24" s="731">
        <v>54.243079999999999</v>
      </c>
      <c r="G24" s="731">
        <v>61</v>
      </c>
      <c r="H24" s="731">
        <v>-6.7569200000000009</v>
      </c>
      <c r="I24" s="732">
        <v>0.88923081967213113</v>
      </c>
      <c r="J24" s="733" t="s">
        <v>1</v>
      </c>
    </row>
    <row r="25" spans="1:10" ht="14.4" customHeight="1" x14ac:dyDescent="0.3">
      <c r="A25" s="729" t="s">
        <v>579</v>
      </c>
      <c r="B25" s="730" t="s">
        <v>581</v>
      </c>
      <c r="C25" s="731">
        <v>172.14701000000002</v>
      </c>
      <c r="D25" s="731">
        <v>185.77761000000004</v>
      </c>
      <c r="E25" s="731"/>
      <c r="F25" s="731">
        <v>188.13741000000002</v>
      </c>
      <c r="G25" s="731">
        <v>186</v>
      </c>
      <c r="H25" s="731">
        <v>2.1374100000000169</v>
      </c>
      <c r="I25" s="732">
        <v>1.0114914516129032</v>
      </c>
      <c r="J25" s="733" t="s">
        <v>582</v>
      </c>
    </row>
    <row r="26" spans="1:10" ht="14.4" customHeight="1" x14ac:dyDescent="0.3">
      <c r="A26" s="729" t="s">
        <v>567</v>
      </c>
      <c r="B26" s="730" t="s">
        <v>567</v>
      </c>
      <c r="C26" s="731" t="s">
        <v>567</v>
      </c>
      <c r="D26" s="731" t="s">
        <v>567</v>
      </c>
      <c r="E26" s="731"/>
      <c r="F26" s="731" t="s">
        <v>567</v>
      </c>
      <c r="G26" s="731" t="s">
        <v>567</v>
      </c>
      <c r="H26" s="731" t="s">
        <v>567</v>
      </c>
      <c r="I26" s="732" t="s">
        <v>567</v>
      </c>
      <c r="J26" s="733" t="s">
        <v>583</v>
      </c>
    </row>
    <row r="27" spans="1:10" ht="14.4" customHeight="1" x14ac:dyDescent="0.3">
      <c r="A27" s="729" t="s">
        <v>584</v>
      </c>
      <c r="B27" s="730" t="s">
        <v>585</v>
      </c>
      <c r="C27" s="731" t="s">
        <v>567</v>
      </c>
      <c r="D27" s="731" t="s">
        <v>567</v>
      </c>
      <c r="E27" s="731"/>
      <c r="F27" s="731" t="s">
        <v>567</v>
      </c>
      <c r="G27" s="731" t="s">
        <v>567</v>
      </c>
      <c r="H27" s="731" t="s">
        <v>567</v>
      </c>
      <c r="I27" s="732" t="s">
        <v>567</v>
      </c>
      <c r="J27" s="733" t="s">
        <v>0</v>
      </c>
    </row>
    <row r="28" spans="1:10" ht="14.4" customHeight="1" x14ac:dyDescent="0.3">
      <c r="A28" s="729" t="s">
        <v>584</v>
      </c>
      <c r="B28" s="730" t="s">
        <v>568</v>
      </c>
      <c r="C28" s="731">
        <v>74.843630000000061</v>
      </c>
      <c r="D28" s="731">
        <v>73.70047000000001</v>
      </c>
      <c r="E28" s="731"/>
      <c r="F28" s="731">
        <v>0</v>
      </c>
      <c r="G28" s="731">
        <v>0</v>
      </c>
      <c r="H28" s="731">
        <v>0</v>
      </c>
      <c r="I28" s="732" t="s">
        <v>567</v>
      </c>
      <c r="J28" s="733" t="s">
        <v>1</v>
      </c>
    </row>
    <row r="29" spans="1:10" ht="14.4" customHeight="1" x14ac:dyDescent="0.3">
      <c r="A29" s="729" t="s">
        <v>584</v>
      </c>
      <c r="B29" s="730" t="s">
        <v>571</v>
      </c>
      <c r="C29" s="731">
        <v>0</v>
      </c>
      <c r="D29" s="731">
        <v>3.88754</v>
      </c>
      <c r="E29" s="731"/>
      <c r="F29" s="731">
        <v>0</v>
      </c>
      <c r="G29" s="731">
        <v>0</v>
      </c>
      <c r="H29" s="731">
        <v>0</v>
      </c>
      <c r="I29" s="732" t="s">
        <v>567</v>
      </c>
      <c r="J29" s="733" t="s">
        <v>1</v>
      </c>
    </row>
    <row r="30" spans="1:10" ht="14.4" customHeight="1" x14ac:dyDescent="0.3">
      <c r="A30" s="729" t="s">
        <v>584</v>
      </c>
      <c r="B30" s="730" t="s">
        <v>573</v>
      </c>
      <c r="C30" s="731">
        <v>2.2978700000000001</v>
      </c>
      <c r="D30" s="731">
        <v>2.0860299999999996</v>
      </c>
      <c r="E30" s="731"/>
      <c r="F30" s="731">
        <v>0</v>
      </c>
      <c r="G30" s="731">
        <v>0</v>
      </c>
      <c r="H30" s="731">
        <v>0</v>
      </c>
      <c r="I30" s="732" t="s">
        <v>567</v>
      </c>
      <c r="J30" s="733" t="s">
        <v>1</v>
      </c>
    </row>
    <row r="31" spans="1:10" ht="14.4" customHeight="1" x14ac:dyDescent="0.3">
      <c r="A31" s="729" t="s">
        <v>584</v>
      </c>
      <c r="B31" s="730" t="s">
        <v>574</v>
      </c>
      <c r="C31" s="731">
        <v>0.54415000000000002</v>
      </c>
      <c r="D31" s="731">
        <v>0.54059000000000001</v>
      </c>
      <c r="E31" s="731"/>
      <c r="F31" s="731">
        <v>0</v>
      </c>
      <c r="G31" s="731">
        <v>0</v>
      </c>
      <c r="H31" s="731">
        <v>0</v>
      </c>
      <c r="I31" s="732" t="s">
        <v>567</v>
      </c>
      <c r="J31" s="733" t="s">
        <v>1</v>
      </c>
    </row>
    <row r="32" spans="1:10" ht="14.4" customHeight="1" x14ac:dyDescent="0.3">
      <c r="A32" s="729" t="s">
        <v>584</v>
      </c>
      <c r="B32" s="730" t="s">
        <v>576</v>
      </c>
      <c r="C32" s="731">
        <v>0.41399999999999998</v>
      </c>
      <c r="D32" s="731">
        <v>0</v>
      </c>
      <c r="E32" s="731"/>
      <c r="F32" s="731">
        <v>0</v>
      </c>
      <c r="G32" s="731">
        <v>0</v>
      </c>
      <c r="H32" s="731">
        <v>0</v>
      </c>
      <c r="I32" s="732" t="s">
        <v>567</v>
      </c>
      <c r="J32" s="733" t="s">
        <v>1</v>
      </c>
    </row>
    <row r="33" spans="1:10" ht="14.4" customHeight="1" x14ac:dyDescent="0.3">
      <c r="A33" s="729" t="s">
        <v>584</v>
      </c>
      <c r="B33" s="730" t="s">
        <v>586</v>
      </c>
      <c r="C33" s="731">
        <v>78.099650000000068</v>
      </c>
      <c r="D33" s="731">
        <v>80.21463</v>
      </c>
      <c r="E33" s="731"/>
      <c r="F33" s="731">
        <v>0</v>
      </c>
      <c r="G33" s="731">
        <v>0</v>
      </c>
      <c r="H33" s="731">
        <v>0</v>
      </c>
      <c r="I33" s="732" t="s">
        <v>567</v>
      </c>
      <c r="J33" s="733" t="s">
        <v>582</v>
      </c>
    </row>
    <row r="34" spans="1:10" ht="14.4" customHeight="1" x14ac:dyDescent="0.3">
      <c r="A34" s="729" t="s">
        <v>567</v>
      </c>
      <c r="B34" s="730" t="s">
        <v>567</v>
      </c>
      <c r="C34" s="731" t="s">
        <v>567</v>
      </c>
      <c r="D34" s="731" t="s">
        <v>567</v>
      </c>
      <c r="E34" s="731"/>
      <c r="F34" s="731" t="s">
        <v>567</v>
      </c>
      <c r="G34" s="731" t="s">
        <v>567</v>
      </c>
      <c r="H34" s="731" t="s">
        <v>567</v>
      </c>
      <c r="I34" s="732" t="s">
        <v>567</v>
      </c>
      <c r="J34" s="733" t="s">
        <v>583</v>
      </c>
    </row>
    <row r="35" spans="1:10" ht="14.4" customHeight="1" x14ac:dyDescent="0.3">
      <c r="A35" s="729" t="s">
        <v>587</v>
      </c>
      <c r="B35" s="730" t="s">
        <v>588</v>
      </c>
      <c r="C35" s="731" t="s">
        <v>567</v>
      </c>
      <c r="D35" s="731" t="s">
        <v>567</v>
      </c>
      <c r="E35" s="731"/>
      <c r="F35" s="731" t="s">
        <v>567</v>
      </c>
      <c r="G35" s="731" t="s">
        <v>567</v>
      </c>
      <c r="H35" s="731" t="s">
        <v>567</v>
      </c>
      <c r="I35" s="732" t="s">
        <v>567</v>
      </c>
      <c r="J35" s="733" t="s">
        <v>0</v>
      </c>
    </row>
    <row r="36" spans="1:10" ht="14.4" customHeight="1" x14ac:dyDescent="0.3">
      <c r="A36" s="729" t="s">
        <v>587</v>
      </c>
      <c r="B36" s="730" t="s">
        <v>568</v>
      </c>
      <c r="C36" s="731">
        <v>0</v>
      </c>
      <c r="D36" s="731">
        <v>0.69940000000000013</v>
      </c>
      <c r="E36" s="731"/>
      <c r="F36" s="731">
        <v>0</v>
      </c>
      <c r="G36" s="731">
        <v>1</v>
      </c>
      <c r="H36" s="731">
        <v>-1</v>
      </c>
      <c r="I36" s="732">
        <v>0</v>
      </c>
      <c r="J36" s="733" t="s">
        <v>1</v>
      </c>
    </row>
    <row r="37" spans="1:10" ht="14.4" customHeight="1" x14ac:dyDescent="0.3">
      <c r="A37" s="729" t="s">
        <v>587</v>
      </c>
      <c r="B37" s="730" t="s">
        <v>589</v>
      </c>
      <c r="C37" s="731">
        <v>0</v>
      </c>
      <c r="D37" s="731">
        <v>0.69940000000000013</v>
      </c>
      <c r="E37" s="731"/>
      <c r="F37" s="731">
        <v>0</v>
      </c>
      <c r="G37" s="731">
        <v>1</v>
      </c>
      <c r="H37" s="731">
        <v>-1</v>
      </c>
      <c r="I37" s="732">
        <v>0</v>
      </c>
      <c r="J37" s="733" t="s">
        <v>582</v>
      </c>
    </row>
    <row r="38" spans="1:10" ht="14.4" customHeight="1" x14ac:dyDescent="0.3">
      <c r="A38" s="729" t="s">
        <v>567</v>
      </c>
      <c r="B38" s="730" t="s">
        <v>567</v>
      </c>
      <c r="C38" s="731" t="s">
        <v>567</v>
      </c>
      <c r="D38" s="731" t="s">
        <v>567</v>
      </c>
      <c r="E38" s="731"/>
      <c r="F38" s="731" t="s">
        <v>567</v>
      </c>
      <c r="G38" s="731" t="s">
        <v>567</v>
      </c>
      <c r="H38" s="731" t="s">
        <v>567</v>
      </c>
      <c r="I38" s="732" t="s">
        <v>567</v>
      </c>
      <c r="J38" s="733" t="s">
        <v>583</v>
      </c>
    </row>
    <row r="39" spans="1:10" ht="14.4" customHeight="1" x14ac:dyDescent="0.3">
      <c r="A39" s="729" t="s">
        <v>590</v>
      </c>
      <c r="B39" s="730" t="s">
        <v>591</v>
      </c>
      <c r="C39" s="731" t="s">
        <v>567</v>
      </c>
      <c r="D39" s="731" t="s">
        <v>567</v>
      </c>
      <c r="E39" s="731"/>
      <c r="F39" s="731" t="s">
        <v>567</v>
      </c>
      <c r="G39" s="731" t="s">
        <v>567</v>
      </c>
      <c r="H39" s="731" t="s">
        <v>567</v>
      </c>
      <c r="I39" s="732" t="s">
        <v>567</v>
      </c>
      <c r="J39" s="733" t="s">
        <v>0</v>
      </c>
    </row>
    <row r="40" spans="1:10" ht="14.4" customHeight="1" x14ac:dyDescent="0.3">
      <c r="A40" s="729" t="s">
        <v>590</v>
      </c>
      <c r="B40" s="730" t="s">
        <v>568</v>
      </c>
      <c r="C40" s="731">
        <v>796.35136999999963</v>
      </c>
      <c r="D40" s="731">
        <v>801.21468999999979</v>
      </c>
      <c r="E40" s="731"/>
      <c r="F40" s="731">
        <v>868.04296999999974</v>
      </c>
      <c r="G40" s="731">
        <v>865</v>
      </c>
      <c r="H40" s="731">
        <v>3.042969999999741</v>
      </c>
      <c r="I40" s="732">
        <v>1.0035178843930632</v>
      </c>
      <c r="J40" s="733" t="s">
        <v>1</v>
      </c>
    </row>
    <row r="41" spans="1:10" ht="14.4" customHeight="1" x14ac:dyDescent="0.3">
      <c r="A41" s="729" t="s">
        <v>590</v>
      </c>
      <c r="B41" s="730" t="s">
        <v>569</v>
      </c>
      <c r="C41" s="731">
        <v>29.062000000000001</v>
      </c>
      <c r="D41" s="731">
        <v>36.788400000000003</v>
      </c>
      <c r="E41" s="731"/>
      <c r="F41" s="731">
        <v>14.531000000000001</v>
      </c>
      <c r="G41" s="731">
        <v>25</v>
      </c>
      <c r="H41" s="731">
        <v>-10.468999999999999</v>
      </c>
      <c r="I41" s="732">
        <v>0.58123999999999998</v>
      </c>
      <c r="J41" s="733" t="s">
        <v>1</v>
      </c>
    </row>
    <row r="42" spans="1:10" ht="14.4" customHeight="1" x14ac:dyDescent="0.3">
      <c r="A42" s="729" t="s">
        <v>590</v>
      </c>
      <c r="B42" s="730" t="s">
        <v>570</v>
      </c>
      <c r="C42" s="731">
        <v>74.386150000000015</v>
      </c>
      <c r="D42" s="731">
        <v>102.75588</v>
      </c>
      <c r="E42" s="731"/>
      <c r="F42" s="731">
        <v>166.43879999999999</v>
      </c>
      <c r="G42" s="731">
        <v>102</v>
      </c>
      <c r="H42" s="731">
        <v>64.438799999999986</v>
      </c>
      <c r="I42" s="732">
        <v>1.6317529411764704</v>
      </c>
      <c r="J42" s="733" t="s">
        <v>1</v>
      </c>
    </row>
    <row r="43" spans="1:10" ht="14.4" customHeight="1" x14ac:dyDescent="0.3">
      <c r="A43" s="729" t="s">
        <v>590</v>
      </c>
      <c r="B43" s="730" t="s">
        <v>571</v>
      </c>
      <c r="C43" s="731">
        <v>29.42624</v>
      </c>
      <c r="D43" s="731">
        <v>32.83663</v>
      </c>
      <c r="E43" s="731"/>
      <c r="F43" s="731">
        <v>1.8898999999999981</v>
      </c>
      <c r="G43" s="731">
        <v>40</v>
      </c>
      <c r="H43" s="731">
        <v>-38.110100000000003</v>
      </c>
      <c r="I43" s="732">
        <v>4.7247499999999956E-2</v>
      </c>
      <c r="J43" s="733" t="s">
        <v>1</v>
      </c>
    </row>
    <row r="44" spans="1:10" ht="14.4" customHeight="1" x14ac:dyDescent="0.3">
      <c r="A44" s="729" t="s">
        <v>590</v>
      </c>
      <c r="B44" s="730" t="s">
        <v>572</v>
      </c>
      <c r="C44" s="731">
        <v>5.9427299999999992</v>
      </c>
      <c r="D44" s="731">
        <v>24.055350000000004</v>
      </c>
      <c r="E44" s="731"/>
      <c r="F44" s="731">
        <v>4.93438</v>
      </c>
      <c r="G44" s="731">
        <v>17</v>
      </c>
      <c r="H44" s="731">
        <v>-12.065619999999999</v>
      </c>
      <c r="I44" s="732">
        <v>0.29025764705882351</v>
      </c>
      <c r="J44" s="733" t="s">
        <v>1</v>
      </c>
    </row>
    <row r="45" spans="1:10" ht="14.4" customHeight="1" x14ac:dyDescent="0.3">
      <c r="A45" s="729" t="s">
        <v>590</v>
      </c>
      <c r="B45" s="730" t="s">
        <v>573</v>
      </c>
      <c r="C45" s="731">
        <v>32.531409999999987</v>
      </c>
      <c r="D45" s="731">
        <v>48.000629999999994</v>
      </c>
      <c r="E45" s="731"/>
      <c r="F45" s="731">
        <v>42.004430000000006</v>
      </c>
      <c r="G45" s="731">
        <v>44</v>
      </c>
      <c r="H45" s="731">
        <v>-1.9955699999999936</v>
      </c>
      <c r="I45" s="732">
        <v>0.95464613636363649</v>
      </c>
      <c r="J45" s="733" t="s">
        <v>1</v>
      </c>
    </row>
    <row r="46" spans="1:10" ht="14.4" customHeight="1" x14ac:dyDescent="0.3">
      <c r="A46" s="729" t="s">
        <v>590</v>
      </c>
      <c r="B46" s="730" t="s">
        <v>574</v>
      </c>
      <c r="C46" s="731">
        <v>1.4791599999999998</v>
      </c>
      <c r="D46" s="731">
        <v>25.737359999999999</v>
      </c>
      <c r="E46" s="731"/>
      <c r="F46" s="731">
        <v>1.1333200000000001</v>
      </c>
      <c r="G46" s="731">
        <v>16</v>
      </c>
      <c r="H46" s="731">
        <v>-14.866680000000001</v>
      </c>
      <c r="I46" s="732">
        <v>7.0832500000000007E-2</v>
      </c>
      <c r="J46" s="733" t="s">
        <v>1</v>
      </c>
    </row>
    <row r="47" spans="1:10" ht="14.4" customHeight="1" x14ac:dyDescent="0.3">
      <c r="A47" s="729" t="s">
        <v>590</v>
      </c>
      <c r="B47" s="730" t="s">
        <v>576</v>
      </c>
      <c r="C47" s="731">
        <v>77.321479999999994</v>
      </c>
      <c r="D47" s="731">
        <v>82.423749999999998</v>
      </c>
      <c r="E47" s="731"/>
      <c r="F47" s="731">
        <v>128.67107999999999</v>
      </c>
      <c r="G47" s="731">
        <v>144</v>
      </c>
      <c r="H47" s="731">
        <v>-15.328920000000011</v>
      </c>
      <c r="I47" s="732">
        <v>0.89354916666666662</v>
      </c>
      <c r="J47" s="733" t="s">
        <v>1</v>
      </c>
    </row>
    <row r="48" spans="1:10" ht="14.4" customHeight="1" x14ac:dyDescent="0.3">
      <c r="A48" s="729" t="s">
        <v>590</v>
      </c>
      <c r="B48" s="730" t="s">
        <v>592</v>
      </c>
      <c r="C48" s="731">
        <v>1046.5005399999995</v>
      </c>
      <c r="D48" s="731">
        <v>1153.8126899999997</v>
      </c>
      <c r="E48" s="731"/>
      <c r="F48" s="731">
        <v>1227.6458799999994</v>
      </c>
      <c r="G48" s="731">
        <v>1253</v>
      </c>
      <c r="H48" s="731">
        <v>-25.354120000000648</v>
      </c>
      <c r="I48" s="732">
        <v>0.97976526735833946</v>
      </c>
      <c r="J48" s="733" t="s">
        <v>582</v>
      </c>
    </row>
    <row r="49" spans="1:10" ht="14.4" customHeight="1" x14ac:dyDescent="0.3">
      <c r="A49" s="729" t="s">
        <v>567</v>
      </c>
      <c r="B49" s="730" t="s">
        <v>567</v>
      </c>
      <c r="C49" s="731" t="s">
        <v>567</v>
      </c>
      <c r="D49" s="731" t="s">
        <v>567</v>
      </c>
      <c r="E49" s="731"/>
      <c r="F49" s="731" t="s">
        <v>567</v>
      </c>
      <c r="G49" s="731" t="s">
        <v>567</v>
      </c>
      <c r="H49" s="731" t="s">
        <v>567</v>
      </c>
      <c r="I49" s="732" t="s">
        <v>567</v>
      </c>
      <c r="J49" s="733" t="s">
        <v>583</v>
      </c>
    </row>
    <row r="50" spans="1:10" ht="14.4" customHeight="1" x14ac:dyDescent="0.3">
      <c r="A50" s="729" t="s">
        <v>593</v>
      </c>
      <c r="B50" s="730" t="s">
        <v>594</v>
      </c>
      <c r="C50" s="731" t="s">
        <v>567</v>
      </c>
      <c r="D50" s="731" t="s">
        <v>567</v>
      </c>
      <c r="E50" s="731"/>
      <c r="F50" s="731" t="s">
        <v>567</v>
      </c>
      <c r="G50" s="731" t="s">
        <v>567</v>
      </c>
      <c r="H50" s="731" t="s">
        <v>567</v>
      </c>
      <c r="I50" s="732" t="s">
        <v>567</v>
      </c>
      <c r="J50" s="733" t="s">
        <v>0</v>
      </c>
    </row>
    <row r="51" spans="1:10" ht="14.4" customHeight="1" x14ac:dyDescent="0.3">
      <c r="A51" s="729" t="s">
        <v>593</v>
      </c>
      <c r="B51" s="730" t="s">
        <v>575</v>
      </c>
      <c r="C51" s="731">
        <v>2738.1991000000003</v>
      </c>
      <c r="D51" s="731">
        <v>1622.6911499999999</v>
      </c>
      <c r="E51" s="731"/>
      <c r="F51" s="731">
        <v>1966.9010000000001</v>
      </c>
      <c r="G51" s="731">
        <v>2400</v>
      </c>
      <c r="H51" s="731">
        <v>-433.09899999999993</v>
      </c>
      <c r="I51" s="732">
        <v>0.81954208333333334</v>
      </c>
      <c r="J51" s="733" t="s">
        <v>1</v>
      </c>
    </row>
    <row r="52" spans="1:10" ht="14.4" customHeight="1" x14ac:dyDescent="0.3">
      <c r="A52" s="729" t="s">
        <v>593</v>
      </c>
      <c r="B52" s="730" t="s">
        <v>595</v>
      </c>
      <c r="C52" s="731">
        <v>2738.1991000000003</v>
      </c>
      <c r="D52" s="731">
        <v>1622.6911499999999</v>
      </c>
      <c r="E52" s="731"/>
      <c r="F52" s="731">
        <v>1966.9010000000001</v>
      </c>
      <c r="G52" s="731">
        <v>2400</v>
      </c>
      <c r="H52" s="731">
        <v>-433.09899999999993</v>
      </c>
      <c r="I52" s="732">
        <v>0.81954208333333334</v>
      </c>
      <c r="J52" s="733" t="s">
        <v>582</v>
      </c>
    </row>
    <row r="53" spans="1:10" ht="14.4" customHeight="1" x14ac:dyDescent="0.3">
      <c r="A53" s="729" t="s">
        <v>567</v>
      </c>
      <c r="B53" s="730" t="s">
        <v>567</v>
      </c>
      <c r="C53" s="731" t="s">
        <v>567</v>
      </c>
      <c r="D53" s="731" t="s">
        <v>567</v>
      </c>
      <c r="E53" s="731"/>
      <c r="F53" s="731" t="s">
        <v>567</v>
      </c>
      <c r="G53" s="731" t="s">
        <v>567</v>
      </c>
      <c r="H53" s="731" t="s">
        <v>567</v>
      </c>
      <c r="I53" s="732" t="s">
        <v>567</v>
      </c>
      <c r="J53" s="733" t="s">
        <v>583</v>
      </c>
    </row>
    <row r="54" spans="1:10" ht="14.4" customHeight="1" x14ac:dyDescent="0.3">
      <c r="A54" s="729" t="s">
        <v>565</v>
      </c>
      <c r="B54" s="730" t="s">
        <v>577</v>
      </c>
      <c r="C54" s="731">
        <v>4034.9463000000001</v>
      </c>
      <c r="D54" s="731">
        <v>3043.1954799999994</v>
      </c>
      <c r="E54" s="731"/>
      <c r="F54" s="731">
        <v>3382.6842899999992</v>
      </c>
      <c r="G54" s="731">
        <v>3840</v>
      </c>
      <c r="H54" s="731">
        <v>-457.31571000000076</v>
      </c>
      <c r="I54" s="732">
        <v>0.88090736718749985</v>
      </c>
      <c r="J54" s="733" t="s">
        <v>578</v>
      </c>
    </row>
  </sheetData>
  <mergeCells count="3">
    <mergeCell ref="F3:I3"/>
    <mergeCell ref="C4:D4"/>
    <mergeCell ref="A1:I1"/>
  </mergeCells>
  <conditionalFormatting sqref="F16 F55:F65537">
    <cfRule type="cellIs" dxfId="75" priority="18" stopIfTrue="1" operator="greaterThan">
      <formula>1</formula>
    </cfRule>
  </conditionalFormatting>
  <conditionalFormatting sqref="H5:H15">
    <cfRule type="expression" dxfId="74" priority="14">
      <formula>$H5&gt;0</formula>
    </cfRule>
  </conditionalFormatting>
  <conditionalFormatting sqref="I5:I15">
    <cfRule type="expression" dxfId="73" priority="15">
      <formula>$I5&gt;1</formula>
    </cfRule>
  </conditionalFormatting>
  <conditionalFormatting sqref="B5:B15">
    <cfRule type="expression" dxfId="72" priority="11">
      <formula>OR($J5="NS",$J5="SumaNS",$J5="Účet")</formula>
    </cfRule>
  </conditionalFormatting>
  <conditionalFormatting sqref="B5:D15 F5:I15">
    <cfRule type="expression" dxfId="71" priority="17">
      <formula>AND($J5&lt;&gt;"",$J5&lt;&gt;"mezeraKL")</formula>
    </cfRule>
  </conditionalFormatting>
  <conditionalFormatting sqref="B5:D15 F5:I15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9" priority="13">
      <formula>OR($J5="SumaNS",$J5="NS")</formula>
    </cfRule>
  </conditionalFormatting>
  <conditionalFormatting sqref="A5:A15">
    <cfRule type="expression" dxfId="68" priority="9">
      <formula>AND($J5&lt;&gt;"mezeraKL",$J5&lt;&gt;"")</formula>
    </cfRule>
  </conditionalFormatting>
  <conditionalFormatting sqref="A5:A15">
    <cfRule type="expression" dxfId="67" priority="10">
      <formula>AND($J5&lt;&gt;"",$J5&lt;&gt;"mezeraKL")</formula>
    </cfRule>
  </conditionalFormatting>
  <conditionalFormatting sqref="H17:H54">
    <cfRule type="expression" dxfId="66" priority="5">
      <formula>$H17&gt;0</formula>
    </cfRule>
  </conditionalFormatting>
  <conditionalFormatting sqref="A17:A54">
    <cfRule type="expression" dxfId="65" priority="2">
      <formula>AND($J17&lt;&gt;"mezeraKL",$J17&lt;&gt;"")</formula>
    </cfRule>
  </conditionalFormatting>
  <conditionalFormatting sqref="I17:I54">
    <cfRule type="expression" dxfId="64" priority="6">
      <formula>$I17&gt;1</formula>
    </cfRule>
  </conditionalFormatting>
  <conditionalFormatting sqref="B17:B54">
    <cfRule type="expression" dxfId="63" priority="1">
      <formula>OR($J17="NS",$J17="SumaNS",$J17="Účet")</formula>
    </cfRule>
  </conditionalFormatting>
  <conditionalFormatting sqref="A17:D54 F17:I54">
    <cfRule type="expression" dxfId="62" priority="8">
      <formula>AND($J17&lt;&gt;"",$J17&lt;&gt;"mezeraKL")</formula>
    </cfRule>
  </conditionalFormatting>
  <conditionalFormatting sqref="B17:D54 F17:I54">
    <cfRule type="expression" dxfId="61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4 F17:I54">
    <cfRule type="expression" dxfId="60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3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521.50788354090957</v>
      </c>
      <c r="M3" s="203">
        <f>SUBTOTAL(9,M5:M1048576)</f>
        <v>6236.4000000000005</v>
      </c>
      <c r="N3" s="204">
        <f>SUBTOTAL(9,N5:N1048576)</f>
        <v>3252331.7649145285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565</v>
      </c>
      <c r="B5" s="741" t="s">
        <v>566</v>
      </c>
      <c r="C5" s="742" t="s">
        <v>579</v>
      </c>
      <c r="D5" s="743" t="s">
        <v>580</v>
      </c>
      <c r="E5" s="744">
        <v>50113001</v>
      </c>
      <c r="F5" s="743" t="s">
        <v>596</v>
      </c>
      <c r="G5" s="742" t="s">
        <v>597</v>
      </c>
      <c r="H5" s="742">
        <v>196886</v>
      </c>
      <c r="I5" s="742">
        <v>96886</v>
      </c>
      <c r="J5" s="742" t="s">
        <v>598</v>
      </c>
      <c r="K5" s="742" t="s">
        <v>599</v>
      </c>
      <c r="L5" s="745">
        <v>50.16</v>
      </c>
      <c r="M5" s="745">
        <v>5</v>
      </c>
      <c r="N5" s="746">
        <v>250.79999999999998</v>
      </c>
    </row>
    <row r="6" spans="1:14" ht="14.4" customHeight="1" x14ac:dyDescent="0.3">
      <c r="A6" s="747" t="s">
        <v>565</v>
      </c>
      <c r="B6" s="748" t="s">
        <v>566</v>
      </c>
      <c r="C6" s="749" t="s">
        <v>579</v>
      </c>
      <c r="D6" s="750" t="s">
        <v>580</v>
      </c>
      <c r="E6" s="751">
        <v>50113001</v>
      </c>
      <c r="F6" s="750" t="s">
        <v>596</v>
      </c>
      <c r="G6" s="749" t="s">
        <v>597</v>
      </c>
      <c r="H6" s="749">
        <v>100362</v>
      </c>
      <c r="I6" s="749">
        <v>362</v>
      </c>
      <c r="J6" s="749" t="s">
        <v>600</v>
      </c>
      <c r="K6" s="749" t="s">
        <v>601</v>
      </c>
      <c r="L6" s="752">
        <v>86.429999999999993</v>
      </c>
      <c r="M6" s="752">
        <v>5</v>
      </c>
      <c r="N6" s="753">
        <v>432.15</v>
      </c>
    </row>
    <row r="7" spans="1:14" ht="14.4" customHeight="1" x14ac:dyDescent="0.3">
      <c r="A7" s="747" t="s">
        <v>565</v>
      </c>
      <c r="B7" s="748" t="s">
        <v>566</v>
      </c>
      <c r="C7" s="749" t="s">
        <v>579</v>
      </c>
      <c r="D7" s="750" t="s">
        <v>580</v>
      </c>
      <c r="E7" s="751">
        <v>50113001</v>
      </c>
      <c r="F7" s="750" t="s">
        <v>596</v>
      </c>
      <c r="G7" s="749" t="s">
        <v>597</v>
      </c>
      <c r="H7" s="749">
        <v>847713</v>
      </c>
      <c r="I7" s="749">
        <v>125526</v>
      </c>
      <c r="J7" s="749" t="s">
        <v>602</v>
      </c>
      <c r="K7" s="749" t="s">
        <v>603</v>
      </c>
      <c r="L7" s="752">
        <v>84.25</v>
      </c>
      <c r="M7" s="752">
        <v>1</v>
      </c>
      <c r="N7" s="753">
        <v>84.25</v>
      </c>
    </row>
    <row r="8" spans="1:14" ht="14.4" customHeight="1" x14ac:dyDescent="0.3">
      <c r="A8" s="747" t="s">
        <v>565</v>
      </c>
      <c r="B8" s="748" t="s">
        <v>566</v>
      </c>
      <c r="C8" s="749" t="s">
        <v>579</v>
      </c>
      <c r="D8" s="750" t="s">
        <v>580</v>
      </c>
      <c r="E8" s="751">
        <v>50113001</v>
      </c>
      <c r="F8" s="750" t="s">
        <v>596</v>
      </c>
      <c r="G8" s="749" t="s">
        <v>597</v>
      </c>
      <c r="H8" s="749">
        <v>847974</v>
      </c>
      <c r="I8" s="749">
        <v>125525</v>
      </c>
      <c r="J8" s="749" t="s">
        <v>602</v>
      </c>
      <c r="K8" s="749" t="s">
        <v>604</v>
      </c>
      <c r="L8" s="752">
        <v>44.44</v>
      </c>
      <c r="M8" s="752">
        <v>1</v>
      </c>
      <c r="N8" s="753">
        <v>44.44</v>
      </c>
    </row>
    <row r="9" spans="1:14" ht="14.4" customHeight="1" x14ac:dyDescent="0.3">
      <c r="A9" s="747" t="s">
        <v>565</v>
      </c>
      <c r="B9" s="748" t="s">
        <v>566</v>
      </c>
      <c r="C9" s="749" t="s">
        <v>579</v>
      </c>
      <c r="D9" s="750" t="s">
        <v>580</v>
      </c>
      <c r="E9" s="751">
        <v>50113001</v>
      </c>
      <c r="F9" s="750" t="s">
        <v>596</v>
      </c>
      <c r="G9" s="749" t="s">
        <v>597</v>
      </c>
      <c r="H9" s="749">
        <v>156926</v>
      </c>
      <c r="I9" s="749">
        <v>56926</v>
      </c>
      <c r="J9" s="749" t="s">
        <v>605</v>
      </c>
      <c r="K9" s="749" t="s">
        <v>606</v>
      </c>
      <c r="L9" s="752">
        <v>48.4</v>
      </c>
      <c r="M9" s="752">
        <v>70</v>
      </c>
      <c r="N9" s="753">
        <v>3388</v>
      </c>
    </row>
    <row r="10" spans="1:14" ht="14.4" customHeight="1" x14ac:dyDescent="0.3">
      <c r="A10" s="747" t="s">
        <v>565</v>
      </c>
      <c r="B10" s="748" t="s">
        <v>566</v>
      </c>
      <c r="C10" s="749" t="s">
        <v>579</v>
      </c>
      <c r="D10" s="750" t="s">
        <v>580</v>
      </c>
      <c r="E10" s="751">
        <v>50113001</v>
      </c>
      <c r="F10" s="750" t="s">
        <v>596</v>
      </c>
      <c r="G10" s="749" t="s">
        <v>597</v>
      </c>
      <c r="H10" s="749">
        <v>162316</v>
      </c>
      <c r="I10" s="749">
        <v>62316</v>
      </c>
      <c r="J10" s="749" t="s">
        <v>607</v>
      </c>
      <c r="K10" s="749" t="s">
        <v>608</v>
      </c>
      <c r="L10" s="752">
        <v>149.61000000000001</v>
      </c>
      <c r="M10" s="752">
        <v>1</v>
      </c>
      <c r="N10" s="753">
        <v>149.61000000000001</v>
      </c>
    </row>
    <row r="11" spans="1:14" ht="14.4" customHeight="1" x14ac:dyDescent="0.3">
      <c r="A11" s="747" t="s">
        <v>565</v>
      </c>
      <c r="B11" s="748" t="s">
        <v>566</v>
      </c>
      <c r="C11" s="749" t="s">
        <v>579</v>
      </c>
      <c r="D11" s="750" t="s">
        <v>580</v>
      </c>
      <c r="E11" s="751">
        <v>50113001</v>
      </c>
      <c r="F11" s="750" t="s">
        <v>596</v>
      </c>
      <c r="G11" s="749" t="s">
        <v>597</v>
      </c>
      <c r="H11" s="749">
        <v>168650</v>
      </c>
      <c r="I11" s="749">
        <v>168650</v>
      </c>
      <c r="J11" s="749" t="s">
        <v>609</v>
      </c>
      <c r="K11" s="749" t="s">
        <v>610</v>
      </c>
      <c r="L11" s="752">
        <v>2687.2599999999998</v>
      </c>
      <c r="M11" s="752">
        <v>2</v>
      </c>
      <c r="N11" s="753">
        <v>5374.5199999999995</v>
      </c>
    </row>
    <row r="12" spans="1:14" ht="14.4" customHeight="1" x14ac:dyDescent="0.3">
      <c r="A12" s="747" t="s">
        <v>565</v>
      </c>
      <c r="B12" s="748" t="s">
        <v>566</v>
      </c>
      <c r="C12" s="749" t="s">
        <v>579</v>
      </c>
      <c r="D12" s="750" t="s">
        <v>580</v>
      </c>
      <c r="E12" s="751">
        <v>50113001</v>
      </c>
      <c r="F12" s="750" t="s">
        <v>596</v>
      </c>
      <c r="G12" s="749" t="s">
        <v>597</v>
      </c>
      <c r="H12" s="749">
        <v>905097</v>
      </c>
      <c r="I12" s="749">
        <v>158767</v>
      </c>
      <c r="J12" s="749" t="s">
        <v>611</v>
      </c>
      <c r="K12" s="749" t="s">
        <v>612</v>
      </c>
      <c r="L12" s="752">
        <v>175.03894736842102</v>
      </c>
      <c r="M12" s="752">
        <v>10</v>
      </c>
      <c r="N12" s="753">
        <v>1750.3894736842103</v>
      </c>
    </row>
    <row r="13" spans="1:14" ht="14.4" customHeight="1" x14ac:dyDescent="0.3">
      <c r="A13" s="747" t="s">
        <v>565</v>
      </c>
      <c r="B13" s="748" t="s">
        <v>566</v>
      </c>
      <c r="C13" s="749" t="s">
        <v>579</v>
      </c>
      <c r="D13" s="750" t="s">
        <v>580</v>
      </c>
      <c r="E13" s="751">
        <v>50113001</v>
      </c>
      <c r="F13" s="750" t="s">
        <v>596</v>
      </c>
      <c r="G13" s="749" t="s">
        <v>597</v>
      </c>
      <c r="H13" s="749">
        <v>103070</v>
      </c>
      <c r="I13" s="749">
        <v>103070</v>
      </c>
      <c r="J13" s="749" t="s">
        <v>613</v>
      </c>
      <c r="K13" s="749" t="s">
        <v>614</v>
      </c>
      <c r="L13" s="752">
        <v>335.4</v>
      </c>
      <c r="M13" s="752">
        <v>1</v>
      </c>
      <c r="N13" s="753">
        <v>335.4</v>
      </c>
    </row>
    <row r="14" spans="1:14" ht="14.4" customHeight="1" x14ac:dyDescent="0.3">
      <c r="A14" s="747" t="s">
        <v>565</v>
      </c>
      <c r="B14" s="748" t="s">
        <v>566</v>
      </c>
      <c r="C14" s="749" t="s">
        <v>579</v>
      </c>
      <c r="D14" s="750" t="s">
        <v>580</v>
      </c>
      <c r="E14" s="751">
        <v>50113001</v>
      </c>
      <c r="F14" s="750" t="s">
        <v>596</v>
      </c>
      <c r="G14" s="749" t="s">
        <v>597</v>
      </c>
      <c r="H14" s="749">
        <v>850308</v>
      </c>
      <c r="I14" s="749">
        <v>130719</v>
      </c>
      <c r="J14" s="749" t="s">
        <v>615</v>
      </c>
      <c r="K14" s="749" t="s">
        <v>567</v>
      </c>
      <c r="L14" s="752">
        <v>115.602</v>
      </c>
      <c r="M14" s="752">
        <v>10</v>
      </c>
      <c r="N14" s="753">
        <v>1156.02</v>
      </c>
    </row>
    <row r="15" spans="1:14" ht="14.4" customHeight="1" x14ac:dyDescent="0.3">
      <c r="A15" s="747" t="s">
        <v>565</v>
      </c>
      <c r="B15" s="748" t="s">
        <v>566</v>
      </c>
      <c r="C15" s="749" t="s">
        <v>579</v>
      </c>
      <c r="D15" s="750" t="s">
        <v>580</v>
      </c>
      <c r="E15" s="751">
        <v>50113001</v>
      </c>
      <c r="F15" s="750" t="s">
        <v>596</v>
      </c>
      <c r="G15" s="749" t="s">
        <v>597</v>
      </c>
      <c r="H15" s="749">
        <v>51366</v>
      </c>
      <c r="I15" s="749">
        <v>51366</v>
      </c>
      <c r="J15" s="749" t="s">
        <v>616</v>
      </c>
      <c r="K15" s="749" t="s">
        <v>617</v>
      </c>
      <c r="L15" s="752">
        <v>171.6</v>
      </c>
      <c r="M15" s="752">
        <v>6</v>
      </c>
      <c r="N15" s="753">
        <v>1029.5999999999999</v>
      </c>
    </row>
    <row r="16" spans="1:14" ht="14.4" customHeight="1" x14ac:dyDescent="0.3">
      <c r="A16" s="747" t="s">
        <v>565</v>
      </c>
      <c r="B16" s="748" t="s">
        <v>566</v>
      </c>
      <c r="C16" s="749" t="s">
        <v>579</v>
      </c>
      <c r="D16" s="750" t="s">
        <v>580</v>
      </c>
      <c r="E16" s="751">
        <v>50113001</v>
      </c>
      <c r="F16" s="750" t="s">
        <v>596</v>
      </c>
      <c r="G16" s="749" t="s">
        <v>597</v>
      </c>
      <c r="H16" s="749">
        <v>224964</v>
      </c>
      <c r="I16" s="749">
        <v>224964</v>
      </c>
      <c r="J16" s="749" t="s">
        <v>618</v>
      </c>
      <c r="K16" s="749" t="s">
        <v>619</v>
      </c>
      <c r="L16" s="752">
        <v>107.87</v>
      </c>
      <c r="M16" s="752">
        <v>4</v>
      </c>
      <c r="N16" s="753">
        <v>431.48</v>
      </c>
    </row>
    <row r="17" spans="1:14" ht="14.4" customHeight="1" x14ac:dyDescent="0.3">
      <c r="A17" s="747" t="s">
        <v>565</v>
      </c>
      <c r="B17" s="748" t="s">
        <v>566</v>
      </c>
      <c r="C17" s="749" t="s">
        <v>579</v>
      </c>
      <c r="D17" s="750" t="s">
        <v>580</v>
      </c>
      <c r="E17" s="751">
        <v>50113001</v>
      </c>
      <c r="F17" s="750" t="s">
        <v>596</v>
      </c>
      <c r="G17" s="749" t="s">
        <v>597</v>
      </c>
      <c r="H17" s="749">
        <v>152266</v>
      </c>
      <c r="I17" s="749">
        <v>52266</v>
      </c>
      <c r="J17" s="749" t="s">
        <v>620</v>
      </c>
      <c r="K17" s="749" t="s">
        <v>621</v>
      </c>
      <c r="L17" s="752">
        <v>40.899999999999991</v>
      </c>
      <c r="M17" s="752">
        <v>5</v>
      </c>
      <c r="N17" s="753">
        <v>204.49999999999994</v>
      </c>
    </row>
    <row r="18" spans="1:14" ht="14.4" customHeight="1" x14ac:dyDescent="0.3">
      <c r="A18" s="747" t="s">
        <v>565</v>
      </c>
      <c r="B18" s="748" t="s">
        <v>566</v>
      </c>
      <c r="C18" s="749" t="s">
        <v>579</v>
      </c>
      <c r="D18" s="750" t="s">
        <v>580</v>
      </c>
      <c r="E18" s="751">
        <v>50113001</v>
      </c>
      <c r="F18" s="750" t="s">
        <v>596</v>
      </c>
      <c r="G18" s="749" t="s">
        <v>597</v>
      </c>
      <c r="H18" s="749">
        <v>394712</v>
      </c>
      <c r="I18" s="749">
        <v>0</v>
      </c>
      <c r="J18" s="749" t="s">
        <v>622</v>
      </c>
      <c r="K18" s="749" t="s">
        <v>623</v>
      </c>
      <c r="L18" s="752">
        <v>23.700000000000003</v>
      </c>
      <c r="M18" s="752">
        <v>186</v>
      </c>
      <c r="N18" s="753">
        <v>4408.2000000000007</v>
      </c>
    </row>
    <row r="19" spans="1:14" ht="14.4" customHeight="1" x14ac:dyDescent="0.3">
      <c r="A19" s="747" t="s">
        <v>565</v>
      </c>
      <c r="B19" s="748" t="s">
        <v>566</v>
      </c>
      <c r="C19" s="749" t="s">
        <v>579</v>
      </c>
      <c r="D19" s="750" t="s">
        <v>580</v>
      </c>
      <c r="E19" s="751">
        <v>50113001</v>
      </c>
      <c r="F19" s="750" t="s">
        <v>596</v>
      </c>
      <c r="G19" s="749" t="s">
        <v>597</v>
      </c>
      <c r="H19" s="749">
        <v>100802</v>
      </c>
      <c r="I19" s="749">
        <v>0</v>
      </c>
      <c r="J19" s="749" t="s">
        <v>624</v>
      </c>
      <c r="K19" s="749" t="s">
        <v>625</v>
      </c>
      <c r="L19" s="752">
        <v>90.864670428242448</v>
      </c>
      <c r="M19" s="752">
        <v>100</v>
      </c>
      <c r="N19" s="753">
        <v>9086.4670428242443</v>
      </c>
    </row>
    <row r="20" spans="1:14" ht="14.4" customHeight="1" x14ac:dyDescent="0.3">
      <c r="A20" s="747" t="s">
        <v>565</v>
      </c>
      <c r="B20" s="748" t="s">
        <v>566</v>
      </c>
      <c r="C20" s="749" t="s">
        <v>579</v>
      </c>
      <c r="D20" s="750" t="s">
        <v>580</v>
      </c>
      <c r="E20" s="751">
        <v>50113001</v>
      </c>
      <c r="F20" s="750" t="s">
        <v>596</v>
      </c>
      <c r="G20" s="749" t="s">
        <v>597</v>
      </c>
      <c r="H20" s="749">
        <v>100720</v>
      </c>
      <c r="I20" s="749">
        <v>720</v>
      </c>
      <c r="J20" s="749" t="s">
        <v>626</v>
      </c>
      <c r="K20" s="749" t="s">
        <v>627</v>
      </c>
      <c r="L20" s="752">
        <v>78.633846153846164</v>
      </c>
      <c r="M20" s="752">
        <v>26</v>
      </c>
      <c r="N20" s="753">
        <v>2044.4800000000002</v>
      </c>
    </row>
    <row r="21" spans="1:14" ht="14.4" customHeight="1" x14ac:dyDescent="0.3">
      <c r="A21" s="747" t="s">
        <v>565</v>
      </c>
      <c r="B21" s="748" t="s">
        <v>566</v>
      </c>
      <c r="C21" s="749" t="s">
        <v>579</v>
      </c>
      <c r="D21" s="750" t="s">
        <v>580</v>
      </c>
      <c r="E21" s="751">
        <v>50113001</v>
      </c>
      <c r="F21" s="750" t="s">
        <v>596</v>
      </c>
      <c r="G21" s="749" t="s">
        <v>597</v>
      </c>
      <c r="H21" s="749">
        <v>29938</v>
      </c>
      <c r="I21" s="749">
        <v>29938</v>
      </c>
      <c r="J21" s="749" t="s">
        <v>628</v>
      </c>
      <c r="K21" s="749" t="s">
        <v>629</v>
      </c>
      <c r="L21" s="752">
        <v>2059.9</v>
      </c>
      <c r="M21" s="752">
        <v>1</v>
      </c>
      <c r="N21" s="753">
        <v>2059.9</v>
      </c>
    </row>
    <row r="22" spans="1:14" ht="14.4" customHeight="1" x14ac:dyDescent="0.3">
      <c r="A22" s="747" t="s">
        <v>565</v>
      </c>
      <c r="B22" s="748" t="s">
        <v>566</v>
      </c>
      <c r="C22" s="749" t="s">
        <v>579</v>
      </c>
      <c r="D22" s="750" t="s">
        <v>580</v>
      </c>
      <c r="E22" s="751">
        <v>50113001</v>
      </c>
      <c r="F22" s="750" t="s">
        <v>596</v>
      </c>
      <c r="G22" s="749" t="s">
        <v>597</v>
      </c>
      <c r="H22" s="749">
        <v>930444</v>
      </c>
      <c r="I22" s="749">
        <v>0</v>
      </c>
      <c r="J22" s="749" t="s">
        <v>630</v>
      </c>
      <c r="K22" s="749" t="s">
        <v>567</v>
      </c>
      <c r="L22" s="752">
        <v>40.969783197341073</v>
      </c>
      <c r="M22" s="752">
        <v>108</v>
      </c>
      <c r="N22" s="753">
        <v>4424.7365853128358</v>
      </c>
    </row>
    <row r="23" spans="1:14" ht="14.4" customHeight="1" x14ac:dyDescent="0.3">
      <c r="A23" s="747" t="s">
        <v>565</v>
      </c>
      <c r="B23" s="748" t="s">
        <v>566</v>
      </c>
      <c r="C23" s="749" t="s">
        <v>579</v>
      </c>
      <c r="D23" s="750" t="s">
        <v>580</v>
      </c>
      <c r="E23" s="751">
        <v>50113001</v>
      </c>
      <c r="F23" s="750" t="s">
        <v>596</v>
      </c>
      <c r="G23" s="749" t="s">
        <v>597</v>
      </c>
      <c r="H23" s="749">
        <v>394627</v>
      </c>
      <c r="I23" s="749">
        <v>0</v>
      </c>
      <c r="J23" s="749" t="s">
        <v>631</v>
      </c>
      <c r="K23" s="749" t="s">
        <v>567</v>
      </c>
      <c r="L23" s="752">
        <v>71.28375459202654</v>
      </c>
      <c r="M23" s="752">
        <v>19</v>
      </c>
      <c r="N23" s="753">
        <v>1354.3913372485042</v>
      </c>
    </row>
    <row r="24" spans="1:14" ht="14.4" customHeight="1" x14ac:dyDescent="0.3">
      <c r="A24" s="747" t="s">
        <v>565</v>
      </c>
      <c r="B24" s="748" t="s">
        <v>566</v>
      </c>
      <c r="C24" s="749" t="s">
        <v>579</v>
      </c>
      <c r="D24" s="750" t="s">
        <v>580</v>
      </c>
      <c r="E24" s="751">
        <v>50113001</v>
      </c>
      <c r="F24" s="750" t="s">
        <v>596</v>
      </c>
      <c r="G24" s="749" t="s">
        <v>597</v>
      </c>
      <c r="H24" s="749">
        <v>930224</v>
      </c>
      <c r="I24" s="749">
        <v>0</v>
      </c>
      <c r="J24" s="749" t="s">
        <v>632</v>
      </c>
      <c r="K24" s="749" t="s">
        <v>567</v>
      </c>
      <c r="L24" s="752">
        <v>75.018478889343001</v>
      </c>
      <c r="M24" s="752">
        <v>1</v>
      </c>
      <c r="N24" s="753">
        <v>75.018478889343001</v>
      </c>
    </row>
    <row r="25" spans="1:14" ht="14.4" customHeight="1" x14ac:dyDescent="0.3">
      <c r="A25" s="747" t="s">
        <v>565</v>
      </c>
      <c r="B25" s="748" t="s">
        <v>566</v>
      </c>
      <c r="C25" s="749" t="s">
        <v>579</v>
      </c>
      <c r="D25" s="750" t="s">
        <v>580</v>
      </c>
      <c r="E25" s="751">
        <v>50113001</v>
      </c>
      <c r="F25" s="750" t="s">
        <v>596</v>
      </c>
      <c r="G25" s="749" t="s">
        <v>597</v>
      </c>
      <c r="H25" s="749">
        <v>394073</v>
      </c>
      <c r="I25" s="749">
        <v>1000</v>
      </c>
      <c r="J25" s="749" t="s">
        <v>633</v>
      </c>
      <c r="K25" s="749" t="s">
        <v>634</v>
      </c>
      <c r="L25" s="752">
        <v>236.03819302839901</v>
      </c>
      <c r="M25" s="752">
        <v>1</v>
      </c>
      <c r="N25" s="753">
        <v>236.03819302839901</v>
      </c>
    </row>
    <row r="26" spans="1:14" ht="14.4" customHeight="1" x14ac:dyDescent="0.3">
      <c r="A26" s="747" t="s">
        <v>565</v>
      </c>
      <c r="B26" s="748" t="s">
        <v>566</v>
      </c>
      <c r="C26" s="749" t="s">
        <v>579</v>
      </c>
      <c r="D26" s="750" t="s">
        <v>580</v>
      </c>
      <c r="E26" s="751">
        <v>50113001</v>
      </c>
      <c r="F26" s="750" t="s">
        <v>596</v>
      </c>
      <c r="G26" s="749" t="s">
        <v>597</v>
      </c>
      <c r="H26" s="749">
        <v>920352</v>
      </c>
      <c r="I26" s="749">
        <v>0</v>
      </c>
      <c r="J26" s="749" t="s">
        <v>635</v>
      </c>
      <c r="K26" s="749" t="s">
        <v>567</v>
      </c>
      <c r="L26" s="752">
        <v>87.972807169485137</v>
      </c>
      <c r="M26" s="752">
        <v>125</v>
      </c>
      <c r="N26" s="753">
        <v>10996.600896185642</v>
      </c>
    </row>
    <row r="27" spans="1:14" ht="14.4" customHeight="1" x14ac:dyDescent="0.3">
      <c r="A27" s="747" t="s">
        <v>565</v>
      </c>
      <c r="B27" s="748" t="s">
        <v>566</v>
      </c>
      <c r="C27" s="749" t="s">
        <v>579</v>
      </c>
      <c r="D27" s="750" t="s">
        <v>580</v>
      </c>
      <c r="E27" s="751">
        <v>50113001</v>
      </c>
      <c r="F27" s="750" t="s">
        <v>596</v>
      </c>
      <c r="G27" s="749" t="s">
        <v>597</v>
      </c>
      <c r="H27" s="749">
        <v>394072</v>
      </c>
      <c r="I27" s="749">
        <v>1000</v>
      </c>
      <c r="J27" s="749" t="s">
        <v>636</v>
      </c>
      <c r="K27" s="749" t="s">
        <v>567</v>
      </c>
      <c r="L27" s="752">
        <v>390.61659481693709</v>
      </c>
      <c r="M27" s="752">
        <v>1</v>
      </c>
      <c r="N27" s="753">
        <v>390.61659481693709</v>
      </c>
    </row>
    <row r="28" spans="1:14" ht="14.4" customHeight="1" x14ac:dyDescent="0.3">
      <c r="A28" s="747" t="s">
        <v>565</v>
      </c>
      <c r="B28" s="748" t="s">
        <v>566</v>
      </c>
      <c r="C28" s="749" t="s">
        <v>579</v>
      </c>
      <c r="D28" s="750" t="s">
        <v>580</v>
      </c>
      <c r="E28" s="751">
        <v>50113001</v>
      </c>
      <c r="F28" s="750" t="s">
        <v>596</v>
      </c>
      <c r="G28" s="749" t="s">
        <v>597</v>
      </c>
      <c r="H28" s="749">
        <v>500968</v>
      </c>
      <c r="I28" s="749">
        <v>0</v>
      </c>
      <c r="J28" s="749" t="s">
        <v>637</v>
      </c>
      <c r="K28" s="749" t="s">
        <v>567</v>
      </c>
      <c r="L28" s="752">
        <v>109.54028447800218</v>
      </c>
      <c r="M28" s="752">
        <v>50</v>
      </c>
      <c r="N28" s="753">
        <v>5477.0142239001088</v>
      </c>
    </row>
    <row r="29" spans="1:14" ht="14.4" customHeight="1" x14ac:dyDescent="0.3">
      <c r="A29" s="747" t="s">
        <v>565</v>
      </c>
      <c r="B29" s="748" t="s">
        <v>566</v>
      </c>
      <c r="C29" s="749" t="s">
        <v>579</v>
      </c>
      <c r="D29" s="750" t="s">
        <v>580</v>
      </c>
      <c r="E29" s="751">
        <v>50113001</v>
      </c>
      <c r="F29" s="750" t="s">
        <v>596</v>
      </c>
      <c r="G29" s="749" t="s">
        <v>597</v>
      </c>
      <c r="H29" s="749">
        <v>900071</v>
      </c>
      <c r="I29" s="749">
        <v>0</v>
      </c>
      <c r="J29" s="749" t="s">
        <v>638</v>
      </c>
      <c r="K29" s="749" t="s">
        <v>567</v>
      </c>
      <c r="L29" s="752">
        <v>158.72796896078032</v>
      </c>
      <c r="M29" s="752">
        <v>1</v>
      </c>
      <c r="N29" s="753">
        <v>158.72796896078032</v>
      </c>
    </row>
    <row r="30" spans="1:14" ht="14.4" customHeight="1" x14ac:dyDescent="0.3">
      <c r="A30" s="747" t="s">
        <v>565</v>
      </c>
      <c r="B30" s="748" t="s">
        <v>566</v>
      </c>
      <c r="C30" s="749" t="s">
        <v>579</v>
      </c>
      <c r="D30" s="750" t="s">
        <v>580</v>
      </c>
      <c r="E30" s="751">
        <v>50113001</v>
      </c>
      <c r="F30" s="750" t="s">
        <v>596</v>
      </c>
      <c r="G30" s="749" t="s">
        <v>597</v>
      </c>
      <c r="H30" s="749">
        <v>921412</v>
      </c>
      <c r="I30" s="749">
        <v>0</v>
      </c>
      <c r="J30" s="749" t="s">
        <v>639</v>
      </c>
      <c r="K30" s="749" t="s">
        <v>567</v>
      </c>
      <c r="L30" s="752">
        <v>49.615954640003416</v>
      </c>
      <c r="M30" s="752">
        <v>655</v>
      </c>
      <c r="N30" s="753">
        <v>32498.450289202239</v>
      </c>
    </row>
    <row r="31" spans="1:14" ht="14.4" customHeight="1" x14ac:dyDescent="0.3">
      <c r="A31" s="747" t="s">
        <v>565</v>
      </c>
      <c r="B31" s="748" t="s">
        <v>566</v>
      </c>
      <c r="C31" s="749" t="s">
        <v>579</v>
      </c>
      <c r="D31" s="750" t="s">
        <v>580</v>
      </c>
      <c r="E31" s="751">
        <v>50113001</v>
      </c>
      <c r="F31" s="750" t="s">
        <v>596</v>
      </c>
      <c r="G31" s="749" t="s">
        <v>597</v>
      </c>
      <c r="H31" s="749">
        <v>840220</v>
      </c>
      <c r="I31" s="749">
        <v>0</v>
      </c>
      <c r="J31" s="749" t="s">
        <v>640</v>
      </c>
      <c r="K31" s="749" t="s">
        <v>567</v>
      </c>
      <c r="L31" s="752">
        <v>214.08000000000007</v>
      </c>
      <c r="M31" s="752">
        <v>1</v>
      </c>
      <c r="N31" s="753">
        <v>214.08000000000007</v>
      </c>
    </row>
    <row r="32" spans="1:14" ht="14.4" customHeight="1" x14ac:dyDescent="0.3">
      <c r="A32" s="747" t="s">
        <v>565</v>
      </c>
      <c r="B32" s="748" t="s">
        <v>566</v>
      </c>
      <c r="C32" s="749" t="s">
        <v>579</v>
      </c>
      <c r="D32" s="750" t="s">
        <v>580</v>
      </c>
      <c r="E32" s="751">
        <v>50113001</v>
      </c>
      <c r="F32" s="750" t="s">
        <v>596</v>
      </c>
      <c r="G32" s="749" t="s">
        <v>597</v>
      </c>
      <c r="H32" s="749">
        <v>189997</v>
      </c>
      <c r="I32" s="749">
        <v>89997</v>
      </c>
      <c r="J32" s="749" t="s">
        <v>641</v>
      </c>
      <c r="K32" s="749" t="s">
        <v>642</v>
      </c>
      <c r="L32" s="752">
        <v>173.90428571428566</v>
      </c>
      <c r="M32" s="752">
        <v>42</v>
      </c>
      <c r="N32" s="753">
        <v>7303.9799999999977</v>
      </c>
    </row>
    <row r="33" spans="1:14" ht="14.4" customHeight="1" x14ac:dyDescent="0.3">
      <c r="A33" s="747" t="s">
        <v>565</v>
      </c>
      <c r="B33" s="748" t="s">
        <v>566</v>
      </c>
      <c r="C33" s="749" t="s">
        <v>579</v>
      </c>
      <c r="D33" s="750" t="s">
        <v>580</v>
      </c>
      <c r="E33" s="751">
        <v>50113001</v>
      </c>
      <c r="F33" s="750" t="s">
        <v>596</v>
      </c>
      <c r="G33" s="749" t="s">
        <v>597</v>
      </c>
      <c r="H33" s="749">
        <v>102684</v>
      </c>
      <c r="I33" s="749">
        <v>2684</v>
      </c>
      <c r="J33" s="749" t="s">
        <v>643</v>
      </c>
      <c r="K33" s="749" t="s">
        <v>644</v>
      </c>
      <c r="L33" s="752">
        <v>73.709999999999994</v>
      </c>
      <c r="M33" s="752">
        <v>2</v>
      </c>
      <c r="N33" s="753">
        <v>147.41999999999999</v>
      </c>
    </row>
    <row r="34" spans="1:14" ht="14.4" customHeight="1" x14ac:dyDescent="0.3">
      <c r="A34" s="747" t="s">
        <v>565</v>
      </c>
      <c r="B34" s="748" t="s">
        <v>566</v>
      </c>
      <c r="C34" s="749" t="s">
        <v>579</v>
      </c>
      <c r="D34" s="750" t="s">
        <v>580</v>
      </c>
      <c r="E34" s="751">
        <v>50113001</v>
      </c>
      <c r="F34" s="750" t="s">
        <v>596</v>
      </c>
      <c r="G34" s="749" t="s">
        <v>597</v>
      </c>
      <c r="H34" s="749">
        <v>119686</v>
      </c>
      <c r="I34" s="749">
        <v>119686</v>
      </c>
      <c r="J34" s="749" t="s">
        <v>645</v>
      </c>
      <c r="K34" s="749" t="s">
        <v>646</v>
      </c>
      <c r="L34" s="752">
        <v>55.110000000000014</v>
      </c>
      <c r="M34" s="752">
        <v>4</v>
      </c>
      <c r="N34" s="753">
        <v>220.44000000000005</v>
      </c>
    </row>
    <row r="35" spans="1:14" ht="14.4" customHeight="1" x14ac:dyDescent="0.3">
      <c r="A35" s="747" t="s">
        <v>565</v>
      </c>
      <c r="B35" s="748" t="s">
        <v>566</v>
      </c>
      <c r="C35" s="749" t="s">
        <v>579</v>
      </c>
      <c r="D35" s="750" t="s">
        <v>580</v>
      </c>
      <c r="E35" s="751">
        <v>50113001</v>
      </c>
      <c r="F35" s="750" t="s">
        <v>596</v>
      </c>
      <c r="G35" s="749" t="s">
        <v>597</v>
      </c>
      <c r="H35" s="749">
        <v>848241</v>
      </c>
      <c r="I35" s="749">
        <v>107854</v>
      </c>
      <c r="J35" s="749" t="s">
        <v>647</v>
      </c>
      <c r="K35" s="749" t="s">
        <v>648</v>
      </c>
      <c r="L35" s="752">
        <v>1878.18</v>
      </c>
      <c r="M35" s="752">
        <v>2</v>
      </c>
      <c r="N35" s="753">
        <v>3756.36</v>
      </c>
    </row>
    <row r="36" spans="1:14" ht="14.4" customHeight="1" x14ac:dyDescent="0.3">
      <c r="A36" s="747" t="s">
        <v>565</v>
      </c>
      <c r="B36" s="748" t="s">
        <v>566</v>
      </c>
      <c r="C36" s="749" t="s">
        <v>579</v>
      </c>
      <c r="D36" s="750" t="s">
        <v>580</v>
      </c>
      <c r="E36" s="751">
        <v>50113001</v>
      </c>
      <c r="F36" s="750" t="s">
        <v>596</v>
      </c>
      <c r="G36" s="749" t="s">
        <v>597</v>
      </c>
      <c r="H36" s="749">
        <v>200863</v>
      </c>
      <c r="I36" s="749">
        <v>200863</v>
      </c>
      <c r="J36" s="749" t="s">
        <v>649</v>
      </c>
      <c r="K36" s="749" t="s">
        <v>650</v>
      </c>
      <c r="L36" s="752">
        <v>85.617500000000007</v>
      </c>
      <c r="M36" s="752">
        <v>60</v>
      </c>
      <c r="N36" s="753">
        <v>5137.05</v>
      </c>
    </row>
    <row r="37" spans="1:14" ht="14.4" customHeight="1" x14ac:dyDescent="0.3">
      <c r="A37" s="747" t="s">
        <v>565</v>
      </c>
      <c r="B37" s="748" t="s">
        <v>566</v>
      </c>
      <c r="C37" s="749" t="s">
        <v>579</v>
      </c>
      <c r="D37" s="750" t="s">
        <v>580</v>
      </c>
      <c r="E37" s="751">
        <v>50113001</v>
      </c>
      <c r="F37" s="750" t="s">
        <v>596</v>
      </c>
      <c r="G37" s="749" t="s">
        <v>597</v>
      </c>
      <c r="H37" s="749">
        <v>167679</v>
      </c>
      <c r="I37" s="749">
        <v>167679</v>
      </c>
      <c r="J37" s="749" t="s">
        <v>651</v>
      </c>
      <c r="K37" s="749" t="s">
        <v>652</v>
      </c>
      <c r="L37" s="752">
        <v>7252.22</v>
      </c>
      <c r="M37" s="752">
        <v>2</v>
      </c>
      <c r="N37" s="753">
        <v>14504.44</v>
      </c>
    </row>
    <row r="38" spans="1:14" ht="14.4" customHeight="1" x14ac:dyDescent="0.3">
      <c r="A38" s="747" t="s">
        <v>565</v>
      </c>
      <c r="B38" s="748" t="s">
        <v>566</v>
      </c>
      <c r="C38" s="749" t="s">
        <v>579</v>
      </c>
      <c r="D38" s="750" t="s">
        <v>580</v>
      </c>
      <c r="E38" s="751">
        <v>50113001</v>
      </c>
      <c r="F38" s="750" t="s">
        <v>596</v>
      </c>
      <c r="G38" s="749" t="s">
        <v>597</v>
      </c>
      <c r="H38" s="749">
        <v>846941</v>
      </c>
      <c r="I38" s="749">
        <v>0</v>
      </c>
      <c r="J38" s="749" t="s">
        <v>653</v>
      </c>
      <c r="K38" s="749" t="s">
        <v>567</v>
      </c>
      <c r="L38" s="752">
        <v>153.04374999999999</v>
      </c>
      <c r="M38" s="752">
        <v>16</v>
      </c>
      <c r="N38" s="753">
        <v>2448.6999999999998</v>
      </c>
    </row>
    <row r="39" spans="1:14" ht="14.4" customHeight="1" x14ac:dyDescent="0.3">
      <c r="A39" s="747" t="s">
        <v>565</v>
      </c>
      <c r="B39" s="748" t="s">
        <v>566</v>
      </c>
      <c r="C39" s="749" t="s">
        <v>579</v>
      </c>
      <c r="D39" s="750" t="s">
        <v>580</v>
      </c>
      <c r="E39" s="751">
        <v>50113001</v>
      </c>
      <c r="F39" s="750" t="s">
        <v>596</v>
      </c>
      <c r="G39" s="749" t="s">
        <v>597</v>
      </c>
      <c r="H39" s="749">
        <v>990192</v>
      </c>
      <c r="I39" s="749">
        <v>0</v>
      </c>
      <c r="J39" s="749" t="s">
        <v>654</v>
      </c>
      <c r="K39" s="749" t="s">
        <v>567</v>
      </c>
      <c r="L39" s="752">
        <v>60.320000000000022</v>
      </c>
      <c r="M39" s="752">
        <v>1</v>
      </c>
      <c r="N39" s="753">
        <v>60.320000000000022</v>
      </c>
    </row>
    <row r="40" spans="1:14" ht="14.4" customHeight="1" x14ac:dyDescent="0.3">
      <c r="A40" s="747" t="s">
        <v>565</v>
      </c>
      <c r="B40" s="748" t="s">
        <v>566</v>
      </c>
      <c r="C40" s="749" t="s">
        <v>579</v>
      </c>
      <c r="D40" s="750" t="s">
        <v>580</v>
      </c>
      <c r="E40" s="751">
        <v>50113001</v>
      </c>
      <c r="F40" s="750" t="s">
        <v>596</v>
      </c>
      <c r="G40" s="749" t="s">
        <v>597</v>
      </c>
      <c r="H40" s="749">
        <v>112023</v>
      </c>
      <c r="I40" s="749">
        <v>12023</v>
      </c>
      <c r="J40" s="749" t="s">
        <v>655</v>
      </c>
      <c r="K40" s="749" t="s">
        <v>656</v>
      </c>
      <c r="L40" s="752">
        <v>70.510000000000005</v>
      </c>
      <c r="M40" s="752">
        <v>3</v>
      </c>
      <c r="N40" s="753">
        <v>211.53000000000003</v>
      </c>
    </row>
    <row r="41" spans="1:14" ht="14.4" customHeight="1" x14ac:dyDescent="0.3">
      <c r="A41" s="747" t="s">
        <v>565</v>
      </c>
      <c r="B41" s="748" t="s">
        <v>566</v>
      </c>
      <c r="C41" s="749" t="s">
        <v>579</v>
      </c>
      <c r="D41" s="750" t="s">
        <v>580</v>
      </c>
      <c r="E41" s="751">
        <v>50113006</v>
      </c>
      <c r="F41" s="750" t="s">
        <v>657</v>
      </c>
      <c r="G41" s="749" t="s">
        <v>597</v>
      </c>
      <c r="H41" s="749">
        <v>992251</v>
      </c>
      <c r="I41" s="749">
        <v>0</v>
      </c>
      <c r="J41" s="749" t="s">
        <v>658</v>
      </c>
      <c r="K41" s="749" t="s">
        <v>567</v>
      </c>
      <c r="L41" s="752">
        <v>1196.6899999999998</v>
      </c>
      <c r="M41" s="752">
        <v>4</v>
      </c>
      <c r="N41" s="753">
        <v>4786.7599999999993</v>
      </c>
    </row>
    <row r="42" spans="1:14" ht="14.4" customHeight="1" x14ac:dyDescent="0.3">
      <c r="A42" s="747" t="s">
        <v>565</v>
      </c>
      <c r="B42" s="748" t="s">
        <v>566</v>
      </c>
      <c r="C42" s="749" t="s">
        <v>579</v>
      </c>
      <c r="D42" s="750" t="s">
        <v>580</v>
      </c>
      <c r="E42" s="751">
        <v>50113006</v>
      </c>
      <c r="F42" s="750" t="s">
        <v>657</v>
      </c>
      <c r="G42" s="749" t="s">
        <v>597</v>
      </c>
      <c r="H42" s="749">
        <v>990209</v>
      </c>
      <c r="I42" s="749">
        <v>0</v>
      </c>
      <c r="J42" s="749" t="s">
        <v>659</v>
      </c>
      <c r="K42" s="749" t="s">
        <v>567</v>
      </c>
      <c r="L42" s="752">
        <v>700.38000000000011</v>
      </c>
      <c r="M42" s="752">
        <v>4</v>
      </c>
      <c r="N42" s="753">
        <v>2801.5200000000004</v>
      </c>
    </row>
    <row r="43" spans="1:14" ht="14.4" customHeight="1" x14ac:dyDescent="0.3">
      <c r="A43" s="747" t="s">
        <v>565</v>
      </c>
      <c r="B43" s="748" t="s">
        <v>566</v>
      </c>
      <c r="C43" s="749" t="s">
        <v>579</v>
      </c>
      <c r="D43" s="750" t="s">
        <v>580</v>
      </c>
      <c r="E43" s="751">
        <v>50113006</v>
      </c>
      <c r="F43" s="750" t="s">
        <v>657</v>
      </c>
      <c r="G43" s="749" t="s">
        <v>597</v>
      </c>
      <c r="H43" s="749">
        <v>992994</v>
      </c>
      <c r="I43" s="749">
        <v>0</v>
      </c>
      <c r="J43" s="749" t="s">
        <v>660</v>
      </c>
      <c r="K43" s="749" t="s">
        <v>567</v>
      </c>
      <c r="L43" s="752">
        <v>412.63000000000011</v>
      </c>
      <c r="M43" s="752">
        <v>7</v>
      </c>
      <c r="N43" s="753">
        <v>2888.4100000000008</v>
      </c>
    </row>
    <row r="44" spans="1:14" ht="14.4" customHeight="1" x14ac:dyDescent="0.3">
      <c r="A44" s="747" t="s">
        <v>565</v>
      </c>
      <c r="B44" s="748" t="s">
        <v>566</v>
      </c>
      <c r="C44" s="749" t="s">
        <v>579</v>
      </c>
      <c r="D44" s="750" t="s">
        <v>580</v>
      </c>
      <c r="E44" s="751">
        <v>50113013</v>
      </c>
      <c r="F44" s="750" t="s">
        <v>661</v>
      </c>
      <c r="G44" s="749" t="s">
        <v>597</v>
      </c>
      <c r="H44" s="749">
        <v>201958</v>
      </c>
      <c r="I44" s="749">
        <v>201958</v>
      </c>
      <c r="J44" s="749" t="s">
        <v>662</v>
      </c>
      <c r="K44" s="749" t="s">
        <v>663</v>
      </c>
      <c r="L44" s="752">
        <v>239.38785714285714</v>
      </c>
      <c r="M44" s="752">
        <v>14</v>
      </c>
      <c r="N44" s="753">
        <v>3351.43</v>
      </c>
    </row>
    <row r="45" spans="1:14" ht="14.4" customHeight="1" x14ac:dyDescent="0.3">
      <c r="A45" s="747" t="s">
        <v>565</v>
      </c>
      <c r="B45" s="748" t="s">
        <v>566</v>
      </c>
      <c r="C45" s="749" t="s">
        <v>579</v>
      </c>
      <c r="D45" s="750" t="s">
        <v>580</v>
      </c>
      <c r="E45" s="751">
        <v>50113013</v>
      </c>
      <c r="F45" s="750" t="s">
        <v>661</v>
      </c>
      <c r="G45" s="749" t="s">
        <v>597</v>
      </c>
      <c r="H45" s="749">
        <v>101066</v>
      </c>
      <c r="I45" s="749">
        <v>1066</v>
      </c>
      <c r="J45" s="749" t="s">
        <v>664</v>
      </c>
      <c r="K45" s="749" t="s">
        <v>665</v>
      </c>
      <c r="L45" s="752">
        <v>50.690000000000012</v>
      </c>
      <c r="M45" s="752">
        <v>4</v>
      </c>
      <c r="N45" s="753">
        <v>202.76000000000005</v>
      </c>
    </row>
    <row r="46" spans="1:14" ht="14.4" customHeight="1" x14ac:dyDescent="0.3">
      <c r="A46" s="747" t="s">
        <v>565</v>
      </c>
      <c r="B46" s="748" t="s">
        <v>566</v>
      </c>
      <c r="C46" s="749" t="s">
        <v>579</v>
      </c>
      <c r="D46" s="750" t="s">
        <v>580</v>
      </c>
      <c r="E46" s="751">
        <v>50113013</v>
      </c>
      <c r="F46" s="750" t="s">
        <v>661</v>
      </c>
      <c r="G46" s="749" t="s">
        <v>597</v>
      </c>
      <c r="H46" s="749">
        <v>394618</v>
      </c>
      <c r="I46" s="749">
        <v>112786</v>
      </c>
      <c r="J46" s="749" t="s">
        <v>666</v>
      </c>
      <c r="K46" s="749" t="s">
        <v>667</v>
      </c>
      <c r="L46" s="752">
        <v>310.00000000000006</v>
      </c>
      <c r="M46" s="752">
        <v>2</v>
      </c>
      <c r="N46" s="753">
        <v>620.00000000000011</v>
      </c>
    </row>
    <row r="47" spans="1:14" ht="14.4" customHeight="1" x14ac:dyDescent="0.3">
      <c r="A47" s="747" t="s">
        <v>565</v>
      </c>
      <c r="B47" s="748" t="s">
        <v>566</v>
      </c>
      <c r="C47" s="749" t="s">
        <v>579</v>
      </c>
      <c r="D47" s="750" t="s">
        <v>580</v>
      </c>
      <c r="E47" s="751">
        <v>50113013</v>
      </c>
      <c r="F47" s="750" t="s">
        <v>661</v>
      </c>
      <c r="G47" s="749" t="s">
        <v>597</v>
      </c>
      <c r="H47" s="749">
        <v>96414</v>
      </c>
      <c r="I47" s="749">
        <v>96414</v>
      </c>
      <c r="J47" s="749" t="s">
        <v>668</v>
      </c>
      <c r="K47" s="749" t="s">
        <v>669</v>
      </c>
      <c r="L47" s="752">
        <v>58.739999999999988</v>
      </c>
      <c r="M47" s="752">
        <v>6</v>
      </c>
      <c r="N47" s="753">
        <v>352.43999999999994</v>
      </c>
    </row>
    <row r="48" spans="1:14" ht="14.4" customHeight="1" x14ac:dyDescent="0.3">
      <c r="A48" s="747" t="s">
        <v>565</v>
      </c>
      <c r="B48" s="748" t="s">
        <v>566</v>
      </c>
      <c r="C48" s="749" t="s">
        <v>579</v>
      </c>
      <c r="D48" s="750" t="s">
        <v>580</v>
      </c>
      <c r="E48" s="751">
        <v>50113013</v>
      </c>
      <c r="F48" s="750" t="s">
        <v>661</v>
      </c>
      <c r="G48" s="749" t="s">
        <v>597</v>
      </c>
      <c r="H48" s="749">
        <v>101076</v>
      </c>
      <c r="I48" s="749">
        <v>1076</v>
      </c>
      <c r="J48" s="749" t="s">
        <v>670</v>
      </c>
      <c r="K48" s="749" t="s">
        <v>671</v>
      </c>
      <c r="L48" s="752">
        <v>78.42</v>
      </c>
      <c r="M48" s="752">
        <v>2</v>
      </c>
      <c r="N48" s="753">
        <v>156.84</v>
      </c>
    </row>
    <row r="49" spans="1:14" ht="14.4" customHeight="1" x14ac:dyDescent="0.3">
      <c r="A49" s="747" t="s">
        <v>565</v>
      </c>
      <c r="B49" s="748" t="s">
        <v>566</v>
      </c>
      <c r="C49" s="749" t="s">
        <v>579</v>
      </c>
      <c r="D49" s="750" t="s">
        <v>580</v>
      </c>
      <c r="E49" s="751">
        <v>50113013</v>
      </c>
      <c r="F49" s="750" t="s">
        <v>661</v>
      </c>
      <c r="G49" s="749" t="s">
        <v>597</v>
      </c>
      <c r="H49" s="749">
        <v>201970</v>
      </c>
      <c r="I49" s="749">
        <v>201970</v>
      </c>
      <c r="J49" s="749" t="s">
        <v>672</v>
      </c>
      <c r="K49" s="749" t="s">
        <v>673</v>
      </c>
      <c r="L49" s="752">
        <v>72.190000000000012</v>
      </c>
      <c r="M49" s="752">
        <v>4</v>
      </c>
      <c r="N49" s="753">
        <v>288.76000000000005</v>
      </c>
    </row>
    <row r="50" spans="1:14" ht="14.4" customHeight="1" x14ac:dyDescent="0.3">
      <c r="A50" s="747" t="s">
        <v>565</v>
      </c>
      <c r="B50" s="748" t="s">
        <v>566</v>
      </c>
      <c r="C50" s="749" t="s">
        <v>579</v>
      </c>
      <c r="D50" s="750" t="s">
        <v>580</v>
      </c>
      <c r="E50" s="751">
        <v>50113013</v>
      </c>
      <c r="F50" s="750" t="s">
        <v>661</v>
      </c>
      <c r="G50" s="749" t="s">
        <v>597</v>
      </c>
      <c r="H50" s="749">
        <v>186264</v>
      </c>
      <c r="I50" s="749">
        <v>86264</v>
      </c>
      <c r="J50" s="749" t="s">
        <v>674</v>
      </c>
      <c r="K50" s="749" t="s">
        <v>675</v>
      </c>
      <c r="L50" s="752">
        <v>46.52000000000001</v>
      </c>
      <c r="M50" s="752">
        <v>10</v>
      </c>
      <c r="N50" s="753">
        <v>465.2000000000001</v>
      </c>
    </row>
    <row r="51" spans="1:14" ht="14.4" customHeight="1" x14ac:dyDescent="0.3">
      <c r="A51" s="747" t="s">
        <v>565</v>
      </c>
      <c r="B51" s="748" t="s">
        <v>566</v>
      </c>
      <c r="C51" s="749" t="s">
        <v>579</v>
      </c>
      <c r="D51" s="750" t="s">
        <v>580</v>
      </c>
      <c r="E51" s="751">
        <v>50113013</v>
      </c>
      <c r="F51" s="750" t="s">
        <v>661</v>
      </c>
      <c r="G51" s="749" t="s">
        <v>597</v>
      </c>
      <c r="H51" s="749">
        <v>225175</v>
      </c>
      <c r="I51" s="749">
        <v>225175</v>
      </c>
      <c r="J51" s="749" t="s">
        <v>674</v>
      </c>
      <c r="K51" s="749" t="s">
        <v>675</v>
      </c>
      <c r="L51" s="752">
        <v>45.61</v>
      </c>
      <c r="M51" s="752">
        <v>28</v>
      </c>
      <c r="N51" s="753">
        <v>1277.08</v>
      </c>
    </row>
    <row r="52" spans="1:14" ht="14.4" customHeight="1" x14ac:dyDescent="0.3">
      <c r="A52" s="747" t="s">
        <v>565</v>
      </c>
      <c r="B52" s="748" t="s">
        <v>566</v>
      </c>
      <c r="C52" s="749" t="s">
        <v>579</v>
      </c>
      <c r="D52" s="750" t="s">
        <v>580</v>
      </c>
      <c r="E52" s="751">
        <v>50113013</v>
      </c>
      <c r="F52" s="750" t="s">
        <v>661</v>
      </c>
      <c r="G52" s="749" t="s">
        <v>676</v>
      </c>
      <c r="H52" s="749">
        <v>166265</v>
      </c>
      <c r="I52" s="749">
        <v>166265</v>
      </c>
      <c r="J52" s="749" t="s">
        <v>677</v>
      </c>
      <c r="K52" s="749" t="s">
        <v>678</v>
      </c>
      <c r="L52" s="752">
        <v>33.39</v>
      </c>
      <c r="M52" s="752">
        <v>3</v>
      </c>
      <c r="N52" s="753">
        <v>100.17</v>
      </c>
    </row>
    <row r="53" spans="1:14" ht="14.4" customHeight="1" x14ac:dyDescent="0.3">
      <c r="A53" s="747" t="s">
        <v>565</v>
      </c>
      <c r="B53" s="748" t="s">
        <v>566</v>
      </c>
      <c r="C53" s="749" t="s">
        <v>579</v>
      </c>
      <c r="D53" s="750" t="s">
        <v>580</v>
      </c>
      <c r="E53" s="751">
        <v>50113014</v>
      </c>
      <c r="F53" s="750" t="s">
        <v>679</v>
      </c>
      <c r="G53" s="749" t="s">
        <v>597</v>
      </c>
      <c r="H53" s="749">
        <v>113798</v>
      </c>
      <c r="I53" s="749">
        <v>13798</v>
      </c>
      <c r="J53" s="749" t="s">
        <v>680</v>
      </c>
      <c r="K53" s="749" t="s">
        <v>681</v>
      </c>
      <c r="L53" s="752">
        <v>105.80000000000001</v>
      </c>
      <c r="M53" s="752">
        <v>6</v>
      </c>
      <c r="N53" s="753">
        <v>634.80000000000007</v>
      </c>
    </row>
    <row r="54" spans="1:14" ht="14.4" customHeight="1" x14ac:dyDescent="0.3">
      <c r="A54" s="747" t="s">
        <v>565</v>
      </c>
      <c r="B54" s="748" t="s">
        <v>566</v>
      </c>
      <c r="C54" s="749" t="s">
        <v>579</v>
      </c>
      <c r="D54" s="750" t="s">
        <v>580</v>
      </c>
      <c r="E54" s="751">
        <v>50113014</v>
      </c>
      <c r="F54" s="750" t="s">
        <v>679</v>
      </c>
      <c r="G54" s="749" t="s">
        <v>597</v>
      </c>
      <c r="H54" s="749">
        <v>116895</v>
      </c>
      <c r="I54" s="749">
        <v>16895</v>
      </c>
      <c r="J54" s="749" t="s">
        <v>618</v>
      </c>
      <c r="K54" s="749" t="s">
        <v>619</v>
      </c>
      <c r="L54" s="752">
        <v>107.98999999999998</v>
      </c>
      <c r="M54" s="752">
        <v>10</v>
      </c>
      <c r="N54" s="753">
        <v>1079.8999999999999</v>
      </c>
    </row>
    <row r="55" spans="1:14" ht="14.4" customHeight="1" x14ac:dyDescent="0.3">
      <c r="A55" s="747" t="s">
        <v>565</v>
      </c>
      <c r="B55" s="748" t="s">
        <v>566</v>
      </c>
      <c r="C55" s="749" t="s">
        <v>584</v>
      </c>
      <c r="D55" s="750" t="s">
        <v>585</v>
      </c>
      <c r="E55" s="751">
        <v>50113013</v>
      </c>
      <c r="F55" s="750" t="s">
        <v>661</v>
      </c>
      <c r="G55" s="749" t="s">
        <v>597</v>
      </c>
      <c r="H55" s="749">
        <v>172972</v>
      </c>
      <c r="I55" s="749">
        <v>72972</v>
      </c>
      <c r="J55" s="749" t="s">
        <v>682</v>
      </c>
      <c r="K55" s="749" t="s">
        <v>683</v>
      </c>
      <c r="L55" s="752">
        <v>181.65</v>
      </c>
      <c r="M55" s="752">
        <v>2</v>
      </c>
      <c r="N55" s="753">
        <v>363.3</v>
      </c>
    </row>
    <row r="56" spans="1:14" ht="14.4" customHeight="1" x14ac:dyDescent="0.3">
      <c r="A56" s="747" t="s">
        <v>565</v>
      </c>
      <c r="B56" s="748" t="s">
        <v>566</v>
      </c>
      <c r="C56" s="749" t="s">
        <v>584</v>
      </c>
      <c r="D56" s="750" t="s">
        <v>585</v>
      </c>
      <c r="E56" s="751">
        <v>50113013</v>
      </c>
      <c r="F56" s="750" t="s">
        <v>661</v>
      </c>
      <c r="G56" s="749" t="s">
        <v>676</v>
      </c>
      <c r="H56" s="749">
        <v>166265</v>
      </c>
      <c r="I56" s="749">
        <v>166265</v>
      </c>
      <c r="J56" s="749" t="s">
        <v>677</v>
      </c>
      <c r="K56" s="749" t="s">
        <v>678</v>
      </c>
      <c r="L56" s="752">
        <v>33.39</v>
      </c>
      <c r="M56" s="752">
        <v>8</v>
      </c>
      <c r="N56" s="753">
        <v>267.12</v>
      </c>
    </row>
    <row r="57" spans="1:14" ht="14.4" customHeight="1" x14ac:dyDescent="0.3">
      <c r="A57" s="747" t="s">
        <v>565</v>
      </c>
      <c r="B57" s="748" t="s">
        <v>566</v>
      </c>
      <c r="C57" s="749" t="s">
        <v>590</v>
      </c>
      <c r="D57" s="750" t="s">
        <v>591</v>
      </c>
      <c r="E57" s="751">
        <v>50113001</v>
      </c>
      <c r="F57" s="750" t="s">
        <v>596</v>
      </c>
      <c r="G57" s="749" t="s">
        <v>597</v>
      </c>
      <c r="H57" s="749">
        <v>846758</v>
      </c>
      <c r="I57" s="749">
        <v>103387</v>
      </c>
      <c r="J57" s="749" t="s">
        <v>684</v>
      </c>
      <c r="K57" s="749" t="s">
        <v>685</v>
      </c>
      <c r="L57" s="752">
        <v>72.249999999999986</v>
      </c>
      <c r="M57" s="752">
        <v>2</v>
      </c>
      <c r="N57" s="753">
        <v>144.49999999999997</v>
      </c>
    </row>
    <row r="58" spans="1:14" ht="14.4" customHeight="1" x14ac:dyDescent="0.3">
      <c r="A58" s="747" t="s">
        <v>565</v>
      </c>
      <c r="B58" s="748" t="s">
        <v>566</v>
      </c>
      <c r="C58" s="749" t="s">
        <v>590</v>
      </c>
      <c r="D58" s="750" t="s">
        <v>591</v>
      </c>
      <c r="E58" s="751">
        <v>50113001</v>
      </c>
      <c r="F58" s="750" t="s">
        <v>596</v>
      </c>
      <c r="G58" s="749" t="s">
        <v>597</v>
      </c>
      <c r="H58" s="749">
        <v>991011</v>
      </c>
      <c r="I58" s="749">
        <v>0</v>
      </c>
      <c r="J58" s="749" t="s">
        <v>686</v>
      </c>
      <c r="K58" s="749" t="s">
        <v>567</v>
      </c>
      <c r="L58" s="752">
        <v>0.01</v>
      </c>
      <c r="M58" s="752">
        <v>8</v>
      </c>
      <c r="N58" s="753">
        <v>0.08</v>
      </c>
    </row>
    <row r="59" spans="1:14" ht="14.4" customHeight="1" x14ac:dyDescent="0.3">
      <c r="A59" s="747" t="s">
        <v>565</v>
      </c>
      <c r="B59" s="748" t="s">
        <v>566</v>
      </c>
      <c r="C59" s="749" t="s">
        <v>590</v>
      </c>
      <c r="D59" s="750" t="s">
        <v>591</v>
      </c>
      <c r="E59" s="751">
        <v>50113001</v>
      </c>
      <c r="F59" s="750" t="s">
        <v>596</v>
      </c>
      <c r="G59" s="749" t="s">
        <v>597</v>
      </c>
      <c r="H59" s="749">
        <v>847132</v>
      </c>
      <c r="I59" s="749">
        <v>137238</v>
      </c>
      <c r="J59" s="749" t="s">
        <v>687</v>
      </c>
      <c r="K59" s="749" t="s">
        <v>688</v>
      </c>
      <c r="L59" s="752">
        <v>634.04</v>
      </c>
      <c r="M59" s="752">
        <v>1</v>
      </c>
      <c r="N59" s="753">
        <v>634.04</v>
      </c>
    </row>
    <row r="60" spans="1:14" ht="14.4" customHeight="1" x14ac:dyDescent="0.3">
      <c r="A60" s="747" t="s">
        <v>565</v>
      </c>
      <c r="B60" s="748" t="s">
        <v>566</v>
      </c>
      <c r="C60" s="749" t="s">
        <v>590</v>
      </c>
      <c r="D60" s="750" t="s">
        <v>591</v>
      </c>
      <c r="E60" s="751">
        <v>50113001</v>
      </c>
      <c r="F60" s="750" t="s">
        <v>596</v>
      </c>
      <c r="G60" s="749" t="s">
        <v>597</v>
      </c>
      <c r="H60" s="749">
        <v>199138</v>
      </c>
      <c r="I60" s="749">
        <v>99138</v>
      </c>
      <c r="J60" s="749" t="s">
        <v>689</v>
      </c>
      <c r="K60" s="749" t="s">
        <v>690</v>
      </c>
      <c r="L60" s="752">
        <v>33.471428571428568</v>
      </c>
      <c r="M60" s="752">
        <v>7</v>
      </c>
      <c r="N60" s="753">
        <v>234.29999999999995</v>
      </c>
    </row>
    <row r="61" spans="1:14" ht="14.4" customHeight="1" x14ac:dyDescent="0.3">
      <c r="A61" s="747" t="s">
        <v>565</v>
      </c>
      <c r="B61" s="748" t="s">
        <v>566</v>
      </c>
      <c r="C61" s="749" t="s">
        <v>590</v>
      </c>
      <c r="D61" s="750" t="s">
        <v>591</v>
      </c>
      <c r="E61" s="751">
        <v>50113001</v>
      </c>
      <c r="F61" s="750" t="s">
        <v>596</v>
      </c>
      <c r="G61" s="749" t="s">
        <v>676</v>
      </c>
      <c r="H61" s="749">
        <v>187158</v>
      </c>
      <c r="I61" s="749">
        <v>187158</v>
      </c>
      <c r="J61" s="749" t="s">
        <v>691</v>
      </c>
      <c r="K61" s="749" t="s">
        <v>692</v>
      </c>
      <c r="L61" s="752">
        <v>87.519999999999982</v>
      </c>
      <c r="M61" s="752">
        <v>1</v>
      </c>
      <c r="N61" s="753">
        <v>87.519999999999982</v>
      </c>
    </row>
    <row r="62" spans="1:14" ht="14.4" customHeight="1" x14ac:dyDescent="0.3">
      <c r="A62" s="747" t="s">
        <v>565</v>
      </c>
      <c r="B62" s="748" t="s">
        <v>566</v>
      </c>
      <c r="C62" s="749" t="s">
        <v>590</v>
      </c>
      <c r="D62" s="750" t="s">
        <v>591</v>
      </c>
      <c r="E62" s="751">
        <v>50113001</v>
      </c>
      <c r="F62" s="750" t="s">
        <v>596</v>
      </c>
      <c r="G62" s="749" t="s">
        <v>597</v>
      </c>
      <c r="H62" s="749">
        <v>196610</v>
      </c>
      <c r="I62" s="749">
        <v>96610</v>
      </c>
      <c r="J62" s="749" t="s">
        <v>693</v>
      </c>
      <c r="K62" s="749" t="s">
        <v>694</v>
      </c>
      <c r="L62" s="752">
        <v>46.38000000000001</v>
      </c>
      <c r="M62" s="752">
        <v>1</v>
      </c>
      <c r="N62" s="753">
        <v>46.38000000000001</v>
      </c>
    </row>
    <row r="63" spans="1:14" ht="14.4" customHeight="1" x14ac:dyDescent="0.3">
      <c r="A63" s="747" t="s">
        <v>565</v>
      </c>
      <c r="B63" s="748" t="s">
        <v>566</v>
      </c>
      <c r="C63" s="749" t="s">
        <v>590</v>
      </c>
      <c r="D63" s="750" t="s">
        <v>591</v>
      </c>
      <c r="E63" s="751">
        <v>50113001</v>
      </c>
      <c r="F63" s="750" t="s">
        <v>596</v>
      </c>
      <c r="G63" s="749" t="s">
        <v>597</v>
      </c>
      <c r="H63" s="749">
        <v>110555</v>
      </c>
      <c r="I63" s="749">
        <v>10555</v>
      </c>
      <c r="J63" s="749" t="s">
        <v>605</v>
      </c>
      <c r="K63" s="749" t="s">
        <v>695</v>
      </c>
      <c r="L63" s="752">
        <v>254.97999999999996</v>
      </c>
      <c r="M63" s="752">
        <v>1</v>
      </c>
      <c r="N63" s="753">
        <v>254.97999999999996</v>
      </c>
    </row>
    <row r="64" spans="1:14" ht="14.4" customHeight="1" x14ac:dyDescent="0.3">
      <c r="A64" s="747" t="s">
        <v>565</v>
      </c>
      <c r="B64" s="748" t="s">
        <v>566</v>
      </c>
      <c r="C64" s="749" t="s">
        <v>590</v>
      </c>
      <c r="D64" s="750" t="s">
        <v>591</v>
      </c>
      <c r="E64" s="751">
        <v>50113001</v>
      </c>
      <c r="F64" s="750" t="s">
        <v>596</v>
      </c>
      <c r="G64" s="749" t="s">
        <v>597</v>
      </c>
      <c r="H64" s="749">
        <v>156926</v>
      </c>
      <c r="I64" s="749">
        <v>56926</v>
      </c>
      <c r="J64" s="749" t="s">
        <v>605</v>
      </c>
      <c r="K64" s="749" t="s">
        <v>606</v>
      </c>
      <c r="L64" s="752">
        <v>48.4</v>
      </c>
      <c r="M64" s="752">
        <v>100</v>
      </c>
      <c r="N64" s="753">
        <v>4840</v>
      </c>
    </row>
    <row r="65" spans="1:14" ht="14.4" customHeight="1" x14ac:dyDescent="0.3">
      <c r="A65" s="747" t="s">
        <v>565</v>
      </c>
      <c r="B65" s="748" t="s">
        <v>566</v>
      </c>
      <c r="C65" s="749" t="s">
        <v>590</v>
      </c>
      <c r="D65" s="750" t="s">
        <v>591</v>
      </c>
      <c r="E65" s="751">
        <v>50113001</v>
      </c>
      <c r="F65" s="750" t="s">
        <v>596</v>
      </c>
      <c r="G65" s="749" t="s">
        <v>597</v>
      </c>
      <c r="H65" s="749">
        <v>169724</v>
      </c>
      <c r="I65" s="749">
        <v>69724</v>
      </c>
      <c r="J65" s="749" t="s">
        <v>696</v>
      </c>
      <c r="K65" s="749" t="s">
        <v>697</v>
      </c>
      <c r="L65" s="752">
        <v>20.978036740839585</v>
      </c>
      <c r="M65" s="752">
        <v>26</v>
      </c>
      <c r="N65" s="753">
        <v>545.42895526182917</v>
      </c>
    </row>
    <row r="66" spans="1:14" ht="14.4" customHeight="1" x14ac:dyDescent="0.3">
      <c r="A66" s="747" t="s">
        <v>565</v>
      </c>
      <c r="B66" s="748" t="s">
        <v>566</v>
      </c>
      <c r="C66" s="749" t="s">
        <v>590</v>
      </c>
      <c r="D66" s="750" t="s">
        <v>591</v>
      </c>
      <c r="E66" s="751">
        <v>50113001</v>
      </c>
      <c r="F66" s="750" t="s">
        <v>596</v>
      </c>
      <c r="G66" s="749" t="s">
        <v>597</v>
      </c>
      <c r="H66" s="749">
        <v>172490</v>
      </c>
      <c r="I66" s="749">
        <v>172490</v>
      </c>
      <c r="J66" s="749" t="s">
        <v>698</v>
      </c>
      <c r="K66" s="749" t="s">
        <v>699</v>
      </c>
      <c r="L66" s="752">
        <v>361.24</v>
      </c>
      <c r="M66" s="752">
        <v>4</v>
      </c>
      <c r="N66" s="753">
        <v>1444.96</v>
      </c>
    </row>
    <row r="67" spans="1:14" ht="14.4" customHeight="1" x14ac:dyDescent="0.3">
      <c r="A67" s="747" t="s">
        <v>565</v>
      </c>
      <c r="B67" s="748" t="s">
        <v>566</v>
      </c>
      <c r="C67" s="749" t="s">
        <v>590</v>
      </c>
      <c r="D67" s="750" t="s">
        <v>591</v>
      </c>
      <c r="E67" s="751">
        <v>50113001</v>
      </c>
      <c r="F67" s="750" t="s">
        <v>596</v>
      </c>
      <c r="G67" s="749" t="s">
        <v>597</v>
      </c>
      <c r="H67" s="749">
        <v>172492</v>
      </c>
      <c r="I67" s="749">
        <v>172492</v>
      </c>
      <c r="J67" s="749" t="s">
        <v>698</v>
      </c>
      <c r="K67" s="749" t="s">
        <v>700</v>
      </c>
      <c r="L67" s="752">
        <v>203.94000000000005</v>
      </c>
      <c r="M67" s="752">
        <v>8</v>
      </c>
      <c r="N67" s="753">
        <v>1631.5200000000004</v>
      </c>
    </row>
    <row r="68" spans="1:14" ht="14.4" customHeight="1" x14ac:dyDescent="0.3">
      <c r="A68" s="747" t="s">
        <v>565</v>
      </c>
      <c r="B68" s="748" t="s">
        <v>566</v>
      </c>
      <c r="C68" s="749" t="s">
        <v>590</v>
      </c>
      <c r="D68" s="750" t="s">
        <v>591</v>
      </c>
      <c r="E68" s="751">
        <v>50113001</v>
      </c>
      <c r="F68" s="750" t="s">
        <v>596</v>
      </c>
      <c r="G68" s="749" t="s">
        <v>597</v>
      </c>
      <c r="H68" s="749">
        <v>169751</v>
      </c>
      <c r="I68" s="749">
        <v>69751</v>
      </c>
      <c r="J68" s="749" t="s">
        <v>701</v>
      </c>
      <c r="K68" s="749" t="s">
        <v>702</v>
      </c>
      <c r="L68" s="752">
        <v>31.57</v>
      </c>
      <c r="M68" s="752">
        <v>18</v>
      </c>
      <c r="N68" s="753">
        <v>568.26</v>
      </c>
    </row>
    <row r="69" spans="1:14" ht="14.4" customHeight="1" x14ac:dyDescent="0.3">
      <c r="A69" s="747" t="s">
        <v>565</v>
      </c>
      <c r="B69" s="748" t="s">
        <v>566</v>
      </c>
      <c r="C69" s="749" t="s">
        <v>590</v>
      </c>
      <c r="D69" s="750" t="s">
        <v>591</v>
      </c>
      <c r="E69" s="751">
        <v>50113001</v>
      </c>
      <c r="F69" s="750" t="s">
        <v>596</v>
      </c>
      <c r="G69" s="749" t="s">
        <v>597</v>
      </c>
      <c r="H69" s="749">
        <v>186970</v>
      </c>
      <c r="I69" s="749">
        <v>86970</v>
      </c>
      <c r="J69" s="749" t="s">
        <v>701</v>
      </c>
      <c r="K69" s="749" t="s">
        <v>703</v>
      </c>
      <c r="L69" s="752">
        <v>36.26</v>
      </c>
      <c r="M69" s="752">
        <v>10</v>
      </c>
      <c r="N69" s="753">
        <v>362.59999999999997</v>
      </c>
    </row>
    <row r="70" spans="1:14" ht="14.4" customHeight="1" x14ac:dyDescent="0.3">
      <c r="A70" s="747" t="s">
        <v>565</v>
      </c>
      <c r="B70" s="748" t="s">
        <v>566</v>
      </c>
      <c r="C70" s="749" t="s">
        <v>590</v>
      </c>
      <c r="D70" s="750" t="s">
        <v>591</v>
      </c>
      <c r="E70" s="751">
        <v>50113001</v>
      </c>
      <c r="F70" s="750" t="s">
        <v>596</v>
      </c>
      <c r="G70" s="749" t="s">
        <v>597</v>
      </c>
      <c r="H70" s="749">
        <v>208451</v>
      </c>
      <c r="I70" s="749">
        <v>208451</v>
      </c>
      <c r="J70" s="749" t="s">
        <v>701</v>
      </c>
      <c r="K70" s="749" t="s">
        <v>704</v>
      </c>
      <c r="L70" s="752">
        <v>631.4</v>
      </c>
      <c r="M70" s="752">
        <v>2.5</v>
      </c>
      <c r="N70" s="753">
        <v>1578.5</v>
      </c>
    </row>
    <row r="71" spans="1:14" ht="14.4" customHeight="1" x14ac:dyDescent="0.3">
      <c r="A71" s="747" t="s">
        <v>565</v>
      </c>
      <c r="B71" s="748" t="s">
        <v>566</v>
      </c>
      <c r="C71" s="749" t="s">
        <v>590</v>
      </c>
      <c r="D71" s="750" t="s">
        <v>591</v>
      </c>
      <c r="E71" s="751">
        <v>50113001</v>
      </c>
      <c r="F71" s="750" t="s">
        <v>596</v>
      </c>
      <c r="G71" s="749" t="s">
        <v>597</v>
      </c>
      <c r="H71" s="749">
        <v>208452</v>
      </c>
      <c r="I71" s="749">
        <v>208452</v>
      </c>
      <c r="J71" s="749" t="s">
        <v>705</v>
      </c>
      <c r="K71" s="749" t="s">
        <v>706</v>
      </c>
      <c r="L71" s="752">
        <v>362.56</v>
      </c>
      <c r="M71" s="752">
        <v>1</v>
      </c>
      <c r="N71" s="753">
        <v>362.56</v>
      </c>
    </row>
    <row r="72" spans="1:14" ht="14.4" customHeight="1" x14ac:dyDescent="0.3">
      <c r="A72" s="747" t="s">
        <v>565</v>
      </c>
      <c r="B72" s="748" t="s">
        <v>566</v>
      </c>
      <c r="C72" s="749" t="s">
        <v>590</v>
      </c>
      <c r="D72" s="750" t="s">
        <v>591</v>
      </c>
      <c r="E72" s="751">
        <v>50113001</v>
      </c>
      <c r="F72" s="750" t="s">
        <v>596</v>
      </c>
      <c r="G72" s="749" t="s">
        <v>597</v>
      </c>
      <c r="H72" s="749">
        <v>208456</v>
      </c>
      <c r="I72" s="749">
        <v>208456</v>
      </c>
      <c r="J72" s="749" t="s">
        <v>707</v>
      </c>
      <c r="K72" s="749" t="s">
        <v>708</v>
      </c>
      <c r="L72" s="752">
        <v>738.54</v>
      </c>
      <c r="M72" s="752">
        <v>0.5</v>
      </c>
      <c r="N72" s="753">
        <v>369.27</v>
      </c>
    </row>
    <row r="73" spans="1:14" ht="14.4" customHeight="1" x14ac:dyDescent="0.3">
      <c r="A73" s="747" t="s">
        <v>565</v>
      </c>
      <c r="B73" s="748" t="s">
        <v>566</v>
      </c>
      <c r="C73" s="749" t="s">
        <v>590</v>
      </c>
      <c r="D73" s="750" t="s">
        <v>591</v>
      </c>
      <c r="E73" s="751">
        <v>50113001</v>
      </c>
      <c r="F73" s="750" t="s">
        <v>596</v>
      </c>
      <c r="G73" s="749" t="s">
        <v>597</v>
      </c>
      <c r="H73" s="749">
        <v>395180</v>
      </c>
      <c r="I73" s="749">
        <v>0</v>
      </c>
      <c r="J73" s="749" t="s">
        <v>709</v>
      </c>
      <c r="K73" s="749" t="s">
        <v>567</v>
      </c>
      <c r="L73" s="752">
        <v>312.5</v>
      </c>
      <c r="M73" s="752">
        <v>1</v>
      </c>
      <c r="N73" s="753">
        <v>312.5</v>
      </c>
    </row>
    <row r="74" spans="1:14" ht="14.4" customHeight="1" x14ac:dyDescent="0.3">
      <c r="A74" s="747" t="s">
        <v>565</v>
      </c>
      <c r="B74" s="748" t="s">
        <v>566</v>
      </c>
      <c r="C74" s="749" t="s">
        <v>590</v>
      </c>
      <c r="D74" s="750" t="s">
        <v>591</v>
      </c>
      <c r="E74" s="751">
        <v>50113001</v>
      </c>
      <c r="F74" s="750" t="s">
        <v>596</v>
      </c>
      <c r="G74" s="749" t="s">
        <v>597</v>
      </c>
      <c r="H74" s="749">
        <v>100392</v>
      </c>
      <c r="I74" s="749">
        <v>392</v>
      </c>
      <c r="J74" s="749" t="s">
        <v>710</v>
      </c>
      <c r="K74" s="749" t="s">
        <v>711</v>
      </c>
      <c r="L74" s="752">
        <v>57.590000000000011</v>
      </c>
      <c r="M74" s="752">
        <v>1</v>
      </c>
      <c r="N74" s="753">
        <v>57.590000000000011</v>
      </c>
    </row>
    <row r="75" spans="1:14" ht="14.4" customHeight="1" x14ac:dyDescent="0.3">
      <c r="A75" s="747" t="s">
        <v>565</v>
      </c>
      <c r="B75" s="748" t="s">
        <v>566</v>
      </c>
      <c r="C75" s="749" t="s">
        <v>590</v>
      </c>
      <c r="D75" s="750" t="s">
        <v>591</v>
      </c>
      <c r="E75" s="751">
        <v>50113001</v>
      </c>
      <c r="F75" s="750" t="s">
        <v>596</v>
      </c>
      <c r="G75" s="749" t="s">
        <v>597</v>
      </c>
      <c r="H75" s="749">
        <v>192351</v>
      </c>
      <c r="I75" s="749">
        <v>92351</v>
      </c>
      <c r="J75" s="749" t="s">
        <v>712</v>
      </c>
      <c r="K75" s="749" t="s">
        <v>713</v>
      </c>
      <c r="L75" s="752">
        <v>86.22</v>
      </c>
      <c r="M75" s="752">
        <v>1</v>
      </c>
      <c r="N75" s="753">
        <v>86.22</v>
      </c>
    </row>
    <row r="76" spans="1:14" ht="14.4" customHeight="1" x14ac:dyDescent="0.3">
      <c r="A76" s="747" t="s">
        <v>565</v>
      </c>
      <c r="B76" s="748" t="s">
        <v>566</v>
      </c>
      <c r="C76" s="749" t="s">
        <v>590</v>
      </c>
      <c r="D76" s="750" t="s">
        <v>591</v>
      </c>
      <c r="E76" s="751">
        <v>50113001</v>
      </c>
      <c r="F76" s="750" t="s">
        <v>596</v>
      </c>
      <c r="G76" s="749" t="s">
        <v>597</v>
      </c>
      <c r="H76" s="749">
        <v>132992</v>
      </c>
      <c r="I76" s="749">
        <v>32992</v>
      </c>
      <c r="J76" s="749" t="s">
        <v>714</v>
      </c>
      <c r="K76" s="749" t="s">
        <v>715</v>
      </c>
      <c r="L76" s="752">
        <v>108.39000000000001</v>
      </c>
      <c r="M76" s="752">
        <v>1</v>
      </c>
      <c r="N76" s="753">
        <v>108.39000000000001</v>
      </c>
    </row>
    <row r="77" spans="1:14" ht="14.4" customHeight="1" x14ac:dyDescent="0.3">
      <c r="A77" s="747" t="s">
        <v>565</v>
      </c>
      <c r="B77" s="748" t="s">
        <v>566</v>
      </c>
      <c r="C77" s="749" t="s">
        <v>590</v>
      </c>
      <c r="D77" s="750" t="s">
        <v>591</v>
      </c>
      <c r="E77" s="751">
        <v>50113001</v>
      </c>
      <c r="F77" s="750" t="s">
        <v>596</v>
      </c>
      <c r="G77" s="749" t="s">
        <v>597</v>
      </c>
      <c r="H77" s="749">
        <v>120053</v>
      </c>
      <c r="I77" s="749">
        <v>20053</v>
      </c>
      <c r="J77" s="749" t="s">
        <v>716</v>
      </c>
      <c r="K77" s="749" t="s">
        <v>717</v>
      </c>
      <c r="L77" s="752">
        <v>77.5</v>
      </c>
      <c r="M77" s="752">
        <v>7</v>
      </c>
      <c r="N77" s="753">
        <v>542.5</v>
      </c>
    </row>
    <row r="78" spans="1:14" ht="14.4" customHeight="1" x14ac:dyDescent="0.3">
      <c r="A78" s="747" t="s">
        <v>565</v>
      </c>
      <c r="B78" s="748" t="s">
        <v>566</v>
      </c>
      <c r="C78" s="749" t="s">
        <v>590</v>
      </c>
      <c r="D78" s="750" t="s">
        <v>591</v>
      </c>
      <c r="E78" s="751">
        <v>50113001</v>
      </c>
      <c r="F78" s="750" t="s">
        <v>596</v>
      </c>
      <c r="G78" s="749" t="s">
        <v>597</v>
      </c>
      <c r="H78" s="749">
        <v>162320</v>
      </c>
      <c r="I78" s="749">
        <v>62320</v>
      </c>
      <c r="J78" s="749" t="s">
        <v>718</v>
      </c>
      <c r="K78" s="749" t="s">
        <v>719</v>
      </c>
      <c r="L78" s="752">
        <v>74.22</v>
      </c>
      <c r="M78" s="752">
        <v>5</v>
      </c>
      <c r="N78" s="753">
        <v>371.1</v>
      </c>
    </row>
    <row r="79" spans="1:14" ht="14.4" customHeight="1" x14ac:dyDescent="0.3">
      <c r="A79" s="747" t="s">
        <v>565</v>
      </c>
      <c r="B79" s="748" t="s">
        <v>566</v>
      </c>
      <c r="C79" s="749" t="s">
        <v>590</v>
      </c>
      <c r="D79" s="750" t="s">
        <v>591</v>
      </c>
      <c r="E79" s="751">
        <v>50113001</v>
      </c>
      <c r="F79" s="750" t="s">
        <v>596</v>
      </c>
      <c r="G79" s="749" t="s">
        <v>597</v>
      </c>
      <c r="H79" s="749">
        <v>162316</v>
      </c>
      <c r="I79" s="749">
        <v>62316</v>
      </c>
      <c r="J79" s="749" t="s">
        <v>607</v>
      </c>
      <c r="K79" s="749" t="s">
        <v>608</v>
      </c>
      <c r="L79" s="752">
        <v>148.96333333333334</v>
      </c>
      <c r="M79" s="752">
        <v>3</v>
      </c>
      <c r="N79" s="753">
        <v>446.89</v>
      </c>
    </row>
    <row r="80" spans="1:14" ht="14.4" customHeight="1" x14ac:dyDescent="0.3">
      <c r="A80" s="747" t="s">
        <v>565</v>
      </c>
      <c r="B80" s="748" t="s">
        <v>566</v>
      </c>
      <c r="C80" s="749" t="s">
        <v>590</v>
      </c>
      <c r="D80" s="750" t="s">
        <v>591</v>
      </c>
      <c r="E80" s="751">
        <v>50113001</v>
      </c>
      <c r="F80" s="750" t="s">
        <v>596</v>
      </c>
      <c r="G80" s="749" t="s">
        <v>597</v>
      </c>
      <c r="H80" s="749">
        <v>988271</v>
      </c>
      <c r="I80" s="749">
        <v>0</v>
      </c>
      <c r="J80" s="749" t="s">
        <v>720</v>
      </c>
      <c r="K80" s="749" t="s">
        <v>567</v>
      </c>
      <c r="L80" s="752">
        <v>146.67600000000002</v>
      </c>
      <c r="M80" s="752">
        <v>5</v>
      </c>
      <c r="N80" s="753">
        <v>733.38000000000011</v>
      </c>
    </row>
    <row r="81" spans="1:14" ht="14.4" customHeight="1" x14ac:dyDescent="0.3">
      <c r="A81" s="747" t="s">
        <v>565</v>
      </c>
      <c r="B81" s="748" t="s">
        <v>566</v>
      </c>
      <c r="C81" s="749" t="s">
        <v>590</v>
      </c>
      <c r="D81" s="750" t="s">
        <v>591</v>
      </c>
      <c r="E81" s="751">
        <v>50113001</v>
      </c>
      <c r="F81" s="750" t="s">
        <v>596</v>
      </c>
      <c r="G81" s="749" t="s">
        <v>597</v>
      </c>
      <c r="H81" s="749">
        <v>149317</v>
      </c>
      <c r="I81" s="749">
        <v>49317</v>
      </c>
      <c r="J81" s="749" t="s">
        <v>721</v>
      </c>
      <c r="K81" s="749" t="s">
        <v>722</v>
      </c>
      <c r="L81" s="752">
        <v>299.00079999999997</v>
      </c>
      <c r="M81" s="752">
        <v>5</v>
      </c>
      <c r="N81" s="753">
        <v>1495.0039999999999</v>
      </c>
    </row>
    <row r="82" spans="1:14" ht="14.4" customHeight="1" x14ac:dyDescent="0.3">
      <c r="A82" s="747" t="s">
        <v>565</v>
      </c>
      <c r="B82" s="748" t="s">
        <v>566</v>
      </c>
      <c r="C82" s="749" t="s">
        <v>590</v>
      </c>
      <c r="D82" s="750" t="s">
        <v>591</v>
      </c>
      <c r="E82" s="751">
        <v>50113001</v>
      </c>
      <c r="F82" s="750" t="s">
        <v>596</v>
      </c>
      <c r="G82" s="749" t="s">
        <v>597</v>
      </c>
      <c r="H82" s="749">
        <v>187226</v>
      </c>
      <c r="I82" s="749">
        <v>87226</v>
      </c>
      <c r="J82" s="749" t="s">
        <v>723</v>
      </c>
      <c r="K82" s="749" t="s">
        <v>724</v>
      </c>
      <c r="L82" s="752">
        <v>17243.399999999998</v>
      </c>
      <c r="M82" s="752">
        <v>10</v>
      </c>
      <c r="N82" s="753">
        <v>172433.99999999997</v>
      </c>
    </row>
    <row r="83" spans="1:14" ht="14.4" customHeight="1" x14ac:dyDescent="0.3">
      <c r="A83" s="747" t="s">
        <v>565</v>
      </c>
      <c r="B83" s="748" t="s">
        <v>566</v>
      </c>
      <c r="C83" s="749" t="s">
        <v>590</v>
      </c>
      <c r="D83" s="750" t="s">
        <v>591</v>
      </c>
      <c r="E83" s="751">
        <v>50113001</v>
      </c>
      <c r="F83" s="750" t="s">
        <v>596</v>
      </c>
      <c r="G83" s="749" t="s">
        <v>597</v>
      </c>
      <c r="H83" s="749">
        <v>168650</v>
      </c>
      <c r="I83" s="749">
        <v>168650</v>
      </c>
      <c r="J83" s="749" t="s">
        <v>609</v>
      </c>
      <c r="K83" s="749" t="s">
        <v>610</v>
      </c>
      <c r="L83" s="752">
        <v>2687.26</v>
      </c>
      <c r="M83" s="752">
        <v>6</v>
      </c>
      <c r="N83" s="753">
        <v>16123.560000000001</v>
      </c>
    </row>
    <row r="84" spans="1:14" ht="14.4" customHeight="1" x14ac:dyDescent="0.3">
      <c r="A84" s="747" t="s">
        <v>565</v>
      </c>
      <c r="B84" s="748" t="s">
        <v>566</v>
      </c>
      <c r="C84" s="749" t="s">
        <v>590</v>
      </c>
      <c r="D84" s="750" t="s">
        <v>591</v>
      </c>
      <c r="E84" s="751">
        <v>50113001</v>
      </c>
      <c r="F84" s="750" t="s">
        <v>596</v>
      </c>
      <c r="G84" s="749" t="s">
        <v>597</v>
      </c>
      <c r="H84" s="749">
        <v>117011</v>
      </c>
      <c r="I84" s="749">
        <v>17011</v>
      </c>
      <c r="J84" s="749" t="s">
        <v>725</v>
      </c>
      <c r="K84" s="749" t="s">
        <v>726</v>
      </c>
      <c r="L84" s="752">
        <v>145.49</v>
      </c>
      <c r="M84" s="752">
        <v>3</v>
      </c>
      <c r="N84" s="753">
        <v>436.47</v>
      </c>
    </row>
    <row r="85" spans="1:14" ht="14.4" customHeight="1" x14ac:dyDescent="0.3">
      <c r="A85" s="747" t="s">
        <v>565</v>
      </c>
      <c r="B85" s="748" t="s">
        <v>566</v>
      </c>
      <c r="C85" s="749" t="s">
        <v>590</v>
      </c>
      <c r="D85" s="750" t="s">
        <v>591</v>
      </c>
      <c r="E85" s="751">
        <v>50113001</v>
      </c>
      <c r="F85" s="750" t="s">
        <v>596</v>
      </c>
      <c r="G85" s="749" t="s">
        <v>597</v>
      </c>
      <c r="H85" s="749">
        <v>846599</v>
      </c>
      <c r="I85" s="749">
        <v>107754</v>
      </c>
      <c r="J85" s="749" t="s">
        <v>727</v>
      </c>
      <c r="K85" s="749" t="s">
        <v>567</v>
      </c>
      <c r="L85" s="752">
        <v>131.30090909090907</v>
      </c>
      <c r="M85" s="752">
        <v>44</v>
      </c>
      <c r="N85" s="753">
        <v>5777.24</v>
      </c>
    </row>
    <row r="86" spans="1:14" ht="14.4" customHeight="1" x14ac:dyDescent="0.3">
      <c r="A86" s="747" t="s">
        <v>565</v>
      </c>
      <c r="B86" s="748" t="s">
        <v>566</v>
      </c>
      <c r="C86" s="749" t="s">
        <v>590</v>
      </c>
      <c r="D86" s="750" t="s">
        <v>591</v>
      </c>
      <c r="E86" s="751">
        <v>50113001</v>
      </c>
      <c r="F86" s="750" t="s">
        <v>596</v>
      </c>
      <c r="G86" s="749" t="s">
        <v>597</v>
      </c>
      <c r="H86" s="749">
        <v>905097</v>
      </c>
      <c r="I86" s="749">
        <v>158767</v>
      </c>
      <c r="J86" s="749" t="s">
        <v>611</v>
      </c>
      <c r="K86" s="749" t="s">
        <v>612</v>
      </c>
      <c r="L86" s="752">
        <v>175.03896452285201</v>
      </c>
      <c r="M86" s="752">
        <v>74</v>
      </c>
      <c r="N86" s="753">
        <v>12952.88337469105</v>
      </c>
    </row>
    <row r="87" spans="1:14" ht="14.4" customHeight="1" x14ac:dyDescent="0.3">
      <c r="A87" s="747" t="s">
        <v>565</v>
      </c>
      <c r="B87" s="748" t="s">
        <v>566</v>
      </c>
      <c r="C87" s="749" t="s">
        <v>590</v>
      </c>
      <c r="D87" s="750" t="s">
        <v>591</v>
      </c>
      <c r="E87" s="751">
        <v>50113001</v>
      </c>
      <c r="F87" s="750" t="s">
        <v>596</v>
      </c>
      <c r="G87" s="749" t="s">
        <v>597</v>
      </c>
      <c r="H87" s="749">
        <v>101681</v>
      </c>
      <c r="I87" s="749">
        <v>1681</v>
      </c>
      <c r="J87" s="749" t="s">
        <v>728</v>
      </c>
      <c r="K87" s="749" t="s">
        <v>729</v>
      </c>
      <c r="L87" s="752">
        <v>674.52</v>
      </c>
      <c r="M87" s="752">
        <v>1</v>
      </c>
      <c r="N87" s="753">
        <v>674.52</v>
      </c>
    </row>
    <row r="88" spans="1:14" ht="14.4" customHeight="1" x14ac:dyDescent="0.3">
      <c r="A88" s="747" t="s">
        <v>565</v>
      </c>
      <c r="B88" s="748" t="s">
        <v>566</v>
      </c>
      <c r="C88" s="749" t="s">
        <v>590</v>
      </c>
      <c r="D88" s="750" t="s">
        <v>591</v>
      </c>
      <c r="E88" s="751">
        <v>50113001</v>
      </c>
      <c r="F88" s="750" t="s">
        <v>596</v>
      </c>
      <c r="G88" s="749" t="s">
        <v>597</v>
      </c>
      <c r="H88" s="749">
        <v>103070</v>
      </c>
      <c r="I88" s="749">
        <v>103070</v>
      </c>
      <c r="J88" s="749" t="s">
        <v>613</v>
      </c>
      <c r="K88" s="749" t="s">
        <v>614</v>
      </c>
      <c r="L88" s="752">
        <v>335.4</v>
      </c>
      <c r="M88" s="752">
        <v>1</v>
      </c>
      <c r="N88" s="753">
        <v>335.4</v>
      </c>
    </row>
    <row r="89" spans="1:14" ht="14.4" customHeight="1" x14ac:dyDescent="0.3">
      <c r="A89" s="747" t="s">
        <v>565</v>
      </c>
      <c r="B89" s="748" t="s">
        <v>566</v>
      </c>
      <c r="C89" s="749" t="s">
        <v>590</v>
      </c>
      <c r="D89" s="750" t="s">
        <v>591</v>
      </c>
      <c r="E89" s="751">
        <v>50113001</v>
      </c>
      <c r="F89" s="750" t="s">
        <v>596</v>
      </c>
      <c r="G89" s="749" t="s">
        <v>597</v>
      </c>
      <c r="H89" s="749">
        <v>846113</v>
      </c>
      <c r="I89" s="749">
        <v>107712</v>
      </c>
      <c r="J89" s="749" t="s">
        <v>730</v>
      </c>
      <c r="K89" s="749" t="s">
        <v>731</v>
      </c>
      <c r="L89" s="752">
        <v>240.78000000000011</v>
      </c>
      <c r="M89" s="752">
        <v>1</v>
      </c>
      <c r="N89" s="753">
        <v>240.78000000000011</v>
      </c>
    </row>
    <row r="90" spans="1:14" ht="14.4" customHeight="1" x14ac:dyDescent="0.3">
      <c r="A90" s="747" t="s">
        <v>565</v>
      </c>
      <c r="B90" s="748" t="s">
        <v>566</v>
      </c>
      <c r="C90" s="749" t="s">
        <v>590</v>
      </c>
      <c r="D90" s="750" t="s">
        <v>591</v>
      </c>
      <c r="E90" s="751">
        <v>50113001</v>
      </c>
      <c r="F90" s="750" t="s">
        <v>596</v>
      </c>
      <c r="G90" s="749" t="s">
        <v>567</v>
      </c>
      <c r="H90" s="749">
        <v>133152</v>
      </c>
      <c r="I90" s="749">
        <v>33152</v>
      </c>
      <c r="J90" s="749" t="s">
        <v>732</v>
      </c>
      <c r="K90" s="749" t="s">
        <v>733</v>
      </c>
      <c r="L90" s="752">
        <v>100.72</v>
      </c>
      <c r="M90" s="752">
        <v>1</v>
      </c>
      <c r="N90" s="753">
        <v>100.72</v>
      </c>
    </row>
    <row r="91" spans="1:14" ht="14.4" customHeight="1" x14ac:dyDescent="0.3">
      <c r="A91" s="747" t="s">
        <v>565</v>
      </c>
      <c r="B91" s="748" t="s">
        <v>566</v>
      </c>
      <c r="C91" s="749" t="s">
        <v>590</v>
      </c>
      <c r="D91" s="750" t="s">
        <v>591</v>
      </c>
      <c r="E91" s="751">
        <v>50113001</v>
      </c>
      <c r="F91" s="750" t="s">
        <v>596</v>
      </c>
      <c r="G91" s="749" t="s">
        <v>597</v>
      </c>
      <c r="H91" s="749">
        <v>173500</v>
      </c>
      <c r="I91" s="749">
        <v>173500</v>
      </c>
      <c r="J91" s="749" t="s">
        <v>734</v>
      </c>
      <c r="K91" s="749" t="s">
        <v>735</v>
      </c>
      <c r="L91" s="752">
        <v>128.07</v>
      </c>
      <c r="M91" s="752">
        <v>2</v>
      </c>
      <c r="N91" s="753">
        <v>256.14</v>
      </c>
    </row>
    <row r="92" spans="1:14" ht="14.4" customHeight="1" x14ac:dyDescent="0.3">
      <c r="A92" s="747" t="s">
        <v>565</v>
      </c>
      <c r="B92" s="748" t="s">
        <v>566</v>
      </c>
      <c r="C92" s="749" t="s">
        <v>590</v>
      </c>
      <c r="D92" s="750" t="s">
        <v>591</v>
      </c>
      <c r="E92" s="751">
        <v>50113001</v>
      </c>
      <c r="F92" s="750" t="s">
        <v>596</v>
      </c>
      <c r="G92" s="749" t="s">
        <v>676</v>
      </c>
      <c r="H92" s="749">
        <v>195604</v>
      </c>
      <c r="I92" s="749">
        <v>95604</v>
      </c>
      <c r="J92" s="749" t="s">
        <v>736</v>
      </c>
      <c r="K92" s="749" t="s">
        <v>737</v>
      </c>
      <c r="L92" s="752">
        <v>90.24</v>
      </c>
      <c r="M92" s="752">
        <v>1</v>
      </c>
      <c r="N92" s="753">
        <v>90.24</v>
      </c>
    </row>
    <row r="93" spans="1:14" ht="14.4" customHeight="1" x14ac:dyDescent="0.3">
      <c r="A93" s="747" t="s">
        <v>565</v>
      </c>
      <c r="B93" s="748" t="s">
        <v>566</v>
      </c>
      <c r="C93" s="749" t="s">
        <v>590</v>
      </c>
      <c r="D93" s="750" t="s">
        <v>591</v>
      </c>
      <c r="E93" s="751">
        <v>50113001</v>
      </c>
      <c r="F93" s="750" t="s">
        <v>596</v>
      </c>
      <c r="G93" s="749" t="s">
        <v>597</v>
      </c>
      <c r="H93" s="749">
        <v>156675</v>
      </c>
      <c r="I93" s="749">
        <v>56675</v>
      </c>
      <c r="J93" s="749" t="s">
        <v>738</v>
      </c>
      <c r="K93" s="749" t="s">
        <v>739</v>
      </c>
      <c r="L93" s="752">
        <v>72.730000000000018</v>
      </c>
      <c r="M93" s="752">
        <v>2</v>
      </c>
      <c r="N93" s="753">
        <v>145.46000000000004</v>
      </c>
    </row>
    <row r="94" spans="1:14" ht="14.4" customHeight="1" x14ac:dyDescent="0.3">
      <c r="A94" s="747" t="s">
        <v>565</v>
      </c>
      <c r="B94" s="748" t="s">
        <v>566</v>
      </c>
      <c r="C94" s="749" t="s">
        <v>590</v>
      </c>
      <c r="D94" s="750" t="s">
        <v>591</v>
      </c>
      <c r="E94" s="751">
        <v>50113001</v>
      </c>
      <c r="F94" s="750" t="s">
        <v>596</v>
      </c>
      <c r="G94" s="749" t="s">
        <v>597</v>
      </c>
      <c r="H94" s="749">
        <v>185266</v>
      </c>
      <c r="I94" s="749">
        <v>185266</v>
      </c>
      <c r="J94" s="749" t="s">
        <v>740</v>
      </c>
      <c r="K94" s="749" t="s">
        <v>741</v>
      </c>
      <c r="L94" s="752">
        <v>176.15</v>
      </c>
      <c r="M94" s="752">
        <v>1</v>
      </c>
      <c r="N94" s="753">
        <v>176.15</v>
      </c>
    </row>
    <row r="95" spans="1:14" ht="14.4" customHeight="1" x14ac:dyDescent="0.3">
      <c r="A95" s="747" t="s">
        <v>565</v>
      </c>
      <c r="B95" s="748" t="s">
        <v>566</v>
      </c>
      <c r="C95" s="749" t="s">
        <v>590</v>
      </c>
      <c r="D95" s="750" t="s">
        <v>591</v>
      </c>
      <c r="E95" s="751">
        <v>50113001</v>
      </c>
      <c r="F95" s="750" t="s">
        <v>596</v>
      </c>
      <c r="G95" s="749" t="s">
        <v>597</v>
      </c>
      <c r="H95" s="749">
        <v>186288</v>
      </c>
      <c r="I95" s="749">
        <v>186288</v>
      </c>
      <c r="J95" s="749" t="s">
        <v>742</v>
      </c>
      <c r="K95" s="749" t="s">
        <v>743</v>
      </c>
      <c r="L95" s="752">
        <v>64.53000000000003</v>
      </c>
      <c r="M95" s="752">
        <v>2</v>
      </c>
      <c r="N95" s="753">
        <v>129.06000000000006</v>
      </c>
    </row>
    <row r="96" spans="1:14" ht="14.4" customHeight="1" x14ac:dyDescent="0.3">
      <c r="A96" s="747" t="s">
        <v>565</v>
      </c>
      <c r="B96" s="748" t="s">
        <v>566</v>
      </c>
      <c r="C96" s="749" t="s">
        <v>590</v>
      </c>
      <c r="D96" s="750" t="s">
        <v>591</v>
      </c>
      <c r="E96" s="751">
        <v>50113001</v>
      </c>
      <c r="F96" s="750" t="s">
        <v>596</v>
      </c>
      <c r="G96" s="749" t="s">
        <v>676</v>
      </c>
      <c r="H96" s="749">
        <v>214036</v>
      </c>
      <c r="I96" s="749">
        <v>214036</v>
      </c>
      <c r="J96" s="749" t="s">
        <v>744</v>
      </c>
      <c r="K96" s="749" t="s">
        <v>745</v>
      </c>
      <c r="L96" s="752">
        <v>40.39</v>
      </c>
      <c r="M96" s="752">
        <v>11</v>
      </c>
      <c r="N96" s="753">
        <v>444.29</v>
      </c>
    </row>
    <row r="97" spans="1:14" ht="14.4" customHeight="1" x14ac:dyDescent="0.3">
      <c r="A97" s="747" t="s">
        <v>565</v>
      </c>
      <c r="B97" s="748" t="s">
        <v>566</v>
      </c>
      <c r="C97" s="749" t="s">
        <v>590</v>
      </c>
      <c r="D97" s="750" t="s">
        <v>591</v>
      </c>
      <c r="E97" s="751">
        <v>50113001</v>
      </c>
      <c r="F97" s="750" t="s">
        <v>596</v>
      </c>
      <c r="G97" s="749" t="s">
        <v>597</v>
      </c>
      <c r="H97" s="749">
        <v>142495</v>
      </c>
      <c r="I97" s="749">
        <v>42495</v>
      </c>
      <c r="J97" s="749" t="s">
        <v>746</v>
      </c>
      <c r="K97" s="749" t="s">
        <v>747</v>
      </c>
      <c r="L97" s="752">
        <v>409.79</v>
      </c>
      <c r="M97" s="752">
        <v>1</v>
      </c>
      <c r="N97" s="753">
        <v>409.79</v>
      </c>
    </row>
    <row r="98" spans="1:14" ht="14.4" customHeight="1" x14ac:dyDescent="0.3">
      <c r="A98" s="747" t="s">
        <v>565</v>
      </c>
      <c r="B98" s="748" t="s">
        <v>566</v>
      </c>
      <c r="C98" s="749" t="s">
        <v>590</v>
      </c>
      <c r="D98" s="750" t="s">
        <v>591</v>
      </c>
      <c r="E98" s="751">
        <v>50113001</v>
      </c>
      <c r="F98" s="750" t="s">
        <v>596</v>
      </c>
      <c r="G98" s="749" t="s">
        <v>597</v>
      </c>
      <c r="H98" s="749">
        <v>31915</v>
      </c>
      <c r="I98" s="749">
        <v>31915</v>
      </c>
      <c r="J98" s="749" t="s">
        <v>748</v>
      </c>
      <c r="K98" s="749" t="s">
        <v>749</v>
      </c>
      <c r="L98" s="752">
        <v>173.68999999999997</v>
      </c>
      <c r="M98" s="752">
        <v>1</v>
      </c>
      <c r="N98" s="753">
        <v>173.68999999999997</v>
      </c>
    </row>
    <row r="99" spans="1:14" ht="14.4" customHeight="1" x14ac:dyDescent="0.3">
      <c r="A99" s="747" t="s">
        <v>565</v>
      </c>
      <c r="B99" s="748" t="s">
        <v>566</v>
      </c>
      <c r="C99" s="749" t="s">
        <v>590</v>
      </c>
      <c r="D99" s="750" t="s">
        <v>591</v>
      </c>
      <c r="E99" s="751">
        <v>50113001</v>
      </c>
      <c r="F99" s="750" t="s">
        <v>596</v>
      </c>
      <c r="G99" s="749" t="s">
        <v>597</v>
      </c>
      <c r="H99" s="749">
        <v>47706</v>
      </c>
      <c r="I99" s="749">
        <v>47706</v>
      </c>
      <c r="J99" s="749" t="s">
        <v>750</v>
      </c>
      <c r="K99" s="749" t="s">
        <v>749</v>
      </c>
      <c r="L99" s="752">
        <v>288.52999999999997</v>
      </c>
      <c r="M99" s="752">
        <v>1</v>
      </c>
      <c r="N99" s="753">
        <v>288.52999999999997</v>
      </c>
    </row>
    <row r="100" spans="1:14" ht="14.4" customHeight="1" x14ac:dyDescent="0.3">
      <c r="A100" s="747" t="s">
        <v>565</v>
      </c>
      <c r="B100" s="748" t="s">
        <v>566</v>
      </c>
      <c r="C100" s="749" t="s">
        <v>590</v>
      </c>
      <c r="D100" s="750" t="s">
        <v>591</v>
      </c>
      <c r="E100" s="751">
        <v>50113001</v>
      </c>
      <c r="F100" s="750" t="s">
        <v>596</v>
      </c>
      <c r="G100" s="749" t="s">
        <v>597</v>
      </c>
      <c r="H100" s="749">
        <v>47256</v>
      </c>
      <c r="I100" s="749">
        <v>47256</v>
      </c>
      <c r="J100" s="749" t="s">
        <v>751</v>
      </c>
      <c r="K100" s="749" t="s">
        <v>752</v>
      </c>
      <c r="L100" s="752">
        <v>222.2</v>
      </c>
      <c r="M100" s="752">
        <v>4</v>
      </c>
      <c r="N100" s="753">
        <v>888.8</v>
      </c>
    </row>
    <row r="101" spans="1:14" ht="14.4" customHeight="1" x14ac:dyDescent="0.3">
      <c r="A101" s="747" t="s">
        <v>565</v>
      </c>
      <c r="B101" s="748" t="s">
        <v>566</v>
      </c>
      <c r="C101" s="749" t="s">
        <v>590</v>
      </c>
      <c r="D101" s="750" t="s">
        <v>591</v>
      </c>
      <c r="E101" s="751">
        <v>50113001</v>
      </c>
      <c r="F101" s="750" t="s">
        <v>596</v>
      </c>
      <c r="G101" s="749" t="s">
        <v>567</v>
      </c>
      <c r="H101" s="749">
        <v>131739</v>
      </c>
      <c r="I101" s="749">
        <v>31739</v>
      </c>
      <c r="J101" s="749" t="s">
        <v>753</v>
      </c>
      <c r="K101" s="749" t="s">
        <v>567</v>
      </c>
      <c r="L101" s="752">
        <v>72.040000000000006</v>
      </c>
      <c r="M101" s="752">
        <v>43</v>
      </c>
      <c r="N101" s="753">
        <v>3097.7200000000003</v>
      </c>
    </row>
    <row r="102" spans="1:14" ht="14.4" customHeight="1" x14ac:dyDescent="0.3">
      <c r="A102" s="747" t="s">
        <v>565</v>
      </c>
      <c r="B102" s="748" t="s">
        <v>566</v>
      </c>
      <c r="C102" s="749" t="s">
        <v>590</v>
      </c>
      <c r="D102" s="750" t="s">
        <v>591</v>
      </c>
      <c r="E102" s="751">
        <v>50113001</v>
      </c>
      <c r="F102" s="750" t="s">
        <v>596</v>
      </c>
      <c r="G102" s="749" t="s">
        <v>597</v>
      </c>
      <c r="H102" s="749">
        <v>193746</v>
      </c>
      <c r="I102" s="749">
        <v>93746</v>
      </c>
      <c r="J102" s="749" t="s">
        <v>754</v>
      </c>
      <c r="K102" s="749" t="s">
        <v>755</v>
      </c>
      <c r="L102" s="752">
        <v>367.56520000000006</v>
      </c>
      <c r="M102" s="752">
        <v>10</v>
      </c>
      <c r="N102" s="753">
        <v>3675.6520000000005</v>
      </c>
    </row>
    <row r="103" spans="1:14" ht="14.4" customHeight="1" x14ac:dyDescent="0.3">
      <c r="A103" s="747" t="s">
        <v>565</v>
      </c>
      <c r="B103" s="748" t="s">
        <v>566</v>
      </c>
      <c r="C103" s="749" t="s">
        <v>590</v>
      </c>
      <c r="D103" s="750" t="s">
        <v>591</v>
      </c>
      <c r="E103" s="751">
        <v>50113001</v>
      </c>
      <c r="F103" s="750" t="s">
        <v>596</v>
      </c>
      <c r="G103" s="749" t="s">
        <v>567</v>
      </c>
      <c r="H103" s="749">
        <v>103575</v>
      </c>
      <c r="I103" s="749">
        <v>3575</v>
      </c>
      <c r="J103" s="749" t="s">
        <v>756</v>
      </c>
      <c r="K103" s="749" t="s">
        <v>757</v>
      </c>
      <c r="L103" s="752">
        <v>66.377999999999972</v>
      </c>
      <c r="M103" s="752">
        <v>5</v>
      </c>
      <c r="N103" s="753">
        <v>331.88999999999987</v>
      </c>
    </row>
    <row r="104" spans="1:14" ht="14.4" customHeight="1" x14ac:dyDescent="0.3">
      <c r="A104" s="747" t="s">
        <v>565</v>
      </c>
      <c r="B104" s="748" t="s">
        <v>566</v>
      </c>
      <c r="C104" s="749" t="s">
        <v>590</v>
      </c>
      <c r="D104" s="750" t="s">
        <v>591</v>
      </c>
      <c r="E104" s="751">
        <v>50113001</v>
      </c>
      <c r="F104" s="750" t="s">
        <v>596</v>
      </c>
      <c r="G104" s="749" t="s">
        <v>597</v>
      </c>
      <c r="H104" s="749">
        <v>214355</v>
      </c>
      <c r="I104" s="749">
        <v>214355</v>
      </c>
      <c r="J104" s="749" t="s">
        <v>758</v>
      </c>
      <c r="K104" s="749" t="s">
        <v>759</v>
      </c>
      <c r="L104" s="752">
        <v>215.18000000000006</v>
      </c>
      <c r="M104" s="752">
        <v>1</v>
      </c>
      <c r="N104" s="753">
        <v>215.18000000000006</v>
      </c>
    </row>
    <row r="105" spans="1:14" ht="14.4" customHeight="1" x14ac:dyDescent="0.3">
      <c r="A105" s="747" t="s">
        <v>565</v>
      </c>
      <c r="B105" s="748" t="s">
        <v>566</v>
      </c>
      <c r="C105" s="749" t="s">
        <v>590</v>
      </c>
      <c r="D105" s="750" t="s">
        <v>591</v>
      </c>
      <c r="E105" s="751">
        <v>50113001</v>
      </c>
      <c r="F105" s="750" t="s">
        <v>596</v>
      </c>
      <c r="G105" s="749" t="s">
        <v>597</v>
      </c>
      <c r="H105" s="749">
        <v>216572</v>
      </c>
      <c r="I105" s="749">
        <v>216572</v>
      </c>
      <c r="J105" s="749" t="s">
        <v>760</v>
      </c>
      <c r="K105" s="749" t="s">
        <v>761</v>
      </c>
      <c r="L105" s="752">
        <v>36.280952380952392</v>
      </c>
      <c r="M105" s="752">
        <v>21</v>
      </c>
      <c r="N105" s="753">
        <v>761.9000000000002</v>
      </c>
    </row>
    <row r="106" spans="1:14" ht="14.4" customHeight="1" x14ac:dyDescent="0.3">
      <c r="A106" s="747" t="s">
        <v>565</v>
      </c>
      <c r="B106" s="748" t="s">
        <v>566</v>
      </c>
      <c r="C106" s="749" t="s">
        <v>590</v>
      </c>
      <c r="D106" s="750" t="s">
        <v>591</v>
      </c>
      <c r="E106" s="751">
        <v>50113001</v>
      </c>
      <c r="F106" s="750" t="s">
        <v>596</v>
      </c>
      <c r="G106" s="749" t="s">
        <v>597</v>
      </c>
      <c r="H106" s="749">
        <v>51366</v>
      </c>
      <c r="I106" s="749">
        <v>51366</v>
      </c>
      <c r="J106" s="749" t="s">
        <v>616</v>
      </c>
      <c r="K106" s="749" t="s">
        <v>617</v>
      </c>
      <c r="L106" s="752">
        <v>171.59999999999997</v>
      </c>
      <c r="M106" s="752">
        <v>19</v>
      </c>
      <c r="N106" s="753">
        <v>3260.3999999999992</v>
      </c>
    </row>
    <row r="107" spans="1:14" ht="14.4" customHeight="1" x14ac:dyDescent="0.3">
      <c r="A107" s="747" t="s">
        <v>565</v>
      </c>
      <c r="B107" s="748" t="s">
        <v>566</v>
      </c>
      <c r="C107" s="749" t="s">
        <v>590</v>
      </c>
      <c r="D107" s="750" t="s">
        <v>591</v>
      </c>
      <c r="E107" s="751">
        <v>50113001</v>
      </c>
      <c r="F107" s="750" t="s">
        <v>596</v>
      </c>
      <c r="G107" s="749" t="s">
        <v>597</v>
      </c>
      <c r="H107" s="749">
        <v>51367</v>
      </c>
      <c r="I107" s="749">
        <v>51367</v>
      </c>
      <c r="J107" s="749" t="s">
        <v>616</v>
      </c>
      <c r="K107" s="749" t="s">
        <v>762</v>
      </c>
      <c r="L107" s="752">
        <v>92.950000000000031</v>
      </c>
      <c r="M107" s="752">
        <v>14</v>
      </c>
      <c r="N107" s="753">
        <v>1301.3000000000004</v>
      </c>
    </row>
    <row r="108" spans="1:14" ht="14.4" customHeight="1" x14ac:dyDescent="0.3">
      <c r="A108" s="747" t="s">
        <v>565</v>
      </c>
      <c r="B108" s="748" t="s">
        <v>566</v>
      </c>
      <c r="C108" s="749" t="s">
        <v>590</v>
      </c>
      <c r="D108" s="750" t="s">
        <v>591</v>
      </c>
      <c r="E108" s="751">
        <v>50113001</v>
      </c>
      <c r="F108" s="750" t="s">
        <v>596</v>
      </c>
      <c r="G108" s="749" t="s">
        <v>597</v>
      </c>
      <c r="H108" s="749">
        <v>132082</v>
      </c>
      <c r="I108" s="749">
        <v>32082</v>
      </c>
      <c r="J108" s="749" t="s">
        <v>763</v>
      </c>
      <c r="K108" s="749" t="s">
        <v>764</v>
      </c>
      <c r="L108" s="752">
        <v>82.15</v>
      </c>
      <c r="M108" s="752">
        <v>5</v>
      </c>
      <c r="N108" s="753">
        <v>410.75</v>
      </c>
    </row>
    <row r="109" spans="1:14" ht="14.4" customHeight="1" x14ac:dyDescent="0.3">
      <c r="A109" s="747" t="s">
        <v>565</v>
      </c>
      <c r="B109" s="748" t="s">
        <v>566</v>
      </c>
      <c r="C109" s="749" t="s">
        <v>590</v>
      </c>
      <c r="D109" s="750" t="s">
        <v>591</v>
      </c>
      <c r="E109" s="751">
        <v>50113001</v>
      </c>
      <c r="F109" s="750" t="s">
        <v>596</v>
      </c>
      <c r="G109" s="749" t="s">
        <v>597</v>
      </c>
      <c r="H109" s="749">
        <v>152266</v>
      </c>
      <c r="I109" s="749">
        <v>52266</v>
      </c>
      <c r="J109" s="749" t="s">
        <v>620</v>
      </c>
      <c r="K109" s="749" t="s">
        <v>621</v>
      </c>
      <c r="L109" s="752">
        <v>40.658571428571427</v>
      </c>
      <c r="M109" s="752">
        <v>7</v>
      </c>
      <c r="N109" s="753">
        <v>284.61</v>
      </c>
    </row>
    <row r="110" spans="1:14" ht="14.4" customHeight="1" x14ac:dyDescent="0.3">
      <c r="A110" s="747" t="s">
        <v>565</v>
      </c>
      <c r="B110" s="748" t="s">
        <v>566</v>
      </c>
      <c r="C110" s="749" t="s">
        <v>590</v>
      </c>
      <c r="D110" s="750" t="s">
        <v>591</v>
      </c>
      <c r="E110" s="751">
        <v>50113001</v>
      </c>
      <c r="F110" s="750" t="s">
        <v>596</v>
      </c>
      <c r="G110" s="749" t="s">
        <v>597</v>
      </c>
      <c r="H110" s="749">
        <v>394712</v>
      </c>
      <c r="I110" s="749">
        <v>0</v>
      </c>
      <c r="J110" s="749" t="s">
        <v>622</v>
      </c>
      <c r="K110" s="749" t="s">
        <v>623</v>
      </c>
      <c r="L110" s="752">
        <v>23.7</v>
      </c>
      <c r="M110" s="752">
        <v>642</v>
      </c>
      <c r="N110" s="753">
        <v>15215.4</v>
      </c>
    </row>
    <row r="111" spans="1:14" ht="14.4" customHeight="1" x14ac:dyDescent="0.3">
      <c r="A111" s="747" t="s">
        <v>565</v>
      </c>
      <c r="B111" s="748" t="s">
        <v>566</v>
      </c>
      <c r="C111" s="749" t="s">
        <v>590</v>
      </c>
      <c r="D111" s="750" t="s">
        <v>591</v>
      </c>
      <c r="E111" s="751">
        <v>50113001</v>
      </c>
      <c r="F111" s="750" t="s">
        <v>596</v>
      </c>
      <c r="G111" s="749" t="s">
        <v>597</v>
      </c>
      <c r="H111" s="749">
        <v>920020</v>
      </c>
      <c r="I111" s="749">
        <v>1000</v>
      </c>
      <c r="J111" s="749" t="s">
        <v>765</v>
      </c>
      <c r="K111" s="749" t="s">
        <v>766</v>
      </c>
      <c r="L111" s="752">
        <v>165.34351108820618</v>
      </c>
      <c r="M111" s="752">
        <v>16</v>
      </c>
      <c r="N111" s="753">
        <v>2645.496177411299</v>
      </c>
    </row>
    <row r="112" spans="1:14" ht="14.4" customHeight="1" x14ac:dyDescent="0.3">
      <c r="A112" s="747" t="s">
        <v>565</v>
      </c>
      <c r="B112" s="748" t="s">
        <v>566</v>
      </c>
      <c r="C112" s="749" t="s">
        <v>590</v>
      </c>
      <c r="D112" s="750" t="s">
        <v>591</v>
      </c>
      <c r="E112" s="751">
        <v>50113001</v>
      </c>
      <c r="F112" s="750" t="s">
        <v>596</v>
      </c>
      <c r="G112" s="749" t="s">
        <v>597</v>
      </c>
      <c r="H112" s="749">
        <v>845628</v>
      </c>
      <c r="I112" s="749">
        <v>1000</v>
      </c>
      <c r="J112" s="749" t="s">
        <v>767</v>
      </c>
      <c r="K112" s="749" t="s">
        <v>768</v>
      </c>
      <c r="L112" s="752">
        <v>452.92325869760555</v>
      </c>
      <c r="M112" s="752">
        <v>23</v>
      </c>
      <c r="N112" s="753">
        <v>10417.234950044927</v>
      </c>
    </row>
    <row r="113" spans="1:14" ht="14.4" customHeight="1" x14ac:dyDescent="0.3">
      <c r="A113" s="747" t="s">
        <v>565</v>
      </c>
      <c r="B113" s="748" t="s">
        <v>566</v>
      </c>
      <c r="C113" s="749" t="s">
        <v>590</v>
      </c>
      <c r="D113" s="750" t="s">
        <v>591</v>
      </c>
      <c r="E113" s="751">
        <v>50113001</v>
      </c>
      <c r="F113" s="750" t="s">
        <v>596</v>
      </c>
      <c r="G113" s="749" t="s">
        <v>597</v>
      </c>
      <c r="H113" s="749">
        <v>100802</v>
      </c>
      <c r="I113" s="749">
        <v>0</v>
      </c>
      <c r="J113" s="749" t="s">
        <v>624</v>
      </c>
      <c r="K113" s="749" t="s">
        <v>625</v>
      </c>
      <c r="L113" s="752">
        <v>90.221364970193278</v>
      </c>
      <c r="M113" s="752">
        <v>247</v>
      </c>
      <c r="N113" s="753">
        <v>22284.67714763774</v>
      </c>
    </row>
    <row r="114" spans="1:14" ht="14.4" customHeight="1" x14ac:dyDescent="0.3">
      <c r="A114" s="747" t="s">
        <v>565</v>
      </c>
      <c r="B114" s="748" t="s">
        <v>566</v>
      </c>
      <c r="C114" s="749" t="s">
        <v>590</v>
      </c>
      <c r="D114" s="750" t="s">
        <v>591</v>
      </c>
      <c r="E114" s="751">
        <v>50113001</v>
      </c>
      <c r="F114" s="750" t="s">
        <v>596</v>
      </c>
      <c r="G114" s="749" t="s">
        <v>597</v>
      </c>
      <c r="H114" s="749">
        <v>102486</v>
      </c>
      <c r="I114" s="749">
        <v>2486</v>
      </c>
      <c r="J114" s="749" t="s">
        <v>769</v>
      </c>
      <c r="K114" s="749" t="s">
        <v>770</v>
      </c>
      <c r="L114" s="752">
        <v>123.1023076923077</v>
      </c>
      <c r="M114" s="752">
        <v>13</v>
      </c>
      <c r="N114" s="753">
        <v>1600.3300000000002</v>
      </c>
    </row>
    <row r="115" spans="1:14" ht="14.4" customHeight="1" x14ac:dyDescent="0.3">
      <c r="A115" s="747" t="s">
        <v>565</v>
      </c>
      <c r="B115" s="748" t="s">
        <v>566</v>
      </c>
      <c r="C115" s="749" t="s">
        <v>590</v>
      </c>
      <c r="D115" s="750" t="s">
        <v>591</v>
      </c>
      <c r="E115" s="751">
        <v>50113001</v>
      </c>
      <c r="F115" s="750" t="s">
        <v>596</v>
      </c>
      <c r="G115" s="749" t="s">
        <v>597</v>
      </c>
      <c r="H115" s="749">
        <v>163346</v>
      </c>
      <c r="I115" s="749">
        <v>163346</v>
      </c>
      <c r="J115" s="749" t="s">
        <v>771</v>
      </c>
      <c r="K115" s="749" t="s">
        <v>772</v>
      </c>
      <c r="L115" s="752">
        <v>89.749999999999986</v>
      </c>
      <c r="M115" s="752">
        <v>1</v>
      </c>
      <c r="N115" s="753">
        <v>89.749999999999986</v>
      </c>
    </row>
    <row r="116" spans="1:14" ht="14.4" customHeight="1" x14ac:dyDescent="0.3">
      <c r="A116" s="747" t="s">
        <v>565</v>
      </c>
      <c r="B116" s="748" t="s">
        <v>566</v>
      </c>
      <c r="C116" s="749" t="s">
        <v>590</v>
      </c>
      <c r="D116" s="750" t="s">
        <v>591</v>
      </c>
      <c r="E116" s="751">
        <v>50113001</v>
      </c>
      <c r="F116" s="750" t="s">
        <v>596</v>
      </c>
      <c r="G116" s="749" t="s">
        <v>597</v>
      </c>
      <c r="H116" s="749">
        <v>100489</v>
      </c>
      <c r="I116" s="749">
        <v>489</v>
      </c>
      <c r="J116" s="749" t="s">
        <v>626</v>
      </c>
      <c r="K116" s="749" t="s">
        <v>773</v>
      </c>
      <c r="L116" s="752">
        <v>43.408181818181816</v>
      </c>
      <c r="M116" s="752">
        <v>11</v>
      </c>
      <c r="N116" s="753">
        <v>477.48999999999995</v>
      </c>
    </row>
    <row r="117" spans="1:14" ht="14.4" customHeight="1" x14ac:dyDescent="0.3">
      <c r="A117" s="747" t="s">
        <v>565</v>
      </c>
      <c r="B117" s="748" t="s">
        <v>566</v>
      </c>
      <c r="C117" s="749" t="s">
        <v>590</v>
      </c>
      <c r="D117" s="750" t="s">
        <v>591</v>
      </c>
      <c r="E117" s="751">
        <v>50113001</v>
      </c>
      <c r="F117" s="750" t="s">
        <v>596</v>
      </c>
      <c r="G117" s="749" t="s">
        <v>597</v>
      </c>
      <c r="H117" s="749">
        <v>100720</v>
      </c>
      <c r="I117" s="749">
        <v>720</v>
      </c>
      <c r="J117" s="749" t="s">
        <v>626</v>
      </c>
      <c r="K117" s="749" t="s">
        <v>627</v>
      </c>
      <c r="L117" s="752">
        <v>78.632857142857148</v>
      </c>
      <c r="M117" s="752">
        <v>7</v>
      </c>
      <c r="N117" s="753">
        <v>550.43000000000006</v>
      </c>
    </row>
    <row r="118" spans="1:14" ht="14.4" customHeight="1" x14ac:dyDescent="0.3">
      <c r="A118" s="747" t="s">
        <v>565</v>
      </c>
      <c r="B118" s="748" t="s">
        <v>566</v>
      </c>
      <c r="C118" s="749" t="s">
        <v>590</v>
      </c>
      <c r="D118" s="750" t="s">
        <v>591</v>
      </c>
      <c r="E118" s="751">
        <v>50113001</v>
      </c>
      <c r="F118" s="750" t="s">
        <v>596</v>
      </c>
      <c r="G118" s="749" t="s">
        <v>597</v>
      </c>
      <c r="H118" s="749">
        <v>930431</v>
      </c>
      <c r="I118" s="749">
        <v>1000</v>
      </c>
      <c r="J118" s="749" t="s">
        <v>774</v>
      </c>
      <c r="K118" s="749" t="s">
        <v>567</v>
      </c>
      <c r="L118" s="752">
        <v>116.08578431973876</v>
      </c>
      <c r="M118" s="752">
        <v>117</v>
      </c>
      <c r="N118" s="753">
        <v>13582.036765409435</v>
      </c>
    </row>
    <row r="119" spans="1:14" ht="14.4" customHeight="1" x14ac:dyDescent="0.3">
      <c r="A119" s="747" t="s">
        <v>565</v>
      </c>
      <c r="B119" s="748" t="s">
        <v>566</v>
      </c>
      <c r="C119" s="749" t="s">
        <v>590</v>
      </c>
      <c r="D119" s="750" t="s">
        <v>591</v>
      </c>
      <c r="E119" s="751">
        <v>50113001</v>
      </c>
      <c r="F119" s="750" t="s">
        <v>596</v>
      </c>
      <c r="G119" s="749" t="s">
        <v>597</v>
      </c>
      <c r="H119" s="749">
        <v>930444</v>
      </c>
      <c r="I119" s="749">
        <v>0</v>
      </c>
      <c r="J119" s="749" t="s">
        <v>630</v>
      </c>
      <c r="K119" s="749" t="s">
        <v>567</v>
      </c>
      <c r="L119" s="752">
        <v>39.345919537935004</v>
      </c>
      <c r="M119" s="752">
        <v>564</v>
      </c>
      <c r="N119" s="753">
        <v>22191.098619395343</v>
      </c>
    </row>
    <row r="120" spans="1:14" ht="14.4" customHeight="1" x14ac:dyDescent="0.3">
      <c r="A120" s="747" t="s">
        <v>565</v>
      </c>
      <c r="B120" s="748" t="s">
        <v>566</v>
      </c>
      <c r="C120" s="749" t="s">
        <v>590</v>
      </c>
      <c r="D120" s="750" t="s">
        <v>591</v>
      </c>
      <c r="E120" s="751">
        <v>50113001</v>
      </c>
      <c r="F120" s="750" t="s">
        <v>596</v>
      </c>
      <c r="G120" s="749" t="s">
        <v>597</v>
      </c>
      <c r="H120" s="749">
        <v>394627</v>
      </c>
      <c r="I120" s="749">
        <v>0</v>
      </c>
      <c r="J120" s="749" t="s">
        <v>631</v>
      </c>
      <c r="K120" s="749" t="s">
        <v>567</v>
      </c>
      <c r="L120" s="752">
        <v>82.017259878265619</v>
      </c>
      <c r="M120" s="752">
        <v>3</v>
      </c>
      <c r="N120" s="753">
        <v>246.05177963479684</v>
      </c>
    </row>
    <row r="121" spans="1:14" ht="14.4" customHeight="1" x14ac:dyDescent="0.3">
      <c r="A121" s="747" t="s">
        <v>565</v>
      </c>
      <c r="B121" s="748" t="s">
        <v>566</v>
      </c>
      <c r="C121" s="749" t="s">
        <v>590</v>
      </c>
      <c r="D121" s="750" t="s">
        <v>591</v>
      </c>
      <c r="E121" s="751">
        <v>50113001</v>
      </c>
      <c r="F121" s="750" t="s">
        <v>596</v>
      </c>
      <c r="G121" s="749" t="s">
        <v>597</v>
      </c>
      <c r="H121" s="749">
        <v>930224</v>
      </c>
      <c r="I121" s="749">
        <v>0</v>
      </c>
      <c r="J121" s="749" t="s">
        <v>632</v>
      </c>
      <c r="K121" s="749" t="s">
        <v>567</v>
      </c>
      <c r="L121" s="752">
        <v>104.73592472753917</v>
      </c>
      <c r="M121" s="752">
        <v>2</v>
      </c>
      <c r="N121" s="753">
        <v>209.47184945507834</v>
      </c>
    </row>
    <row r="122" spans="1:14" ht="14.4" customHeight="1" x14ac:dyDescent="0.3">
      <c r="A122" s="747" t="s">
        <v>565</v>
      </c>
      <c r="B122" s="748" t="s">
        <v>566</v>
      </c>
      <c r="C122" s="749" t="s">
        <v>590</v>
      </c>
      <c r="D122" s="750" t="s">
        <v>591</v>
      </c>
      <c r="E122" s="751">
        <v>50113001</v>
      </c>
      <c r="F122" s="750" t="s">
        <v>596</v>
      </c>
      <c r="G122" s="749" t="s">
        <v>597</v>
      </c>
      <c r="H122" s="749">
        <v>501606</v>
      </c>
      <c r="I122" s="749">
        <v>0</v>
      </c>
      <c r="J122" s="749" t="s">
        <v>775</v>
      </c>
      <c r="K122" s="749" t="s">
        <v>567</v>
      </c>
      <c r="L122" s="752">
        <v>463.33668657871146</v>
      </c>
      <c r="M122" s="752">
        <v>10</v>
      </c>
      <c r="N122" s="753">
        <v>4633.3668657871149</v>
      </c>
    </row>
    <row r="123" spans="1:14" ht="14.4" customHeight="1" x14ac:dyDescent="0.3">
      <c r="A123" s="747" t="s">
        <v>565</v>
      </c>
      <c r="B123" s="748" t="s">
        <v>566</v>
      </c>
      <c r="C123" s="749" t="s">
        <v>590</v>
      </c>
      <c r="D123" s="750" t="s">
        <v>591</v>
      </c>
      <c r="E123" s="751">
        <v>50113001</v>
      </c>
      <c r="F123" s="750" t="s">
        <v>596</v>
      </c>
      <c r="G123" s="749" t="s">
        <v>597</v>
      </c>
      <c r="H123" s="749">
        <v>921416</v>
      </c>
      <c r="I123" s="749">
        <v>0</v>
      </c>
      <c r="J123" s="749" t="s">
        <v>776</v>
      </c>
      <c r="K123" s="749" t="s">
        <v>567</v>
      </c>
      <c r="L123" s="752">
        <v>277.68177030881066</v>
      </c>
      <c r="M123" s="752">
        <v>1</v>
      </c>
      <c r="N123" s="753">
        <v>277.68177030881066</v>
      </c>
    </row>
    <row r="124" spans="1:14" ht="14.4" customHeight="1" x14ac:dyDescent="0.3">
      <c r="A124" s="747" t="s">
        <v>565</v>
      </c>
      <c r="B124" s="748" t="s">
        <v>566</v>
      </c>
      <c r="C124" s="749" t="s">
        <v>590</v>
      </c>
      <c r="D124" s="750" t="s">
        <v>591</v>
      </c>
      <c r="E124" s="751">
        <v>50113001</v>
      </c>
      <c r="F124" s="750" t="s">
        <v>596</v>
      </c>
      <c r="G124" s="749" t="s">
        <v>597</v>
      </c>
      <c r="H124" s="749">
        <v>920368</v>
      </c>
      <c r="I124" s="749">
        <v>0</v>
      </c>
      <c r="J124" s="749" t="s">
        <v>777</v>
      </c>
      <c r="K124" s="749" t="s">
        <v>567</v>
      </c>
      <c r="L124" s="752">
        <v>122.66774356546965</v>
      </c>
      <c r="M124" s="752">
        <v>30</v>
      </c>
      <c r="N124" s="753">
        <v>3680.0323069640895</v>
      </c>
    </row>
    <row r="125" spans="1:14" ht="14.4" customHeight="1" x14ac:dyDescent="0.3">
      <c r="A125" s="747" t="s">
        <v>565</v>
      </c>
      <c r="B125" s="748" t="s">
        <v>566</v>
      </c>
      <c r="C125" s="749" t="s">
        <v>590</v>
      </c>
      <c r="D125" s="750" t="s">
        <v>591</v>
      </c>
      <c r="E125" s="751">
        <v>50113001</v>
      </c>
      <c r="F125" s="750" t="s">
        <v>596</v>
      </c>
      <c r="G125" s="749" t="s">
        <v>597</v>
      </c>
      <c r="H125" s="749">
        <v>920352</v>
      </c>
      <c r="I125" s="749">
        <v>0</v>
      </c>
      <c r="J125" s="749" t="s">
        <v>635</v>
      </c>
      <c r="K125" s="749" t="s">
        <v>567</v>
      </c>
      <c r="L125" s="752">
        <v>88.652360541861739</v>
      </c>
      <c r="M125" s="752">
        <v>30</v>
      </c>
      <c r="N125" s="753">
        <v>2659.5708162558522</v>
      </c>
    </row>
    <row r="126" spans="1:14" ht="14.4" customHeight="1" x14ac:dyDescent="0.3">
      <c r="A126" s="747" t="s">
        <v>565</v>
      </c>
      <c r="B126" s="748" t="s">
        <v>566</v>
      </c>
      <c r="C126" s="749" t="s">
        <v>590</v>
      </c>
      <c r="D126" s="750" t="s">
        <v>591</v>
      </c>
      <c r="E126" s="751">
        <v>50113001</v>
      </c>
      <c r="F126" s="750" t="s">
        <v>596</v>
      </c>
      <c r="G126" s="749" t="s">
        <v>597</v>
      </c>
      <c r="H126" s="749">
        <v>844879</v>
      </c>
      <c r="I126" s="749">
        <v>0</v>
      </c>
      <c r="J126" s="749" t="s">
        <v>778</v>
      </c>
      <c r="K126" s="749" t="s">
        <v>567</v>
      </c>
      <c r="L126" s="752">
        <v>56.727685657864313</v>
      </c>
      <c r="M126" s="752">
        <v>150</v>
      </c>
      <c r="N126" s="753">
        <v>8509.1528486796469</v>
      </c>
    </row>
    <row r="127" spans="1:14" ht="14.4" customHeight="1" x14ac:dyDescent="0.3">
      <c r="A127" s="747" t="s">
        <v>565</v>
      </c>
      <c r="B127" s="748" t="s">
        <v>566</v>
      </c>
      <c r="C127" s="749" t="s">
        <v>590</v>
      </c>
      <c r="D127" s="750" t="s">
        <v>591</v>
      </c>
      <c r="E127" s="751">
        <v>50113001</v>
      </c>
      <c r="F127" s="750" t="s">
        <v>596</v>
      </c>
      <c r="G127" s="749" t="s">
        <v>597</v>
      </c>
      <c r="H127" s="749">
        <v>930608</v>
      </c>
      <c r="I127" s="749">
        <v>0</v>
      </c>
      <c r="J127" s="749" t="s">
        <v>779</v>
      </c>
      <c r="K127" s="749" t="s">
        <v>567</v>
      </c>
      <c r="L127" s="752">
        <v>114.34260519031676</v>
      </c>
      <c r="M127" s="752">
        <v>54</v>
      </c>
      <c r="N127" s="753">
        <v>6174.5006802771049</v>
      </c>
    </row>
    <row r="128" spans="1:14" ht="14.4" customHeight="1" x14ac:dyDescent="0.3">
      <c r="A128" s="747" t="s">
        <v>565</v>
      </c>
      <c r="B128" s="748" t="s">
        <v>566</v>
      </c>
      <c r="C128" s="749" t="s">
        <v>590</v>
      </c>
      <c r="D128" s="750" t="s">
        <v>591</v>
      </c>
      <c r="E128" s="751">
        <v>50113001</v>
      </c>
      <c r="F128" s="750" t="s">
        <v>596</v>
      </c>
      <c r="G128" s="749" t="s">
        <v>597</v>
      </c>
      <c r="H128" s="749">
        <v>900803</v>
      </c>
      <c r="I128" s="749">
        <v>1000</v>
      </c>
      <c r="J128" s="749" t="s">
        <v>780</v>
      </c>
      <c r="K128" s="749" t="s">
        <v>567</v>
      </c>
      <c r="L128" s="752">
        <v>54.195008135100942</v>
      </c>
      <c r="M128" s="752">
        <v>1</v>
      </c>
      <c r="N128" s="753">
        <v>54.195008135100942</v>
      </c>
    </row>
    <row r="129" spans="1:14" ht="14.4" customHeight="1" x14ac:dyDescent="0.3">
      <c r="A129" s="747" t="s">
        <v>565</v>
      </c>
      <c r="B129" s="748" t="s">
        <v>566</v>
      </c>
      <c r="C129" s="749" t="s">
        <v>590</v>
      </c>
      <c r="D129" s="750" t="s">
        <v>591</v>
      </c>
      <c r="E129" s="751">
        <v>50113001</v>
      </c>
      <c r="F129" s="750" t="s">
        <v>596</v>
      </c>
      <c r="G129" s="749" t="s">
        <v>597</v>
      </c>
      <c r="H129" s="749">
        <v>394072</v>
      </c>
      <c r="I129" s="749">
        <v>1000</v>
      </c>
      <c r="J129" s="749" t="s">
        <v>636</v>
      </c>
      <c r="K129" s="749" t="s">
        <v>567</v>
      </c>
      <c r="L129" s="752">
        <v>374.10800265097208</v>
      </c>
      <c r="M129" s="752">
        <v>20</v>
      </c>
      <c r="N129" s="753">
        <v>7482.1600530194419</v>
      </c>
    </row>
    <row r="130" spans="1:14" ht="14.4" customHeight="1" x14ac:dyDescent="0.3">
      <c r="A130" s="747" t="s">
        <v>565</v>
      </c>
      <c r="B130" s="748" t="s">
        <v>566</v>
      </c>
      <c r="C130" s="749" t="s">
        <v>590</v>
      </c>
      <c r="D130" s="750" t="s">
        <v>591</v>
      </c>
      <c r="E130" s="751">
        <v>50113001</v>
      </c>
      <c r="F130" s="750" t="s">
        <v>596</v>
      </c>
      <c r="G130" s="749" t="s">
        <v>597</v>
      </c>
      <c r="H130" s="749">
        <v>501062</v>
      </c>
      <c r="I130" s="749">
        <v>1000</v>
      </c>
      <c r="J130" s="749" t="s">
        <v>781</v>
      </c>
      <c r="K130" s="749" t="s">
        <v>782</v>
      </c>
      <c r="L130" s="752">
        <v>154.11198796212315</v>
      </c>
      <c r="M130" s="752">
        <v>5</v>
      </c>
      <c r="N130" s="753">
        <v>770.55993981061579</v>
      </c>
    </row>
    <row r="131" spans="1:14" ht="14.4" customHeight="1" x14ac:dyDescent="0.3">
      <c r="A131" s="747" t="s">
        <v>565</v>
      </c>
      <c r="B131" s="748" t="s">
        <v>566</v>
      </c>
      <c r="C131" s="749" t="s">
        <v>590</v>
      </c>
      <c r="D131" s="750" t="s">
        <v>591</v>
      </c>
      <c r="E131" s="751">
        <v>50113001</v>
      </c>
      <c r="F131" s="750" t="s">
        <v>596</v>
      </c>
      <c r="G131" s="749" t="s">
        <v>597</v>
      </c>
      <c r="H131" s="749">
        <v>397576</v>
      </c>
      <c r="I131" s="749">
        <v>0</v>
      </c>
      <c r="J131" s="749" t="s">
        <v>783</v>
      </c>
      <c r="K131" s="749" t="s">
        <v>567</v>
      </c>
      <c r="L131" s="752">
        <v>274.6567736207561</v>
      </c>
      <c r="M131" s="752">
        <v>1</v>
      </c>
      <c r="N131" s="753">
        <v>274.6567736207561</v>
      </c>
    </row>
    <row r="132" spans="1:14" ht="14.4" customHeight="1" x14ac:dyDescent="0.3">
      <c r="A132" s="747" t="s">
        <v>565</v>
      </c>
      <c r="B132" s="748" t="s">
        <v>566</v>
      </c>
      <c r="C132" s="749" t="s">
        <v>590</v>
      </c>
      <c r="D132" s="750" t="s">
        <v>591</v>
      </c>
      <c r="E132" s="751">
        <v>50113001</v>
      </c>
      <c r="F132" s="750" t="s">
        <v>596</v>
      </c>
      <c r="G132" s="749" t="s">
        <v>597</v>
      </c>
      <c r="H132" s="749">
        <v>900321</v>
      </c>
      <c r="I132" s="749">
        <v>0</v>
      </c>
      <c r="J132" s="749" t="s">
        <v>784</v>
      </c>
      <c r="K132" s="749" t="s">
        <v>567</v>
      </c>
      <c r="L132" s="752">
        <v>144.83094744629912</v>
      </c>
      <c r="M132" s="752">
        <v>1</v>
      </c>
      <c r="N132" s="753">
        <v>144.83094744629912</v>
      </c>
    </row>
    <row r="133" spans="1:14" ht="14.4" customHeight="1" x14ac:dyDescent="0.3">
      <c r="A133" s="747" t="s">
        <v>565</v>
      </c>
      <c r="B133" s="748" t="s">
        <v>566</v>
      </c>
      <c r="C133" s="749" t="s">
        <v>590</v>
      </c>
      <c r="D133" s="750" t="s">
        <v>591</v>
      </c>
      <c r="E133" s="751">
        <v>50113001</v>
      </c>
      <c r="F133" s="750" t="s">
        <v>596</v>
      </c>
      <c r="G133" s="749" t="s">
        <v>597</v>
      </c>
      <c r="H133" s="749">
        <v>500968</v>
      </c>
      <c r="I133" s="749">
        <v>0</v>
      </c>
      <c r="J133" s="749" t="s">
        <v>637</v>
      </c>
      <c r="K133" s="749" t="s">
        <v>567</v>
      </c>
      <c r="L133" s="752">
        <v>106.23999724189579</v>
      </c>
      <c r="M133" s="752">
        <v>112</v>
      </c>
      <c r="N133" s="753">
        <v>11898.879691092328</v>
      </c>
    </row>
    <row r="134" spans="1:14" ht="14.4" customHeight="1" x14ac:dyDescent="0.3">
      <c r="A134" s="747" t="s">
        <v>565</v>
      </c>
      <c r="B134" s="748" t="s">
        <v>566</v>
      </c>
      <c r="C134" s="749" t="s">
        <v>590</v>
      </c>
      <c r="D134" s="750" t="s">
        <v>591</v>
      </c>
      <c r="E134" s="751">
        <v>50113001</v>
      </c>
      <c r="F134" s="750" t="s">
        <v>596</v>
      </c>
      <c r="G134" s="749" t="s">
        <v>597</v>
      </c>
      <c r="H134" s="749">
        <v>921342</v>
      </c>
      <c r="I134" s="749">
        <v>0</v>
      </c>
      <c r="J134" s="749" t="s">
        <v>785</v>
      </c>
      <c r="K134" s="749" t="s">
        <v>567</v>
      </c>
      <c r="L134" s="752">
        <v>107.31294007934321</v>
      </c>
      <c r="M134" s="752">
        <v>52</v>
      </c>
      <c r="N134" s="753">
        <v>5580.2728841258468</v>
      </c>
    </row>
    <row r="135" spans="1:14" ht="14.4" customHeight="1" x14ac:dyDescent="0.3">
      <c r="A135" s="747" t="s">
        <v>565</v>
      </c>
      <c r="B135" s="748" t="s">
        <v>566</v>
      </c>
      <c r="C135" s="749" t="s">
        <v>590</v>
      </c>
      <c r="D135" s="750" t="s">
        <v>591</v>
      </c>
      <c r="E135" s="751">
        <v>50113001</v>
      </c>
      <c r="F135" s="750" t="s">
        <v>596</v>
      </c>
      <c r="G135" s="749" t="s">
        <v>597</v>
      </c>
      <c r="H135" s="749">
        <v>842201</v>
      </c>
      <c r="I135" s="749">
        <v>0</v>
      </c>
      <c r="J135" s="749" t="s">
        <v>786</v>
      </c>
      <c r="K135" s="749" t="s">
        <v>567</v>
      </c>
      <c r="L135" s="752">
        <v>69.304997568450887</v>
      </c>
      <c r="M135" s="752">
        <v>1</v>
      </c>
      <c r="N135" s="753">
        <v>69.304997568450887</v>
      </c>
    </row>
    <row r="136" spans="1:14" ht="14.4" customHeight="1" x14ac:dyDescent="0.3">
      <c r="A136" s="747" t="s">
        <v>565</v>
      </c>
      <c r="B136" s="748" t="s">
        <v>566</v>
      </c>
      <c r="C136" s="749" t="s">
        <v>590</v>
      </c>
      <c r="D136" s="750" t="s">
        <v>591</v>
      </c>
      <c r="E136" s="751">
        <v>50113001</v>
      </c>
      <c r="F136" s="750" t="s">
        <v>596</v>
      </c>
      <c r="G136" s="749" t="s">
        <v>597</v>
      </c>
      <c r="H136" s="749">
        <v>920064</v>
      </c>
      <c r="I136" s="749">
        <v>0</v>
      </c>
      <c r="J136" s="749" t="s">
        <v>787</v>
      </c>
      <c r="K136" s="749" t="s">
        <v>567</v>
      </c>
      <c r="L136" s="752">
        <v>53.752467701181452</v>
      </c>
      <c r="M136" s="752">
        <v>1</v>
      </c>
      <c r="N136" s="753">
        <v>53.752467701181452</v>
      </c>
    </row>
    <row r="137" spans="1:14" ht="14.4" customHeight="1" x14ac:dyDescent="0.3">
      <c r="A137" s="747" t="s">
        <v>565</v>
      </c>
      <c r="B137" s="748" t="s">
        <v>566</v>
      </c>
      <c r="C137" s="749" t="s">
        <v>590</v>
      </c>
      <c r="D137" s="750" t="s">
        <v>591</v>
      </c>
      <c r="E137" s="751">
        <v>50113001</v>
      </c>
      <c r="F137" s="750" t="s">
        <v>596</v>
      </c>
      <c r="G137" s="749" t="s">
        <v>597</v>
      </c>
      <c r="H137" s="749">
        <v>501780</v>
      </c>
      <c r="I137" s="749">
        <v>0</v>
      </c>
      <c r="J137" s="749" t="s">
        <v>788</v>
      </c>
      <c r="K137" s="749" t="s">
        <v>789</v>
      </c>
      <c r="L137" s="752">
        <v>239.94352189473503</v>
      </c>
      <c r="M137" s="752">
        <v>1</v>
      </c>
      <c r="N137" s="753">
        <v>239.94352189473503</v>
      </c>
    </row>
    <row r="138" spans="1:14" ht="14.4" customHeight="1" x14ac:dyDescent="0.3">
      <c r="A138" s="747" t="s">
        <v>565</v>
      </c>
      <c r="B138" s="748" t="s">
        <v>566</v>
      </c>
      <c r="C138" s="749" t="s">
        <v>590</v>
      </c>
      <c r="D138" s="750" t="s">
        <v>591</v>
      </c>
      <c r="E138" s="751">
        <v>50113001</v>
      </c>
      <c r="F138" s="750" t="s">
        <v>596</v>
      </c>
      <c r="G138" s="749" t="s">
        <v>597</v>
      </c>
      <c r="H138" s="749">
        <v>900892</v>
      </c>
      <c r="I138" s="749">
        <v>0</v>
      </c>
      <c r="J138" s="749" t="s">
        <v>790</v>
      </c>
      <c r="K138" s="749" t="s">
        <v>567</v>
      </c>
      <c r="L138" s="752">
        <v>194.7197813883086</v>
      </c>
      <c r="M138" s="752">
        <v>1</v>
      </c>
      <c r="N138" s="753">
        <v>194.7197813883086</v>
      </c>
    </row>
    <row r="139" spans="1:14" ht="14.4" customHeight="1" x14ac:dyDescent="0.3">
      <c r="A139" s="747" t="s">
        <v>565</v>
      </c>
      <c r="B139" s="748" t="s">
        <v>566</v>
      </c>
      <c r="C139" s="749" t="s">
        <v>590</v>
      </c>
      <c r="D139" s="750" t="s">
        <v>591</v>
      </c>
      <c r="E139" s="751">
        <v>50113001</v>
      </c>
      <c r="F139" s="750" t="s">
        <v>596</v>
      </c>
      <c r="G139" s="749" t="s">
        <v>597</v>
      </c>
      <c r="H139" s="749">
        <v>500133</v>
      </c>
      <c r="I139" s="749">
        <v>0</v>
      </c>
      <c r="J139" s="749" t="s">
        <v>791</v>
      </c>
      <c r="K139" s="749" t="s">
        <v>567</v>
      </c>
      <c r="L139" s="752">
        <v>88.705055406510212</v>
      </c>
      <c r="M139" s="752">
        <v>1</v>
      </c>
      <c r="N139" s="753">
        <v>88.705055406510212</v>
      </c>
    </row>
    <row r="140" spans="1:14" ht="14.4" customHeight="1" x14ac:dyDescent="0.3">
      <c r="A140" s="747" t="s">
        <v>565</v>
      </c>
      <c r="B140" s="748" t="s">
        <v>566</v>
      </c>
      <c r="C140" s="749" t="s">
        <v>590</v>
      </c>
      <c r="D140" s="750" t="s">
        <v>591</v>
      </c>
      <c r="E140" s="751">
        <v>50113001</v>
      </c>
      <c r="F140" s="750" t="s">
        <v>596</v>
      </c>
      <c r="G140" s="749" t="s">
        <v>597</v>
      </c>
      <c r="H140" s="749">
        <v>921296</v>
      </c>
      <c r="I140" s="749">
        <v>0</v>
      </c>
      <c r="J140" s="749" t="s">
        <v>792</v>
      </c>
      <c r="K140" s="749" t="s">
        <v>567</v>
      </c>
      <c r="L140" s="752">
        <v>283.69042651046431</v>
      </c>
      <c r="M140" s="752">
        <v>10</v>
      </c>
      <c r="N140" s="753">
        <v>2836.9042651046429</v>
      </c>
    </row>
    <row r="141" spans="1:14" ht="14.4" customHeight="1" x14ac:dyDescent="0.3">
      <c r="A141" s="747" t="s">
        <v>565</v>
      </c>
      <c r="B141" s="748" t="s">
        <v>566</v>
      </c>
      <c r="C141" s="749" t="s">
        <v>590</v>
      </c>
      <c r="D141" s="750" t="s">
        <v>591</v>
      </c>
      <c r="E141" s="751">
        <v>50113001</v>
      </c>
      <c r="F141" s="750" t="s">
        <v>596</v>
      </c>
      <c r="G141" s="749" t="s">
        <v>597</v>
      </c>
      <c r="H141" s="749">
        <v>921404</v>
      </c>
      <c r="I141" s="749">
        <v>0</v>
      </c>
      <c r="J141" s="749" t="s">
        <v>793</v>
      </c>
      <c r="K141" s="749" t="s">
        <v>567</v>
      </c>
      <c r="L141" s="752">
        <v>250.30934558149005</v>
      </c>
      <c r="M141" s="752">
        <v>2</v>
      </c>
      <c r="N141" s="753">
        <v>500.6186911629801</v>
      </c>
    </row>
    <row r="142" spans="1:14" ht="14.4" customHeight="1" x14ac:dyDescent="0.3">
      <c r="A142" s="747" t="s">
        <v>565</v>
      </c>
      <c r="B142" s="748" t="s">
        <v>566</v>
      </c>
      <c r="C142" s="749" t="s">
        <v>590</v>
      </c>
      <c r="D142" s="750" t="s">
        <v>591</v>
      </c>
      <c r="E142" s="751">
        <v>50113001</v>
      </c>
      <c r="F142" s="750" t="s">
        <v>596</v>
      </c>
      <c r="G142" s="749" t="s">
        <v>597</v>
      </c>
      <c r="H142" s="749">
        <v>921573</v>
      </c>
      <c r="I142" s="749">
        <v>0</v>
      </c>
      <c r="J142" s="749" t="s">
        <v>794</v>
      </c>
      <c r="K142" s="749" t="s">
        <v>567</v>
      </c>
      <c r="L142" s="752">
        <v>281.0274685725725</v>
      </c>
      <c r="M142" s="752">
        <v>2</v>
      </c>
      <c r="N142" s="753">
        <v>562.054937145145</v>
      </c>
    </row>
    <row r="143" spans="1:14" ht="14.4" customHeight="1" x14ac:dyDescent="0.3">
      <c r="A143" s="747" t="s">
        <v>565</v>
      </c>
      <c r="B143" s="748" t="s">
        <v>566</v>
      </c>
      <c r="C143" s="749" t="s">
        <v>590</v>
      </c>
      <c r="D143" s="750" t="s">
        <v>591</v>
      </c>
      <c r="E143" s="751">
        <v>50113001</v>
      </c>
      <c r="F143" s="750" t="s">
        <v>596</v>
      </c>
      <c r="G143" s="749" t="s">
        <v>597</v>
      </c>
      <c r="H143" s="749">
        <v>921412</v>
      </c>
      <c r="I143" s="749">
        <v>0</v>
      </c>
      <c r="J143" s="749" t="s">
        <v>639</v>
      </c>
      <c r="K143" s="749" t="s">
        <v>567</v>
      </c>
      <c r="L143" s="752">
        <v>48.56040353284795</v>
      </c>
      <c r="M143" s="752">
        <v>367</v>
      </c>
      <c r="N143" s="753">
        <v>17821.668096555197</v>
      </c>
    </row>
    <row r="144" spans="1:14" ht="14.4" customHeight="1" x14ac:dyDescent="0.3">
      <c r="A144" s="747" t="s">
        <v>565</v>
      </c>
      <c r="B144" s="748" t="s">
        <v>566</v>
      </c>
      <c r="C144" s="749" t="s">
        <v>590</v>
      </c>
      <c r="D144" s="750" t="s">
        <v>591</v>
      </c>
      <c r="E144" s="751">
        <v>50113001</v>
      </c>
      <c r="F144" s="750" t="s">
        <v>596</v>
      </c>
      <c r="G144" s="749" t="s">
        <v>597</v>
      </c>
      <c r="H144" s="749">
        <v>189997</v>
      </c>
      <c r="I144" s="749">
        <v>89997</v>
      </c>
      <c r="J144" s="749" t="s">
        <v>641</v>
      </c>
      <c r="K144" s="749" t="s">
        <v>642</v>
      </c>
      <c r="L144" s="752">
        <v>173.89000000000001</v>
      </c>
      <c r="M144" s="752">
        <v>5</v>
      </c>
      <c r="N144" s="753">
        <v>869.45</v>
      </c>
    </row>
    <row r="145" spans="1:14" ht="14.4" customHeight="1" x14ac:dyDescent="0.3">
      <c r="A145" s="747" t="s">
        <v>565</v>
      </c>
      <c r="B145" s="748" t="s">
        <v>566</v>
      </c>
      <c r="C145" s="749" t="s">
        <v>590</v>
      </c>
      <c r="D145" s="750" t="s">
        <v>591</v>
      </c>
      <c r="E145" s="751">
        <v>50113001</v>
      </c>
      <c r="F145" s="750" t="s">
        <v>596</v>
      </c>
      <c r="G145" s="749" t="s">
        <v>597</v>
      </c>
      <c r="H145" s="749">
        <v>184449</v>
      </c>
      <c r="I145" s="749">
        <v>84449</v>
      </c>
      <c r="J145" s="749" t="s">
        <v>795</v>
      </c>
      <c r="K145" s="749" t="s">
        <v>796</v>
      </c>
      <c r="L145" s="752">
        <v>87.076666666666654</v>
      </c>
      <c r="M145" s="752">
        <v>6</v>
      </c>
      <c r="N145" s="753">
        <v>522.45999999999992</v>
      </c>
    </row>
    <row r="146" spans="1:14" ht="14.4" customHeight="1" x14ac:dyDescent="0.3">
      <c r="A146" s="747" t="s">
        <v>565</v>
      </c>
      <c r="B146" s="748" t="s">
        <v>566</v>
      </c>
      <c r="C146" s="749" t="s">
        <v>590</v>
      </c>
      <c r="D146" s="750" t="s">
        <v>591</v>
      </c>
      <c r="E146" s="751">
        <v>50113001</v>
      </c>
      <c r="F146" s="750" t="s">
        <v>596</v>
      </c>
      <c r="G146" s="749" t="s">
        <v>597</v>
      </c>
      <c r="H146" s="749">
        <v>100498</v>
      </c>
      <c r="I146" s="749">
        <v>498</v>
      </c>
      <c r="J146" s="749" t="s">
        <v>797</v>
      </c>
      <c r="K146" s="749" t="s">
        <v>798</v>
      </c>
      <c r="L146" s="752">
        <v>106.55863636363637</v>
      </c>
      <c r="M146" s="752">
        <v>22</v>
      </c>
      <c r="N146" s="753">
        <v>2344.29</v>
      </c>
    </row>
    <row r="147" spans="1:14" ht="14.4" customHeight="1" x14ac:dyDescent="0.3">
      <c r="A147" s="747" t="s">
        <v>565</v>
      </c>
      <c r="B147" s="748" t="s">
        <v>566</v>
      </c>
      <c r="C147" s="749" t="s">
        <v>590</v>
      </c>
      <c r="D147" s="750" t="s">
        <v>591</v>
      </c>
      <c r="E147" s="751">
        <v>50113001</v>
      </c>
      <c r="F147" s="750" t="s">
        <v>596</v>
      </c>
      <c r="G147" s="749" t="s">
        <v>597</v>
      </c>
      <c r="H147" s="749">
        <v>116595</v>
      </c>
      <c r="I147" s="749">
        <v>16595</v>
      </c>
      <c r="J147" s="749" t="s">
        <v>799</v>
      </c>
      <c r="K147" s="749" t="s">
        <v>800</v>
      </c>
      <c r="L147" s="752">
        <v>93.676666666666691</v>
      </c>
      <c r="M147" s="752">
        <v>3</v>
      </c>
      <c r="N147" s="753">
        <v>281.03000000000009</v>
      </c>
    </row>
    <row r="148" spans="1:14" ht="14.4" customHeight="1" x14ac:dyDescent="0.3">
      <c r="A148" s="747" t="s">
        <v>565</v>
      </c>
      <c r="B148" s="748" t="s">
        <v>566</v>
      </c>
      <c r="C148" s="749" t="s">
        <v>590</v>
      </c>
      <c r="D148" s="750" t="s">
        <v>591</v>
      </c>
      <c r="E148" s="751">
        <v>50113001</v>
      </c>
      <c r="F148" s="750" t="s">
        <v>596</v>
      </c>
      <c r="G148" s="749" t="s">
        <v>597</v>
      </c>
      <c r="H148" s="749">
        <v>102684</v>
      </c>
      <c r="I148" s="749">
        <v>2684</v>
      </c>
      <c r="J148" s="749" t="s">
        <v>643</v>
      </c>
      <c r="K148" s="749" t="s">
        <v>644</v>
      </c>
      <c r="L148" s="752">
        <v>73.694285714285698</v>
      </c>
      <c r="M148" s="752">
        <v>7</v>
      </c>
      <c r="N148" s="753">
        <v>515.8599999999999</v>
      </c>
    </row>
    <row r="149" spans="1:14" ht="14.4" customHeight="1" x14ac:dyDescent="0.3">
      <c r="A149" s="747" t="s">
        <v>565</v>
      </c>
      <c r="B149" s="748" t="s">
        <v>566</v>
      </c>
      <c r="C149" s="749" t="s">
        <v>590</v>
      </c>
      <c r="D149" s="750" t="s">
        <v>591</v>
      </c>
      <c r="E149" s="751">
        <v>50113001</v>
      </c>
      <c r="F149" s="750" t="s">
        <v>596</v>
      </c>
      <c r="G149" s="749" t="s">
        <v>676</v>
      </c>
      <c r="H149" s="749">
        <v>127737</v>
      </c>
      <c r="I149" s="749">
        <v>127737</v>
      </c>
      <c r="J149" s="749" t="s">
        <v>801</v>
      </c>
      <c r="K149" s="749" t="s">
        <v>802</v>
      </c>
      <c r="L149" s="752">
        <v>72.278181818181807</v>
      </c>
      <c r="M149" s="752">
        <v>22</v>
      </c>
      <c r="N149" s="753">
        <v>1590.12</v>
      </c>
    </row>
    <row r="150" spans="1:14" ht="14.4" customHeight="1" x14ac:dyDescent="0.3">
      <c r="A150" s="747" t="s">
        <v>565</v>
      </c>
      <c r="B150" s="748" t="s">
        <v>566</v>
      </c>
      <c r="C150" s="749" t="s">
        <v>590</v>
      </c>
      <c r="D150" s="750" t="s">
        <v>591</v>
      </c>
      <c r="E150" s="751">
        <v>50113001</v>
      </c>
      <c r="F150" s="750" t="s">
        <v>596</v>
      </c>
      <c r="G150" s="749" t="s">
        <v>597</v>
      </c>
      <c r="H150" s="749">
        <v>118656</v>
      </c>
      <c r="I150" s="749">
        <v>118656</v>
      </c>
      <c r="J150" s="749" t="s">
        <v>803</v>
      </c>
      <c r="K150" s="749" t="s">
        <v>804</v>
      </c>
      <c r="L150" s="752">
        <v>663.36199999999997</v>
      </c>
      <c r="M150" s="752">
        <v>5</v>
      </c>
      <c r="N150" s="753">
        <v>3316.81</v>
      </c>
    </row>
    <row r="151" spans="1:14" ht="14.4" customHeight="1" x14ac:dyDescent="0.3">
      <c r="A151" s="747" t="s">
        <v>565</v>
      </c>
      <c r="B151" s="748" t="s">
        <v>566</v>
      </c>
      <c r="C151" s="749" t="s">
        <v>590</v>
      </c>
      <c r="D151" s="750" t="s">
        <v>591</v>
      </c>
      <c r="E151" s="751">
        <v>50113001</v>
      </c>
      <c r="F151" s="750" t="s">
        <v>596</v>
      </c>
      <c r="G151" s="749" t="s">
        <v>597</v>
      </c>
      <c r="H151" s="749">
        <v>119686</v>
      </c>
      <c r="I151" s="749">
        <v>119686</v>
      </c>
      <c r="J151" s="749" t="s">
        <v>645</v>
      </c>
      <c r="K151" s="749" t="s">
        <v>646</v>
      </c>
      <c r="L151" s="752">
        <v>54.97999999999999</v>
      </c>
      <c r="M151" s="752">
        <v>1</v>
      </c>
      <c r="N151" s="753">
        <v>54.97999999999999</v>
      </c>
    </row>
    <row r="152" spans="1:14" ht="14.4" customHeight="1" x14ac:dyDescent="0.3">
      <c r="A152" s="747" t="s">
        <v>565</v>
      </c>
      <c r="B152" s="748" t="s">
        <v>566</v>
      </c>
      <c r="C152" s="749" t="s">
        <v>590</v>
      </c>
      <c r="D152" s="750" t="s">
        <v>591</v>
      </c>
      <c r="E152" s="751">
        <v>50113001</v>
      </c>
      <c r="F152" s="750" t="s">
        <v>596</v>
      </c>
      <c r="G152" s="749" t="s">
        <v>597</v>
      </c>
      <c r="H152" s="749">
        <v>100513</v>
      </c>
      <c r="I152" s="749">
        <v>513</v>
      </c>
      <c r="J152" s="749" t="s">
        <v>805</v>
      </c>
      <c r="K152" s="749" t="s">
        <v>798</v>
      </c>
      <c r="L152" s="752">
        <v>56.780588235294118</v>
      </c>
      <c r="M152" s="752">
        <v>17</v>
      </c>
      <c r="N152" s="753">
        <v>965.27</v>
      </c>
    </row>
    <row r="153" spans="1:14" ht="14.4" customHeight="1" x14ac:dyDescent="0.3">
      <c r="A153" s="747" t="s">
        <v>565</v>
      </c>
      <c r="B153" s="748" t="s">
        <v>566</v>
      </c>
      <c r="C153" s="749" t="s">
        <v>590</v>
      </c>
      <c r="D153" s="750" t="s">
        <v>591</v>
      </c>
      <c r="E153" s="751">
        <v>50113001</v>
      </c>
      <c r="F153" s="750" t="s">
        <v>596</v>
      </c>
      <c r="G153" s="749" t="s">
        <v>597</v>
      </c>
      <c r="H153" s="749">
        <v>501605</v>
      </c>
      <c r="I153" s="749">
        <v>0</v>
      </c>
      <c r="J153" s="749" t="s">
        <v>806</v>
      </c>
      <c r="K153" s="749" t="s">
        <v>807</v>
      </c>
      <c r="L153" s="752">
        <v>2984.96</v>
      </c>
      <c r="M153" s="752">
        <v>2</v>
      </c>
      <c r="N153" s="753">
        <v>5969.92</v>
      </c>
    </row>
    <row r="154" spans="1:14" ht="14.4" customHeight="1" x14ac:dyDescent="0.3">
      <c r="A154" s="747" t="s">
        <v>565</v>
      </c>
      <c r="B154" s="748" t="s">
        <v>566</v>
      </c>
      <c r="C154" s="749" t="s">
        <v>590</v>
      </c>
      <c r="D154" s="750" t="s">
        <v>591</v>
      </c>
      <c r="E154" s="751">
        <v>50113001</v>
      </c>
      <c r="F154" s="750" t="s">
        <v>596</v>
      </c>
      <c r="G154" s="749" t="s">
        <v>597</v>
      </c>
      <c r="H154" s="749">
        <v>848241</v>
      </c>
      <c r="I154" s="749">
        <v>107854</v>
      </c>
      <c r="J154" s="749" t="s">
        <v>647</v>
      </c>
      <c r="K154" s="749" t="s">
        <v>648</v>
      </c>
      <c r="L154" s="752">
        <v>1878.18</v>
      </c>
      <c r="M154" s="752">
        <v>1</v>
      </c>
      <c r="N154" s="753">
        <v>1878.18</v>
      </c>
    </row>
    <row r="155" spans="1:14" ht="14.4" customHeight="1" x14ac:dyDescent="0.3">
      <c r="A155" s="747" t="s">
        <v>565</v>
      </c>
      <c r="B155" s="748" t="s">
        <v>566</v>
      </c>
      <c r="C155" s="749" t="s">
        <v>590</v>
      </c>
      <c r="D155" s="750" t="s">
        <v>591</v>
      </c>
      <c r="E155" s="751">
        <v>50113001</v>
      </c>
      <c r="F155" s="750" t="s">
        <v>596</v>
      </c>
      <c r="G155" s="749" t="s">
        <v>597</v>
      </c>
      <c r="H155" s="749">
        <v>100536</v>
      </c>
      <c r="I155" s="749">
        <v>536</v>
      </c>
      <c r="J155" s="749" t="s">
        <v>808</v>
      </c>
      <c r="K155" s="749" t="s">
        <v>601</v>
      </c>
      <c r="L155" s="752">
        <v>140.24000000000004</v>
      </c>
      <c r="M155" s="752">
        <v>14</v>
      </c>
      <c r="N155" s="753">
        <v>1963.3600000000006</v>
      </c>
    </row>
    <row r="156" spans="1:14" ht="14.4" customHeight="1" x14ac:dyDescent="0.3">
      <c r="A156" s="747" t="s">
        <v>565</v>
      </c>
      <c r="B156" s="748" t="s">
        <v>566</v>
      </c>
      <c r="C156" s="749" t="s">
        <v>590</v>
      </c>
      <c r="D156" s="750" t="s">
        <v>591</v>
      </c>
      <c r="E156" s="751">
        <v>50113001</v>
      </c>
      <c r="F156" s="750" t="s">
        <v>596</v>
      </c>
      <c r="G156" s="749" t="s">
        <v>676</v>
      </c>
      <c r="H156" s="749">
        <v>107981</v>
      </c>
      <c r="I156" s="749">
        <v>7981</v>
      </c>
      <c r="J156" s="749" t="s">
        <v>809</v>
      </c>
      <c r="K156" s="749" t="s">
        <v>810</v>
      </c>
      <c r="L156" s="752">
        <v>50.639999999999993</v>
      </c>
      <c r="M156" s="752">
        <v>2</v>
      </c>
      <c r="N156" s="753">
        <v>101.27999999999999</v>
      </c>
    </row>
    <row r="157" spans="1:14" ht="14.4" customHeight="1" x14ac:dyDescent="0.3">
      <c r="A157" s="747" t="s">
        <v>565</v>
      </c>
      <c r="B157" s="748" t="s">
        <v>566</v>
      </c>
      <c r="C157" s="749" t="s">
        <v>590</v>
      </c>
      <c r="D157" s="750" t="s">
        <v>591</v>
      </c>
      <c r="E157" s="751">
        <v>50113001</v>
      </c>
      <c r="F157" s="750" t="s">
        <v>596</v>
      </c>
      <c r="G157" s="749" t="s">
        <v>597</v>
      </c>
      <c r="H157" s="749">
        <v>845031</v>
      </c>
      <c r="I157" s="749">
        <v>101113</v>
      </c>
      <c r="J157" s="749" t="s">
        <v>811</v>
      </c>
      <c r="K157" s="749" t="s">
        <v>812</v>
      </c>
      <c r="L157" s="752">
        <v>65.339999999999989</v>
      </c>
      <c r="M157" s="752">
        <v>1</v>
      </c>
      <c r="N157" s="753">
        <v>65.339999999999989</v>
      </c>
    </row>
    <row r="158" spans="1:14" ht="14.4" customHeight="1" x14ac:dyDescent="0.3">
      <c r="A158" s="747" t="s">
        <v>565</v>
      </c>
      <c r="B158" s="748" t="s">
        <v>566</v>
      </c>
      <c r="C158" s="749" t="s">
        <v>590</v>
      </c>
      <c r="D158" s="750" t="s">
        <v>591</v>
      </c>
      <c r="E158" s="751">
        <v>50113001</v>
      </c>
      <c r="F158" s="750" t="s">
        <v>596</v>
      </c>
      <c r="G158" s="749" t="s">
        <v>597</v>
      </c>
      <c r="H158" s="749">
        <v>100874</v>
      </c>
      <c r="I158" s="749">
        <v>874</v>
      </c>
      <c r="J158" s="749" t="s">
        <v>813</v>
      </c>
      <c r="K158" s="749" t="s">
        <v>671</v>
      </c>
      <c r="L158" s="752">
        <v>50.222222222222229</v>
      </c>
      <c r="M158" s="752">
        <v>18</v>
      </c>
      <c r="N158" s="753">
        <v>904.00000000000011</v>
      </c>
    </row>
    <row r="159" spans="1:14" ht="14.4" customHeight="1" x14ac:dyDescent="0.3">
      <c r="A159" s="747" t="s">
        <v>565</v>
      </c>
      <c r="B159" s="748" t="s">
        <v>566</v>
      </c>
      <c r="C159" s="749" t="s">
        <v>590</v>
      </c>
      <c r="D159" s="750" t="s">
        <v>591</v>
      </c>
      <c r="E159" s="751">
        <v>50113001</v>
      </c>
      <c r="F159" s="750" t="s">
        <v>596</v>
      </c>
      <c r="G159" s="749" t="s">
        <v>597</v>
      </c>
      <c r="H159" s="749">
        <v>102668</v>
      </c>
      <c r="I159" s="749">
        <v>2668</v>
      </c>
      <c r="J159" s="749" t="s">
        <v>814</v>
      </c>
      <c r="K159" s="749" t="s">
        <v>815</v>
      </c>
      <c r="L159" s="752">
        <v>33.470000000000013</v>
      </c>
      <c r="M159" s="752">
        <v>1</v>
      </c>
      <c r="N159" s="753">
        <v>33.470000000000013</v>
      </c>
    </row>
    <row r="160" spans="1:14" ht="14.4" customHeight="1" x14ac:dyDescent="0.3">
      <c r="A160" s="747" t="s">
        <v>565</v>
      </c>
      <c r="B160" s="748" t="s">
        <v>566</v>
      </c>
      <c r="C160" s="749" t="s">
        <v>590</v>
      </c>
      <c r="D160" s="750" t="s">
        <v>591</v>
      </c>
      <c r="E160" s="751">
        <v>50113001</v>
      </c>
      <c r="F160" s="750" t="s">
        <v>596</v>
      </c>
      <c r="G160" s="749" t="s">
        <v>597</v>
      </c>
      <c r="H160" s="749">
        <v>100876</v>
      </c>
      <c r="I160" s="749">
        <v>876</v>
      </c>
      <c r="J160" s="749" t="s">
        <v>649</v>
      </c>
      <c r="K160" s="749" t="s">
        <v>671</v>
      </c>
      <c r="L160" s="752">
        <v>70.720000000000013</v>
      </c>
      <c r="M160" s="752">
        <v>6</v>
      </c>
      <c r="N160" s="753">
        <v>424.32000000000005</v>
      </c>
    </row>
    <row r="161" spans="1:14" ht="14.4" customHeight="1" x14ac:dyDescent="0.3">
      <c r="A161" s="747" t="s">
        <v>565</v>
      </c>
      <c r="B161" s="748" t="s">
        <v>566</v>
      </c>
      <c r="C161" s="749" t="s">
        <v>590</v>
      </c>
      <c r="D161" s="750" t="s">
        <v>591</v>
      </c>
      <c r="E161" s="751">
        <v>50113001</v>
      </c>
      <c r="F161" s="750" t="s">
        <v>596</v>
      </c>
      <c r="G161" s="749" t="s">
        <v>597</v>
      </c>
      <c r="H161" s="749">
        <v>200863</v>
      </c>
      <c r="I161" s="749">
        <v>200863</v>
      </c>
      <c r="J161" s="749" t="s">
        <v>649</v>
      </c>
      <c r="K161" s="749" t="s">
        <v>650</v>
      </c>
      <c r="L161" s="752">
        <v>85.701874999999987</v>
      </c>
      <c r="M161" s="752">
        <v>32</v>
      </c>
      <c r="N161" s="753">
        <v>2742.4599999999996</v>
      </c>
    </row>
    <row r="162" spans="1:14" ht="14.4" customHeight="1" x14ac:dyDescent="0.3">
      <c r="A162" s="747" t="s">
        <v>565</v>
      </c>
      <c r="B162" s="748" t="s">
        <v>566</v>
      </c>
      <c r="C162" s="749" t="s">
        <v>590</v>
      </c>
      <c r="D162" s="750" t="s">
        <v>591</v>
      </c>
      <c r="E162" s="751">
        <v>50113001</v>
      </c>
      <c r="F162" s="750" t="s">
        <v>596</v>
      </c>
      <c r="G162" s="749" t="s">
        <v>676</v>
      </c>
      <c r="H162" s="749">
        <v>157871</v>
      </c>
      <c r="I162" s="749">
        <v>157871</v>
      </c>
      <c r="J162" s="749" t="s">
        <v>816</v>
      </c>
      <c r="K162" s="749" t="s">
        <v>817</v>
      </c>
      <c r="L162" s="752">
        <v>165</v>
      </c>
      <c r="M162" s="752">
        <v>9</v>
      </c>
      <c r="N162" s="753">
        <v>1485</v>
      </c>
    </row>
    <row r="163" spans="1:14" ht="14.4" customHeight="1" x14ac:dyDescent="0.3">
      <c r="A163" s="747" t="s">
        <v>565</v>
      </c>
      <c r="B163" s="748" t="s">
        <v>566</v>
      </c>
      <c r="C163" s="749" t="s">
        <v>590</v>
      </c>
      <c r="D163" s="750" t="s">
        <v>591</v>
      </c>
      <c r="E163" s="751">
        <v>50113001</v>
      </c>
      <c r="F163" s="750" t="s">
        <v>596</v>
      </c>
      <c r="G163" s="749" t="s">
        <v>597</v>
      </c>
      <c r="H163" s="749">
        <v>196023</v>
      </c>
      <c r="I163" s="749">
        <v>0</v>
      </c>
      <c r="J163" s="749" t="s">
        <v>818</v>
      </c>
      <c r="K163" s="749" t="s">
        <v>819</v>
      </c>
      <c r="L163" s="752">
        <v>1471.2</v>
      </c>
      <c r="M163" s="752">
        <v>2</v>
      </c>
      <c r="N163" s="753">
        <v>2942.4</v>
      </c>
    </row>
    <row r="164" spans="1:14" ht="14.4" customHeight="1" x14ac:dyDescent="0.3">
      <c r="A164" s="747" t="s">
        <v>565</v>
      </c>
      <c r="B164" s="748" t="s">
        <v>566</v>
      </c>
      <c r="C164" s="749" t="s">
        <v>590</v>
      </c>
      <c r="D164" s="750" t="s">
        <v>591</v>
      </c>
      <c r="E164" s="751">
        <v>50113001</v>
      </c>
      <c r="F164" s="750" t="s">
        <v>596</v>
      </c>
      <c r="G164" s="749" t="s">
        <v>597</v>
      </c>
      <c r="H164" s="749">
        <v>167679</v>
      </c>
      <c r="I164" s="749">
        <v>167679</v>
      </c>
      <c r="J164" s="749" t="s">
        <v>651</v>
      </c>
      <c r="K164" s="749" t="s">
        <v>652</v>
      </c>
      <c r="L164" s="752">
        <v>7229.6025</v>
      </c>
      <c r="M164" s="752">
        <v>16</v>
      </c>
      <c r="N164" s="753">
        <v>115673.64</v>
      </c>
    </row>
    <row r="165" spans="1:14" ht="14.4" customHeight="1" x14ac:dyDescent="0.3">
      <c r="A165" s="747" t="s">
        <v>565</v>
      </c>
      <c r="B165" s="748" t="s">
        <v>566</v>
      </c>
      <c r="C165" s="749" t="s">
        <v>590</v>
      </c>
      <c r="D165" s="750" t="s">
        <v>591</v>
      </c>
      <c r="E165" s="751">
        <v>50113001</v>
      </c>
      <c r="F165" s="750" t="s">
        <v>596</v>
      </c>
      <c r="G165" s="749" t="s">
        <v>597</v>
      </c>
      <c r="H165" s="749">
        <v>203216</v>
      </c>
      <c r="I165" s="749">
        <v>203216</v>
      </c>
      <c r="J165" s="749" t="s">
        <v>820</v>
      </c>
      <c r="K165" s="749" t="s">
        <v>821</v>
      </c>
      <c r="L165" s="752">
        <v>88.763333333333335</v>
      </c>
      <c r="M165" s="752">
        <v>3</v>
      </c>
      <c r="N165" s="753">
        <v>266.29000000000002</v>
      </c>
    </row>
    <row r="166" spans="1:14" ht="14.4" customHeight="1" x14ac:dyDescent="0.3">
      <c r="A166" s="747" t="s">
        <v>565</v>
      </c>
      <c r="B166" s="748" t="s">
        <v>566</v>
      </c>
      <c r="C166" s="749" t="s">
        <v>590</v>
      </c>
      <c r="D166" s="750" t="s">
        <v>591</v>
      </c>
      <c r="E166" s="751">
        <v>50113001</v>
      </c>
      <c r="F166" s="750" t="s">
        <v>596</v>
      </c>
      <c r="G166" s="749" t="s">
        <v>597</v>
      </c>
      <c r="H166" s="749">
        <v>100269</v>
      </c>
      <c r="I166" s="749">
        <v>269</v>
      </c>
      <c r="J166" s="749" t="s">
        <v>822</v>
      </c>
      <c r="K166" s="749" t="s">
        <v>823</v>
      </c>
      <c r="L166" s="752">
        <v>40.570000000000007</v>
      </c>
      <c r="M166" s="752">
        <v>1</v>
      </c>
      <c r="N166" s="753">
        <v>40.570000000000007</v>
      </c>
    </row>
    <row r="167" spans="1:14" ht="14.4" customHeight="1" x14ac:dyDescent="0.3">
      <c r="A167" s="747" t="s">
        <v>565</v>
      </c>
      <c r="B167" s="748" t="s">
        <v>566</v>
      </c>
      <c r="C167" s="749" t="s">
        <v>590</v>
      </c>
      <c r="D167" s="750" t="s">
        <v>591</v>
      </c>
      <c r="E167" s="751">
        <v>50113001</v>
      </c>
      <c r="F167" s="750" t="s">
        <v>596</v>
      </c>
      <c r="G167" s="749" t="s">
        <v>597</v>
      </c>
      <c r="H167" s="749">
        <v>840939</v>
      </c>
      <c r="I167" s="749">
        <v>0</v>
      </c>
      <c r="J167" s="749" t="s">
        <v>824</v>
      </c>
      <c r="K167" s="749" t="s">
        <v>825</v>
      </c>
      <c r="L167" s="752">
        <v>831.6</v>
      </c>
      <c r="M167" s="752">
        <v>1</v>
      </c>
      <c r="N167" s="753">
        <v>831.6</v>
      </c>
    </row>
    <row r="168" spans="1:14" ht="14.4" customHeight="1" x14ac:dyDescent="0.3">
      <c r="A168" s="747" t="s">
        <v>565</v>
      </c>
      <c r="B168" s="748" t="s">
        <v>566</v>
      </c>
      <c r="C168" s="749" t="s">
        <v>590</v>
      </c>
      <c r="D168" s="750" t="s">
        <v>591</v>
      </c>
      <c r="E168" s="751">
        <v>50113001</v>
      </c>
      <c r="F168" s="750" t="s">
        <v>596</v>
      </c>
      <c r="G168" s="749" t="s">
        <v>567</v>
      </c>
      <c r="H168" s="749">
        <v>118167</v>
      </c>
      <c r="I168" s="749">
        <v>18167</v>
      </c>
      <c r="J168" s="749" t="s">
        <v>826</v>
      </c>
      <c r="K168" s="749" t="s">
        <v>827</v>
      </c>
      <c r="L168" s="752">
        <v>231.12</v>
      </c>
      <c r="M168" s="752">
        <v>1</v>
      </c>
      <c r="N168" s="753">
        <v>231.12</v>
      </c>
    </row>
    <row r="169" spans="1:14" ht="14.4" customHeight="1" x14ac:dyDescent="0.3">
      <c r="A169" s="747" t="s">
        <v>565</v>
      </c>
      <c r="B169" s="748" t="s">
        <v>566</v>
      </c>
      <c r="C169" s="749" t="s">
        <v>590</v>
      </c>
      <c r="D169" s="750" t="s">
        <v>591</v>
      </c>
      <c r="E169" s="751">
        <v>50113001</v>
      </c>
      <c r="F169" s="750" t="s">
        <v>596</v>
      </c>
      <c r="G169" s="749" t="s">
        <v>597</v>
      </c>
      <c r="H169" s="749">
        <v>849310</v>
      </c>
      <c r="I169" s="749">
        <v>126689</v>
      </c>
      <c r="J169" s="749" t="s">
        <v>828</v>
      </c>
      <c r="K169" s="749" t="s">
        <v>829</v>
      </c>
      <c r="L169" s="752">
        <v>218.9</v>
      </c>
      <c r="M169" s="752">
        <v>3</v>
      </c>
      <c r="N169" s="753">
        <v>656.7</v>
      </c>
    </row>
    <row r="170" spans="1:14" ht="14.4" customHeight="1" x14ac:dyDescent="0.3">
      <c r="A170" s="747" t="s">
        <v>565</v>
      </c>
      <c r="B170" s="748" t="s">
        <v>566</v>
      </c>
      <c r="C170" s="749" t="s">
        <v>590</v>
      </c>
      <c r="D170" s="750" t="s">
        <v>591</v>
      </c>
      <c r="E170" s="751">
        <v>50113001</v>
      </c>
      <c r="F170" s="750" t="s">
        <v>596</v>
      </c>
      <c r="G170" s="749" t="s">
        <v>597</v>
      </c>
      <c r="H170" s="749">
        <v>113373</v>
      </c>
      <c r="I170" s="749">
        <v>154858</v>
      </c>
      <c r="J170" s="749" t="s">
        <v>830</v>
      </c>
      <c r="K170" s="749" t="s">
        <v>831</v>
      </c>
      <c r="L170" s="752">
        <v>257.89999999999998</v>
      </c>
      <c r="M170" s="752">
        <v>1</v>
      </c>
      <c r="N170" s="753">
        <v>257.89999999999998</v>
      </c>
    </row>
    <row r="171" spans="1:14" ht="14.4" customHeight="1" x14ac:dyDescent="0.3">
      <c r="A171" s="747" t="s">
        <v>565</v>
      </c>
      <c r="B171" s="748" t="s">
        <v>566</v>
      </c>
      <c r="C171" s="749" t="s">
        <v>590</v>
      </c>
      <c r="D171" s="750" t="s">
        <v>591</v>
      </c>
      <c r="E171" s="751">
        <v>50113001</v>
      </c>
      <c r="F171" s="750" t="s">
        <v>596</v>
      </c>
      <c r="G171" s="749" t="s">
        <v>597</v>
      </c>
      <c r="H171" s="749">
        <v>185256</v>
      </c>
      <c r="I171" s="749">
        <v>85256</v>
      </c>
      <c r="J171" s="749" t="s">
        <v>832</v>
      </c>
      <c r="K171" s="749" t="s">
        <v>833</v>
      </c>
      <c r="L171" s="752">
        <v>29.484444444444446</v>
      </c>
      <c r="M171" s="752">
        <v>9</v>
      </c>
      <c r="N171" s="753">
        <v>265.36</v>
      </c>
    </row>
    <row r="172" spans="1:14" ht="14.4" customHeight="1" x14ac:dyDescent="0.3">
      <c r="A172" s="747" t="s">
        <v>565</v>
      </c>
      <c r="B172" s="748" t="s">
        <v>566</v>
      </c>
      <c r="C172" s="749" t="s">
        <v>590</v>
      </c>
      <c r="D172" s="750" t="s">
        <v>591</v>
      </c>
      <c r="E172" s="751">
        <v>50113001</v>
      </c>
      <c r="F172" s="750" t="s">
        <v>596</v>
      </c>
      <c r="G172" s="749" t="s">
        <v>597</v>
      </c>
      <c r="H172" s="749">
        <v>122629</v>
      </c>
      <c r="I172" s="749">
        <v>122629</v>
      </c>
      <c r="J172" s="749" t="s">
        <v>834</v>
      </c>
      <c r="K172" s="749" t="s">
        <v>835</v>
      </c>
      <c r="L172" s="752">
        <v>75.831923103296504</v>
      </c>
      <c r="M172" s="752">
        <v>26</v>
      </c>
      <c r="N172" s="753">
        <v>1971.6300006857091</v>
      </c>
    </row>
    <row r="173" spans="1:14" ht="14.4" customHeight="1" x14ac:dyDescent="0.3">
      <c r="A173" s="747" t="s">
        <v>565</v>
      </c>
      <c r="B173" s="748" t="s">
        <v>566</v>
      </c>
      <c r="C173" s="749" t="s">
        <v>590</v>
      </c>
      <c r="D173" s="750" t="s">
        <v>591</v>
      </c>
      <c r="E173" s="751">
        <v>50113001</v>
      </c>
      <c r="F173" s="750" t="s">
        <v>596</v>
      </c>
      <c r="G173" s="749" t="s">
        <v>597</v>
      </c>
      <c r="H173" s="749">
        <v>194852</v>
      </c>
      <c r="I173" s="749">
        <v>94852</v>
      </c>
      <c r="J173" s="749" t="s">
        <v>836</v>
      </c>
      <c r="K173" s="749" t="s">
        <v>837</v>
      </c>
      <c r="L173" s="752">
        <v>1033.2687499999997</v>
      </c>
      <c r="M173" s="752">
        <v>8</v>
      </c>
      <c r="N173" s="753">
        <v>8266.1499999999978</v>
      </c>
    </row>
    <row r="174" spans="1:14" ht="14.4" customHeight="1" x14ac:dyDescent="0.3">
      <c r="A174" s="747" t="s">
        <v>565</v>
      </c>
      <c r="B174" s="748" t="s">
        <v>566</v>
      </c>
      <c r="C174" s="749" t="s">
        <v>590</v>
      </c>
      <c r="D174" s="750" t="s">
        <v>591</v>
      </c>
      <c r="E174" s="751">
        <v>50113001</v>
      </c>
      <c r="F174" s="750" t="s">
        <v>596</v>
      </c>
      <c r="G174" s="749" t="s">
        <v>676</v>
      </c>
      <c r="H174" s="749">
        <v>849266</v>
      </c>
      <c r="I174" s="749">
        <v>162444</v>
      </c>
      <c r="J174" s="749" t="s">
        <v>838</v>
      </c>
      <c r="K174" s="749" t="s">
        <v>839</v>
      </c>
      <c r="L174" s="752">
        <v>82.120000000000019</v>
      </c>
      <c r="M174" s="752">
        <v>178</v>
      </c>
      <c r="N174" s="753">
        <v>14617.360000000004</v>
      </c>
    </row>
    <row r="175" spans="1:14" ht="14.4" customHeight="1" x14ac:dyDescent="0.3">
      <c r="A175" s="747" t="s">
        <v>565</v>
      </c>
      <c r="B175" s="748" t="s">
        <v>566</v>
      </c>
      <c r="C175" s="749" t="s">
        <v>590</v>
      </c>
      <c r="D175" s="750" t="s">
        <v>591</v>
      </c>
      <c r="E175" s="751">
        <v>50113001</v>
      </c>
      <c r="F175" s="750" t="s">
        <v>596</v>
      </c>
      <c r="G175" s="749" t="s">
        <v>597</v>
      </c>
      <c r="H175" s="749">
        <v>846941</v>
      </c>
      <c r="I175" s="749">
        <v>0</v>
      </c>
      <c r="J175" s="749" t="s">
        <v>653</v>
      </c>
      <c r="K175" s="749" t="s">
        <v>567</v>
      </c>
      <c r="L175" s="752">
        <v>153.94183673469382</v>
      </c>
      <c r="M175" s="752">
        <v>49</v>
      </c>
      <c r="N175" s="753">
        <v>7543.1499999999978</v>
      </c>
    </row>
    <row r="176" spans="1:14" ht="14.4" customHeight="1" x14ac:dyDescent="0.3">
      <c r="A176" s="747" t="s">
        <v>565</v>
      </c>
      <c r="B176" s="748" t="s">
        <v>566</v>
      </c>
      <c r="C176" s="749" t="s">
        <v>590</v>
      </c>
      <c r="D176" s="750" t="s">
        <v>591</v>
      </c>
      <c r="E176" s="751">
        <v>50113001</v>
      </c>
      <c r="F176" s="750" t="s">
        <v>596</v>
      </c>
      <c r="G176" s="749" t="s">
        <v>597</v>
      </c>
      <c r="H176" s="749">
        <v>104380</v>
      </c>
      <c r="I176" s="749">
        <v>4380</v>
      </c>
      <c r="J176" s="749" t="s">
        <v>840</v>
      </c>
      <c r="K176" s="749" t="s">
        <v>841</v>
      </c>
      <c r="L176" s="752">
        <v>356.24</v>
      </c>
      <c r="M176" s="752">
        <v>3</v>
      </c>
      <c r="N176" s="753">
        <v>1068.72</v>
      </c>
    </row>
    <row r="177" spans="1:14" ht="14.4" customHeight="1" x14ac:dyDescent="0.3">
      <c r="A177" s="747" t="s">
        <v>565</v>
      </c>
      <c r="B177" s="748" t="s">
        <v>566</v>
      </c>
      <c r="C177" s="749" t="s">
        <v>590</v>
      </c>
      <c r="D177" s="750" t="s">
        <v>591</v>
      </c>
      <c r="E177" s="751">
        <v>50113001</v>
      </c>
      <c r="F177" s="750" t="s">
        <v>596</v>
      </c>
      <c r="G177" s="749" t="s">
        <v>597</v>
      </c>
      <c r="H177" s="749">
        <v>132090</v>
      </c>
      <c r="I177" s="749">
        <v>32090</v>
      </c>
      <c r="J177" s="749" t="s">
        <v>842</v>
      </c>
      <c r="K177" s="749" t="s">
        <v>843</v>
      </c>
      <c r="L177" s="752">
        <v>27.49</v>
      </c>
      <c r="M177" s="752">
        <v>1</v>
      </c>
      <c r="N177" s="753">
        <v>27.49</v>
      </c>
    </row>
    <row r="178" spans="1:14" ht="14.4" customHeight="1" x14ac:dyDescent="0.3">
      <c r="A178" s="747" t="s">
        <v>565</v>
      </c>
      <c r="B178" s="748" t="s">
        <v>566</v>
      </c>
      <c r="C178" s="749" t="s">
        <v>590</v>
      </c>
      <c r="D178" s="750" t="s">
        <v>591</v>
      </c>
      <c r="E178" s="751">
        <v>50113001</v>
      </c>
      <c r="F178" s="750" t="s">
        <v>596</v>
      </c>
      <c r="G178" s="749" t="s">
        <v>597</v>
      </c>
      <c r="H178" s="749">
        <v>130610</v>
      </c>
      <c r="I178" s="749">
        <v>130610</v>
      </c>
      <c r="J178" s="749" t="s">
        <v>844</v>
      </c>
      <c r="K178" s="749" t="s">
        <v>845</v>
      </c>
      <c r="L178" s="752">
        <v>573.41999999999996</v>
      </c>
      <c r="M178" s="752">
        <v>1</v>
      </c>
      <c r="N178" s="753">
        <v>573.41999999999996</v>
      </c>
    </row>
    <row r="179" spans="1:14" ht="14.4" customHeight="1" x14ac:dyDescent="0.3">
      <c r="A179" s="747" t="s">
        <v>565</v>
      </c>
      <c r="B179" s="748" t="s">
        <v>566</v>
      </c>
      <c r="C179" s="749" t="s">
        <v>590</v>
      </c>
      <c r="D179" s="750" t="s">
        <v>591</v>
      </c>
      <c r="E179" s="751">
        <v>50113001</v>
      </c>
      <c r="F179" s="750" t="s">
        <v>596</v>
      </c>
      <c r="G179" s="749" t="s">
        <v>676</v>
      </c>
      <c r="H179" s="749">
        <v>131934</v>
      </c>
      <c r="I179" s="749">
        <v>31934</v>
      </c>
      <c r="J179" s="749" t="s">
        <v>846</v>
      </c>
      <c r="K179" s="749" t="s">
        <v>847</v>
      </c>
      <c r="L179" s="752">
        <v>49.824000000000026</v>
      </c>
      <c r="M179" s="752">
        <v>5</v>
      </c>
      <c r="N179" s="753">
        <v>249.12000000000012</v>
      </c>
    </row>
    <row r="180" spans="1:14" ht="14.4" customHeight="1" x14ac:dyDescent="0.3">
      <c r="A180" s="747" t="s">
        <v>565</v>
      </c>
      <c r="B180" s="748" t="s">
        <v>566</v>
      </c>
      <c r="C180" s="749" t="s">
        <v>590</v>
      </c>
      <c r="D180" s="750" t="s">
        <v>591</v>
      </c>
      <c r="E180" s="751">
        <v>50113001</v>
      </c>
      <c r="F180" s="750" t="s">
        <v>596</v>
      </c>
      <c r="G180" s="749" t="s">
        <v>597</v>
      </c>
      <c r="H180" s="749">
        <v>112023</v>
      </c>
      <c r="I180" s="749">
        <v>12023</v>
      </c>
      <c r="J180" s="749" t="s">
        <v>655</v>
      </c>
      <c r="K180" s="749" t="s">
        <v>656</v>
      </c>
      <c r="L180" s="752">
        <v>70.798333333333332</v>
      </c>
      <c r="M180" s="752">
        <v>12</v>
      </c>
      <c r="N180" s="753">
        <v>849.58</v>
      </c>
    </row>
    <row r="181" spans="1:14" ht="14.4" customHeight="1" x14ac:dyDescent="0.3">
      <c r="A181" s="747" t="s">
        <v>565</v>
      </c>
      <c r="B181" s="748" t="s">
        <v>566</v>
      </c>
      <c r="C181" s="749" t="s">
        <v>590</v>
      </c>
      <c r="D181" s="750" t="s">
        <v>591</v>
      </c>
      <c r="E181" s="751">
        <v>50113001</v>
      </c>
      <c r="F181" s="750" t="s">
        <v>596</v>
      </c>
      <c r="G181" s="749" t="s">
        <v>597</v>
      </c>
      <c r="H181" s="749">
        <v>142594</v>
      </c>
      <c r="I181" s="749">
        <v>42594</v>
      </c>
      <c r="J181" s="749" t="s">
        <v>848</v>
      </c>
      <c r="K181" s="749" t="s">
        <v>849</v>
      </c>
      <c r="L181" s="752">
        <v>901.19</v>
      </c>
      <c r="M181" s="752">
        <v>5.9</v>
      </c>
      <c r="N181" s="753">
        <v>5317.0210000000006</v>
      </c>
    </row>
    <row r="182" spans="1:14" ht="14.4" customHeight="1" x14ac:dyDescent="0.3">
      <c r="A182" s="747" t="s">
        <v>565</v>
      </c>
      <c r="B182" s="748" t="s">
        <v>566</v>
      </c>
      <c r="C182" s="749" t="s">
        <v>590</v>
      </c>
      <c r="D182" s="750" t="s">
        <v>591</v>
      </c>
      <c r="E182" s="751">
        <v>50113001</v>
      </c>
      <c r="F182" s="750" t="s">
        <v>596</v>
      </c>
      <c r="G182" s="749" t="s">
        <v>597</v>
      </c>
      <c r="H182" s="749">
        <v>199814</v>
      </c>
      <c r="I182" s="749">
        <v>99814</v>
      </c>
      <c r="J182" s="749" t="s">
        <v>850</v>
      </c>
      <c r="K182" s="749" t="s">
        <v>851</v>
      </c>
      <c r="L182" s="752">
        <v>321.19999999999993</v>
      </c>
      <c r="M182" s="752">
        <v>21</v>
      </c>
      <c r="N182" s="753">
        <v>6745.1999999999989</v>
      </c>
    </row>
    <row r="183" spans="1:14" ht="14.4" customHeight="1" x14ac:dyDescent="0.3">
      <c r="A183" s="747" t="s">
        <v>565</v>
      </c>
      <c r="B183" s="748" t="s">
        <v>566</v>
      </c>
      <c r="C183" s="749" t="s">
        <v>590</v>
      </c>
      <c r="D183" s="750" t="s">
        <v>591</v>
      </c>
      <c r="E183" s="751">
        <v>50113002</v>
      </c>
      <c r="F183" s="750" t="s">
        <v>852</v>
      </c>
      <c r="G183" s="749" t="s">
        <v>597</v>
      </c>
      <c r="H183" s="749">
        <v>17820</v>
      </c>
      <c r="I183" s="749">
        <v>17820</v>
      </c>
      <c r="J183" s="749" t="s">
        <v>853</v>
      </c>
      <c r="K183" s="749" t="s">
        <v>854</v>
      </c>
      <c r="L183" s="752">
        <v>1221</v>
      </c>
      <c r="M183" s="752">
        <v>7</v>
      </c>
      <c r="N183" s="753">
        <v>8547</v>
      </c>
    </row>
    <row r="184" spans="1:14" ht="14.4" customHeight="1" x14ac:dyDescent="0.3">
      <c r="A184" s="747" t="s">
        <v>565</v>
      </c>
      <c r="B184" s="748" t="s">
        <v>566</v>
      </c>
      <c r="C184" s="749" t="s">
        <v>590</v>
      </c>
      <c r="D184" s="750" t="s">
        <v>591</v>
      </c>
      <c r="E184" s="751">
        <v>50113002</v>
      </c>
      <c r="F184" s="750" t="s">
        <v>852</v>
      </c>
      <c r="G184" s="749" t="s">
        <v>597</v>
      </c>
      <c r="H184" s="749">
        <v>101420</v>
      </c>
      <c r="I184" s="749">
        <v>101420</v>
      </c>
      <c r="J184" s="749" t="s">
        <v>855</v>
      </c>
      <c r="K184" s="749" t="s">
        <v>856</v>
      </c>
      <c r="L184" s="752">
        <v>1496</v>
      </c>
      <c r="M184" s="752">
        <v>4</v>
      </c>
      <c r="N184" s="753">
        <v>5984</v>
      </c>
    </row>
    <row r="185" spans="1:14" ht="14.4" customHeight="1" x14ac:dyDescent="0.3">
      <c r="A185" s="747" t="s">
        <v>565</v>
      </c>
      <c r="B185" s="748" t="s">
        <v>566</v>
      </c>
      <c r="C185" s="749" t="s">
        <v>590</v>
      </c>
      <c r="D185" s="750" t="s">
        <v>591</v>
      </c>
      <c r="E185" s="751">
        <v>50113004</v>
      </c>
      <c r="F185" s="750" t="s">
        <v>857</v>
      </c>
      <c r="G185" s="749" t="s">
        <v>597</v>
      </c>
      <c r="H185" s="749">
        <v>498233</v>
      </c>
      <c r="I185" s="749">
        <v>0</v>
      </c>
      <c r="J185" s="749" t="s">
        <v>858</v>
      </c>
      <c r="K185" s="749" t="s">
        <v>859</v>
      </c>
      <c r="L185" s="752">
        <v>1027.5144324675325</v>
      </c>
      <c r="M185" s="752">
        <v>77</v>
      </c>
      <c r="N185" s="753">
        <v>79118.611300000004</v>
      </c>
    </row>
    <row r="186" spans="1:14" ht="14.4" customHeight="1" x14ac:dyDescent="0.3">
      <c r="A186" s="747" t="s">
        <v>565</v>
      </c>
      <c r="B186" s="748" t="s">
        <v>566</v>
      </c>
      <c r="C186" s="749" t="s">
        <v>590</v>
      </c>
      <c r="D186" s="750" t="s">
        <v>591</v>
      </c>
      <c r="E186" s="751">
        <v>50113004</v>
      </c>
      <c r="F186" s="750" t="s">
        <v>857</v>
      </c>
      <c r="G186" s="749" t="s">
        <v>597</v>
      </c>
      <c r="H186" s="749">
        <v>501547</v>
      </c>
      <c r="I186" s="749">
        <v>0</v>
      </c>
      <c r="J186" s="749" t="s">
        <v>860</v>
      </c>
      <c r="K186" s="749" t="s">
        <v>861</v>
      </c>
      <c r="L186" s="752">
        <v>1259.6372944444445</v>
      </c>
      <c r="M186" s="752">
        <v>90</v>
      </c>
      <c r="N186" s="753">
        <v>113367.35650000001</v>
      </c>
    </row>
    <row r="187" spans="1:14" ht="14.4" customHeight="1" x14ac:dyDescent="0.3">
      <c r="A187" s="747" t="s">
        <v>565</v>
      </c>
      <c r="B187" s="748" t="s">
        <v>566</v>
      </c>
      <c r="C187" s="749" t="s">
        <v>590</v>
      </c>
      <c r="D187" s="750" t="s">
        <v>591</v>
      </c>
      <c r="E187" s="751">
        <v>50113004</v>
      </c>
      <c r="F187" s="750" t="s">
        <v>857</v>
      </c>
      <c r="G187" s="749" t="s">
        <v>597</v>
      </c>
      <c r="H187" s="749">
        <v>501533</v>
      </c>
      <c r="I187" s="749">
        <v>0</v>
      </c>
      <c r="J187" s="749" t="s">
        <v>862</v>
      </c>
      <c r="K187" s="749" t="s">
        <v>863</v>
      </c>
      <c r="L187" s="752">
        <v>533.79692507958237</v>
      </c>
      <c r="M187" s="752">
        <v>188</v>
      </c>
      <c r="N187" s="753">
        <v>100353.82191496147</v>
      </c>
    </row>
    <row r="188" spans="1:14" ht="14.4" customHeight="1" x14ac:dyDescent="0.3">
      <c r="A188" s="747" t="s">
        <v>565</v>
      </c>
      <c r="B188" s="748" t="s">
        <v>566</v>
      </c>
      <c r="C188" s="749" t="s">
        <v>590</v>
      </c>
      <c r="D188" s="750" t="s">
        <v>591</v>
      </c>
      <c r="E188" s="751">
        <v>50113004</v>
      </c>
      <c r="F188" s="750" t="s">
        <v>857</v>
      </c>
      <c r="G188" s="749" t="s">
        <v>597</v>
      </c>
      <c r="H188" s="749">
        <v>501546</v>
      </c>
      <c r="I188" s="749">
        <v>0</v>
      </c>
      <c r="J188" s="749" t="s">
        <v>862</v>
      </c>
      <c r="K188" s="749" t="s">
        <v>864</v>
      </c>
      <c r="L188" s="752">
        <v>775.86142222222225</v>
      </c>
      <c r="M188" s="752">
        <v>180</v>
      </c>
      <c r="N188" s="753">
        <v>139655.05600000001</v>
      </c>
    </row>
    <row r="189" spans="1:14" ht="14.4" customHeight="1" x14ac:dyDescent="0.3">
      <c r="A189" s="747" t="s">
        <v>565</v>
      </c>
      <c r="B189" s="748" t="s">
        <v>566</v>
      </c>
      <c r="C189" s="749" t="s">
        <v>590</v>
      </c>
      <c r="D189" s="750" t="s">
        <v>591</v>
      </c>
      <c r="E189" s="751">
        <v>50113006</v>
      </c>
      <c r="F189" s="750" t="s">
        <v>657</v>
      </c>
      <c r="G189" s="749" t="s">
        <v>597</v>
      </c>
      <c r="H189" s="749">
        <v>217124</v>
      </c>
      <c r="I189" s="749">
        <v>217124</v>
      </c>
      <c r="J189" s="749" t="s">
        <v>865</v>
      </c>
      <c r="K189" s="749" t="s">
        <v>866</v>
      </c>
      <c r="L189" s="752">
        <v>1799.37</v>
      </c>
      <c r="M189" s="752">
        <v>-4</v>
      </c>
      <c r="N189" s="753">
        <v>-7197.48</v>
      </c>
    </row>
    <row r="190" spans="1:14" ht="14.4" customHeight="1" x14ac:dyDescent="0.3">
      <c r="A190" s="747" t="s">
        <v>565</v>
      </c>
      <c r="B190" s="748" t="s">
        <v>566</v>
      </c>
      <c r="C190" s="749" t="s">
        <v>590</v>
      </c>
      <c r="D190" s="750" t="s">
        <v>591</v>
      </c>
      <c r="E190" s="751">
        <v>50113006</v>
      </c>
      <c r="F190" s="750" t="s">
        <v>657</v>
      </c>
      <c r="G190" s="749" t="s">
        <v>597</v>
      </c>
      <c r="H190" s="749">
        <v>992251</v>
      </c>
      <c r="I190" s="749">
        <v>0</v>
      </c>
      <c r="J190" s="749" t="s">
        <v>658</v>
      </c>
      <c r="K190" s="749" t="s">
        <v>567</v>
      </c>
      <c r="L190" s="752">
        <v>1196.69</v>
      </c>
      <c r="M190" s="752">
        <v>24</v>
      </c>
      <c r="N190" s="753">
        <v>28720.560000000001</v>
      </c>
    </row>
    <row r="191" spans="1:14" ht="14.4" customHeight="1" x14ac:dyDescent="0.3">
      <c r="A191" s="747" t="s">
        <v>565</v>
      </c>
      <c r="B191" s="748" t="s">
        <v>566</v>
      </c>
      <c r="C191" s="749" t="s">
        <v>590</v>
      </c>
      <c r="D191" s="750" t="s">
        <v>591</v>
      </c>
      <c r="E191" s="751">
        <v>50113006</v>
      </c>
      <c r="F191" s="750" t="s">
        <v>657</v>
      </c>
      <c r="G191" s="749" t="s">
        <v>597</v>
      </c>
      <c r="H191" s="749">
        <v>394317</v>
      </c>
      <c r="I191" s="749">
        <v>0</v>
      </c>
      <c r="J191" s="749" t="s">
        <v>867</v>
      </c>
      <c r="K191" s="749" t="s">
        <v>567</v>
      </c>
      <c r="L191" s="752">
        <v>236.66999999999993</v>
      </c>
      <c r="M191" s="752">
        <v>8</v>
      </c>
      <c r="N191" s="753">
        <v>1893.3599999999994</v>
      </c>
    </row>
    <row r="192" spans="1:14" ht="14.4" customHeight="1" x14ac:dyDescent="0.3">
      <c r="A192" s="747" t="s">
        <v>565</v>
      </c>
      <c r="B192" s="748" t="s">
        <v>566</v>
      </c>
      <c r="C192" s="749" t="s">
        <v>590</v>
      </c>
      <c r="D192" s="750" t="s">
        <v>591</v>
      </c>
      <c r="E192" s="751">
        <v>50113006</v>
      </c>
      <c r="F192" s="750" t="s">
        <v>657</v>
      </c>
      <c r="G192" s="749" t="s">
        <v>597</v>
      </c>
      <c r="H192" s="749">
        <v>990209</v>
      </c>
      <c r="I192" s="749">
        <v>0</v>
      </c>
      <c r="J192" s="749" t="s">
        <v>659</v>
      </c>
      <c r="K192" s="749" t="s">
        <v>567</v>
      </c>
      <c r="L192" s="752">
        <v>700.37999999999988</v>
      </c>
      <c r="M192" s="752">
        <v>2</v>
      </c>
      <c r="N192" s="753">
        <v>1400.7599999999998</v>
      </c>
    </row>
    <row r="193" spans="1:14" ht="14.4" customHeight="1" x14ac:dyDescent="0.3">
      <c r="A193" s="747" t="s">
        <v>565</v>
      </c>
      <c r="B193" s="748" t="s">
        <v>566</v>
      </c>
      <c r="C193" s="749" t="s">
        <v>590</v>
      </c>
      <c r="D193" s="750" t="s">
        <v>591</v>
      </c>
      <c r="E193" s="751">
        <v>50113006</v>
      </c>
      <c r="F193" s="750" t="s">
        <v>657</v>
      </c>
      <c r="G193" s="749" t="s">
        <v>597</v>
      </c>
      <c r="H193" s="749">
        <v>993159</v>
      </c>
      <c r="I193" s="749">
        <v>0</v>
      </c>
      <c r="J193" s="749" t="s">
        <v>868</v>
      </c>
      <c r="K193" s="749" t="s">
        <v>567</v>
      </c>
      <c r="L193" s="752">
        <v>457.48499999999996</v>
      </c>
      <c r="M193" s="752">
        <v>6</v>
      </c>
      <c r="N193" s="753">
        <v>2744.91</v>
      </c>
    </row>
    <row r="194" spans="1:14" ht="14.4" customHeight="1" x14ac:dyDescent="0.3">
      <c r="A194" s="747" t="s">
        <v>565</v>
      </c>
      <c r="B194" s="748" t="s">
        <v>566</v>
      </c>
      <c r="C194" s="749" t="s">
        <v>590</v>
      </c>
      <c r="D194" s="750" t="s">
        <v>591</v>
      </c>
      <c r="E194" s="751">
        <v>50113006</v>
      </c>
      <c r="F194" s="750" t="s">
        <v>657</v>
      </c>
      <c r="G194" s="749" t="s">
        <v>597</v>
      </c>
      <c r="H194" s="749">
        <v>992603</v>
      </c>
      <c r="I194" s="749">
        <v>0</v>
      </c>
      <c r="J194" s="749" t="s">
        <v>869</v>
      </c>
      <c r="K194" s="749" t="s">
        <v>567</v>
      </c>
      <c r="L194" s="752">
        <v>272.69</v>
      </c>
      <c r="M194" s="752">
        <v>42</v>
      </c>
      <c r="N194" s="753">
        <v>11452.98</v>
      </c>
    </row>
    <row r="195" spans="1:14" ht="14.4" customHeight="1" x14ac:dyDescent="0.3">
      <c r="A195" s="747" t="s">
        <v>565</v>
      </c>
      <c r="B195" s="748" t="s">
        <v>566</v>
      </c>
      <c r="C195" s="749" t="s">
        <v>590</v>
      </c>
      <c r="D195" s="750" t="s">
        <v>591</v>
      </c>
      <c r="E195" s="751">
        <v>50113006</v>
      </c>
      <c r="F195" s="750" t="s">
        <v>657</v>
      </c>
      <c r="G195" s="749" t="s">
        <v>597</v>
      </c>
      <c r="H195" s="749">
        <v>992994</v>
      </c>
      <c r="I195" s="749">
        <v>0</v>
      </c>
      <c r="J195" s="749" t="s">
        <v>660</v>
      </c>
      <c r="K195" s="749" t="s">
        <v>567</v>
      </c>
      <c r="L195" s="752">
        <v>412.63</v>
      </c>
      <c r="M195" s="752">
        <v>9</v>
      </c>
      <c r="N195" s="753">
        <v>3713.67</v>
      </c>
    </row>
    <row r="196" spans="1:14" ht="14.4" customHeight="1" x14ac:dyDescent="0.3">
      <c r="A196" s="747" t="s">
        <v>565</v>
      </c>
      <c r="B196" s="748" t="s">
        <v>566</v>
      </c>
      <c r="C196" s="749" t="s">
        <v>590</v>
      </c>
      <c r="D196" s="750" t="s">
        <v>591</v>
      </c>
      <c r="E196" s="751">
        <v>50113006</v>
      </c>
      <c r="F196" s="750" t="s">
        <v>657</v>
      </c>
      <c r="G196" s="749" t="s">
        <v>597</v>
      </c>
      <c r="H196" s="749">
        <v>840010</v>
      </c>
      <c r="I196" s="749">
        <v>0</v>
      </c>
      <c r="J196" s="749" t="s">
        <v>870</v>
      </c>
      <c r="K196" s="749" t="s">
        <v>567</v>
      </c>
      <c r="L196" s="752">
        <v>198.47</v>
      </c>
      <c r="M196" s="752">
        <v>6</v>
      </c>
      <c r="N196" s="753">
        <v>1190.82</v>
      </c>
    </row>
    <row r="197" spans="1:14" ht="14.4" customHeight="1" x14ac:dyDescent="0.3">
      <c r="A197" s="747" t="s">
        <v>565</v>
      </c>
      <c r="B197" s="748" t="s">
        <v>566</v>
      </c>
      <c r="C197" s="749" t="s">
        <v>590</v>
      </c>
      <c r="D197" s="750" t="s">
        <v>591</v>
      </c>
      <c r="E197" s="751">
        <v>50113006</v>
      </c>
      <c r="F197" s="750" t="s">
        <v>657</v>
      </c>
      <c r="G197" s="749" t="s">
        <v>597</v>
      </c>
      <c r="H197" s="749">
        <v>990889</v>
      </c>
      <c r="I197" s="749">
        <v>0</v>
      </c>
      <c r="J197" s="749" t="s">
        <v>871</v>
      </c>
      <c r="K197" s="749" t="s">
        <v>567</v>
      </c>
      <c r="L197" s="752">
        <v>412.63</v>
      </c>
      <c r="M197" s="752">
        <v>5</v>
      </c>
      <c r="N197" s="753">
        <v>2063.15</v>
      </c>
    </row>
    <row r="198" spans="1:14" ht="14.4" customHeight="1" x14ac:dyDescent="0.3">
      <c r="A198" s="747" t="s">
        <v>565</v>
      </c>
      <c r="B198" s="748" t="s">
        <v>566</v>
      </c>
      <c r="C198" s="749" t="s">
        <v>590</v>
      </c>
      <c r="D198" s="750" t="s">
        <v>591</v>
      </c>
      <c r="E198" s="751">
        <v>50113006</v>
      </c>
      <c r="F198" s="750" t="s">
        <v>657</v>
      </c>
      <c r="G198" s="749" t="s">
        <v>597</v>
      </c>
      <c r="H198" s="749">
        <v>161451</v>
      </c>
      <c r="I198" s="749">
        <v>0</v>
      </c>
      <c r="J198" s="749" t="s">
        <v>872</v>
      </c>
      <c r="K198" s="749" t="s">
        <v>567</v>
      </c>
      <c r="L198" s="752">
        <v>314.86</v>
      </c>
      <c r="M198" s="752">
        <v>1</v>
      </c>
      <c r="N198" s="753">
        <v>314.86</v>
      </c>
    </row>
    <row r="199" spans="1:14" ht="14.4" customHeight="1" x14ac:dyDescent="0.3">
      <c r="A199" s="747" t="s">
        <v>565</v>
      </c>
      <c r="B199" s="748" t="s">
        <v>566</v>
      </c>
      <c r="C199" s="749" t="s">
        <v>590</v>
      </c>
      <c r="D199" s="750" t="s">
        <v>591</v>
      </c>
      <c r="E199" s="751">
        <v>50113006</v>
      </c>
      <c r="F199" s="750" t="s">
        <v>657</v>
      </c>
      <c r="G199" s="749" t="s">
        <v>567</v>
      </c>
      <c r="H199" s="749">
        <v>841583</v>
      </c>
      <c r="I199" s="749">
        <v>33218</v>
      </c>
      <c r="J199" s="749" t="s">
        <v>873</v>
      </c>
      <c r="K199" s="749" t="s">
        <v>567</v>
      </c>
      <c r="L199" s="752">
        <v>188.54999999999998</v>
      </c>
      <c r="M199" s="752">
        <v>3</v>
      </c>
      <c r="N199" s="753">
        <v>565.65</v>
      </c>
    </row>
    <row r="200" spans="1:14" ht="14.4" customHeight="1" x14ac:dyDescent="0.3">
      <c r="A200" s="747" t="s">
        <v>565</v>
      </c>
      <c r="B200" s="748" t="s">
        <v>566</v>
      </c>
      <c r="C200" s="749" t="s">
        <v>590</v>
      </c>
      <c r="D200" s="750" t="s">
        <v>591</v>
      </c>
      <c r="E200" s="751">
        <v>50113008</v>
      </c>
      <c r="F200" s="750" t="s">
        <v>874</v>
      </c>
      <c r="G200" s="749"/>
      <c r="H200" s="749"/>
      <c r="I200" s="749">
        <v>42144</v>
      </c>
      <c r="J200" s="749" t="s">
        <v>875</v>
      </c>
      <c r="K200" s="749" t="s">
        <v>876</v>
      </c>
      <c r="L200" s="752">
        <v>137.39000216397372</v>
      </c>
      <c r="M200" s="752">
        <v>22</v>
      </c>
      <c r="N200" s="753">
        <v>3022.5800476074219</v>
      </c>
    </row>
    <row r="201" spans="1:14" ht="14.4" customHeight="1" x14ac:dyDescent="0.3">
      <c r="A201" s="747" t="s">
        <v>565</v>
      </c>
      <c r="B201" s="748" t="s">
        <v>566</v>
      </c>
      <c r="C201" s="749" t="s">
        <v>590</v>
      </c>
      <c r="D201" s="750" t="s">
        <v>591</v>
      </c>
      <c r="E201" s="751">
        <v>50113008</v>
      </c>
      <c r="F201" s="750" t="s">
        <v>874</v>
      </c>
      <c r="G201" s="749"/>
      <c r="H201" s="749"/>
      <c r="I201" s="749">
        <v>26039</v>
      </c>
      <c r="J201" s="749" t="s">
        <v>877</v>
      </c>
      <c r="K201" s="749" t="s">
        <v>878</v>
      </c>
      <c r="L201" s="752">
        <v>955.9000244140625</v>
      </c>
      <c r="M201" s="752">
        <v>2</v>
      </c>
      <c r="N201" s="753">
        <v>1911.800048828125</v>
      </c>
    </row>
    <row r="202" spans="1:14" ht="14.4" customHeight="1" x14ac:dyDescent="0.3">
      <c r="A202" s="747" t="s">
        <v>565</v>
      </c>
      <c r="B202" s="748" t="s">
        <v>566</v>
      </c>
      <c r="C202" s="749" t="s">
        <v>590</v>
      </c>
      <c r="D202" s="750" t="s">
        <v>591</v>
      </c>
      <c r="E202" s="751">
        <v>50113013</v>
      </c>
      <c r="F202" s="750" t="s">
        <v>661</v>
      </c>
      <c r="G202" s="749" t="s">
        <v>676</v>
      </c>
      <c r="H202" s="749">
        <v>195147</v>
      </c>
      <c r="I202" s="749">
        <v>195147</v>
      </c>
      <c r="J202" s="749" t="s">
        <v>879</v>
      </c>
      <c r="K202" s="749" t="s">
        <v>880</v>
      </c>
      <c r="L202" s="752">
        <v>561.51</v>
      </c>
      <c r="M202" s="752">
        <v>3</v>
      </c>
      <c r="N202" s="753">
        <v>1684.53</v>
      </c>
    </row>
    <row r="203" spans="1:14" ht="14.4" customHeight="1" x14ac:dyDescent="0.3">
      <c r="A203" s="747" t="s">
        <v>565</v>
      </c>
      <c r="B203" s="748" t="s">
        <v>566</v>
      </c>
      <c r="C203" s="749" t="s">
        <v>590</v>
      </c>
      <c r="D203" s="750" t="s">
        <v>591</v>
      </c>
      <c r="E203" s="751">
        <v>50113013</v>
      </c>
      <c r="F203" s="750" t="s">
        <v>661</v>
      </c>
      <c r="G203" s="749" t="s">
        <v>597</v>
      </c>
      <c r="H203" s="749">
        <v>72973</v>
      </c>
      <c r="I203" s="749">
        <v>72973</v>
      </c>
      <c r="J203" s="749" t="s">
        <v>881</v>
      </c>
      <c r="K203" s="749" t="s">
        <v>882</v>
      </c>
      <c r="L203" s="752">
        <v>137.60999999999999</v>
      </c>
      <c r="M203" s="752">
        <v>10</v>
      </c>
      <c r="N203" s="753">
        <v>1376.1</v>
      </c>
    </row>
    <row r="204" spans="1:14" ht="14.4" customHeight="1" x14ac:dyDescent="0.3">
      <c r="A204" s="747" t="s">
        <v>565</v>
      </c>
      <c r="B204" s="748" t="s">
        <v>566</v>
      </c>
      <c r="C204" s="749" t="s">
        <v>590</v>
      </c>
      <c r="D204" s="750" t="s">
        <v>591</v>
      </c>
      <c r="E204" s="751">
        <v>50113013</v>
      </c>
      <c r="F204" s="750" t="s">
        <v>661</v>
      </c>
      <c r="G204" s="749" t="s">
        <v>676</v>
      </c>
      <c r="H204" s="749">
        <v>196416</v>
      </c>
      <c r="I204" s="749">
        <v>96416</v>
      </c>
      <c r="J204" s="749" t="s">
        <v>883</v>
      </c>
      <c r="K204" s="749" t="s">
        <v>884</v>
      </c>
      <c r="L204" s="752">
        <v>85</v>
      </c>
      <c r="M204" s="752">
        <v>1</v>
      </c>
      <c r="N204" s="753">
        <v>85</v>
      </c>
    </row>
    <row r="205" spans="1:14" ht="14.4" customHeight="1" x14ac:dyDescent="0.3">
      <c r="A205" s="747" t="s">
        <v>565</v>
      </c>
      <c r="B205" s="748" t="s">
        <v>566</v>
      </c>
      <c r="C205" s="749" t="s">
        <v>590</v>
      </c>
      <c r="D205" s="750" t="s">
        <v>591</v>
      </c>
      <c r="E205" s="751">
        <v>50113013</v>
      </c>
      <c r="F205" s="750" t="s">
        <v>661</v>
      </c>
      <c r="G205" s="749" t="s">
        <v>597</v>
      </c>
      <c r="H205" s="749">
        <v>201958</v>
      </c>
      <c r="I205" s="749">
        <v>201958</v>
      </c>
      <c r="J205" s="749" t="s">
        <v>662</v>
      </c>
      <c r="K205" s="749" t="s">
        <v>663</v>
      </c>
      <c r="L205" s="752">
        <v>238.66416666666669</v>
      </c>
      <c r="M205" s="752">
        <v>48</v>
      </c>
      <c r="N205" s="753">
        <v>11455.880000000001</v>
      </c>
    </row>
    <row r="206" spans="1:14" ht="14.4" customHeight="1" x14ac:dyDescent="0.3">
      <c r="A206" s="747" t="s">
        <v>565</v>
      </c>
      <c r="B206" s="748" t="s">
        <v>566</v>
      </c>
      <c r="C206" s="749" t="s">
        <v>590</v>
      </c>
      <c r="D206" s="750" t="s">
        <v>591</v>
      </c>
      <c r="E206" s="751">
        <v>50113013</v>
      </c>
      <c r="F206" s="750" t="s">
        <v>661</v>
      </c>
      <c r="G206" s="749" t="s">
        <v>676</v>
      </c>
      <c r="H206" s="749">
        <v>183817</v>
      </c>
      <c r="I206" s="749">
        <v>183817</v>
      </c>
      <c r="J206" s="749" t="s">
        <v>885</v>
      </c>
      <c r="K206" s="749" t="s">
        <v>886</v>
      </c>
      <c r="L206" s="752">
        <v>918.5</v>
      </c>
      <c r="M206" s="752">
        <v>3.6</v>
      </c>
      <c r="N206" s="753">
        <v>3306.6</v>
      </c>
    </row>
    <row r="207" spans="1:14" ht="14.4" customHeight="1" x14ac:dyDescent="0.3">
      <c r="A207" s="747" t="s">
        <v>565</v>
      </c>
      <c r="B207" s="748" t="s">
        <v>566</v>
      </c>
      <c r="C207" s="749" t="s">
        <v>590</v>
      </c>
      <c r="D207" s="750" t="s">
        <v>591</v>
      </c>
      <c r="E207" s="751">
        <v>50113013</v>
      </c>
      <c r="F207" s="750" t="s">
        <v>661</v>
      </c>
      <c r="G207" s="749" t="s">
        <v>597</v>
      </c>
      <c r="H207" s="749">
        <v>164835</v>
      </c>
      <c r="I207" s="749">
        <v>64835</v>
      </c>
      <c r="J207" s="749" t="s">
        <v>887</v>
      </c>
      <c r="K207" s="749" t="s">
        <v>888</v>
      </c>
      <c r="L207" s="752">
        <v>143.66</v>
      </c>
      <c r="M207" s="752">
        <v>1</v>
      </c>
      <c r="N207" s="753">
        <v>143.66</v>
      </c>
    </row>
    <row r="208" spans="1:14" ht="14.4" customHeight="1" x14ac:dyDescent="0.3">
      <c r="A208" s="747" t="s">
        <v>565</v>
      </c>
      <c r="B208" s="748" t="s">
        <v>566</v>
      </c>
      <c r="C208" s="749" t="s">
        <v>590</v>
      </c>
      <c r="D208" s="750" t="s">
        <v>591</v>
      </c>
      <c r="E208" s="751">
        <v>50113013</v>
      </c>
      <c r="F208" s="750" t="s">
        <v>661</v>
      </c>
      <c r="G208" s="749" t="s">
        <v>597</v>
      </c>
      <c r="H208" s="749">
        <v>103378</v>
      </c>
      <c r="I208" s="749">
        <v>3378</v>
      </c>
      <c r="J208" s="749" t="s">
        <v>889</v>
      </c>
      <c r="K208" s="749" t="s">
        <v>890</v>
      </c>
      <c r="L208" s="752">
        <v>21.96</v>
      </c>
      <c r="M208" s="752">
        <v>1</v>
      </c>
      <c r="N208" s="753">
        <v>21.96</v>
      </c>
    </row>
    <row r="209" spans="1:14" ht="14.4" customHeight="1" x14ac:dyDescent="0.3">
      <c r="A209" s="747" t="s">
        <v>565</v>
      </c>
      <c r="B209" s="748" t="s">
        <v>566</v>
      </c>
      <c r="C209" s="749" t="s">
        <v>590</v>
      </c>
      <c r="D209" s="750" t="s">
        <v>591</v>
      </c>
      <c r="E209" s="751">
        <v>50113013</v>
      </c>
      <c r="F209" s="750" t="s">
        <v>661</v>
      </c>
      <c r="G209" s="749" t="s">
        <v>597</v>
      </c>
      <c r="H209" s="749">
        <v>162180</v>
      </c>
      <c r="I209" s="749">
        <v>162180</v>
      </c>
      <c r="J209" s="749" t="s">
        <v>891</v>
      </c>
      <c r="K209" s="749" t="s">
        <v>892</v>
      </c>
      <c r="L209" s="752">
        <v>152.9</v>
      </c>
      <c r="M209" s="752">
        <v>-0.3</v>
      </c>
      <c r="N209" s="753">
        <v>-45.87</v>
      </c>
    </row>
    <row r="210" spans="1:14" ht="14.4" customHeight="1" x14ac:dyDescent="0.3">
      <c r="A210" s="747" t="s">
        <v>565</v>
      </c>
      <c r="B210" s="748" t="s">
        <v>566</v>
      </c>
      <c r="C210" s="749" t="s">
        <v>590</v>
      </c>
      <c r="D210" s="750" t="s">
        <v>591</v>
      </c>
      <c r="E210" s="751">
        <v>50113013</v>
      </c>
      <c r="F210" s="750" t="s">
        <v>661</v>
      </c>
      <c r="G210" s="749" t="s">
        <v>597</v>
      </c>
      <c r="H210" s="749">
        <v>218400</v>
      </c>
      <c r="I210" s="749">
        <v>218400</v>
      </c>
      <c r="J210" s="749" t="s">
        <v>893</v>
      </c>
      <c r="K210" s="749" t="s">
        <v>894</v>
      </c>
      <c r="L210" s="752">
        <v>612.89</v>
      </c>
      <c r="M210" s="752">
        <v>1</v>
      </c>
      <c r="N210" s="753">
        <v>612.89</v>
      </c>
    </row>
    <row r="211" spans="1:14" ht="14.4" customHeight="1" x14ac:dyDescent="0.3">
      <c r="A211" s="747" t="s">
        <v>565</v>
      </c>
      <c r="B211" s="748" t="s">
        <v>566</v>
      </c>
      <c r="C211" s="749" t="s">
        <v>590</v>
      </c>
      <c r="D211" s="750" t="s">
        <v>591</v>
      </c>
      <c r="E211" s="751">
        <v>50113013</v>
      </c>
      <c r="F211" s="750" t="s">
        <v>661</v>
      </c>
      <c r="G211" s="749" t="s">
        <v>597</v>
      </c>
      <c r="H211" s="749">
        <v>101066</v>
      </c>
      <c r="I211" s="749">
        <v>1066</v>
      </c>
      <c r="J211" s="749" t="s">
        <v>664</v>
      </c>
      <c r="K211" s="749" t="s">
        <v>665</v>
      </c>
      <c r="L211" s="752">
        <v>57.420000000000016</v>
      </c>
      <c r="M211" s="752">
        <v>3</v>
      </c>
      <c r="N211" s="753">
        <v>172.26000000000005</v>
      </c>
    </row>
    <row r="212" spans="1:14" ht="14.4" customHeight="1" x14ac:dyDescent="0.3">
      <c r="A212" s="747" t="s">
        <v>565</v>
      </c>
      <c r="B212" s="748" t="s">
        <v>566</v>
      </c>
      <c r="C212" s="749" t="s">
        <v>590</v>
      </c>
      <c r="D212" s="750" t="s">
        <v>591</v>
      </c>
      <c r="E212" s="751">
        <v>50113013</v>
      </c>
      <c r="F212" s="750" t="s">
        <v>661</v>
      </c>
      <c r="G212" s="749" t="s">
        <v>597</v>
      </c>
      <c r="H212" s="749">
        <v>394618</v>
      </c>
      <c r="I212" s="749">
        <v>112786</v>
      </c>
      <c r="J212" s="749" t="s">
        <v>666</v>
      </c>
      <c r="K212" s="749" t="s">
        <v>667</v>
      </c>
      <c r="L212" s="752">
        <v>310.45780000000002</v>
      </c>
      <c r="M212" s="752">
        <v>5</v>
      </c>
      <c r="N212" s="753">
        <v>1552.289</v>
      </c>
    </row>
    <row r="213" spans="1:14" ht="14.4" customHeight="1" x14ac:dyDescent="0.3">
      <c r="A213" s="747" t="s">
        <v>565</v>
      </c>
      <c r="B213" s="748" t="s">
        <v>566</v>
      </c>
      <c r="C213" s="749" t="s">
        <v>590</v>
      </c>
      <c r="D213" s="750" t="s">
        <v>591</v>
      </c>
      <c r="E213" s="751">
        <v>50113013</v>
      </c>
      <c r="F213" s="750" t="s">
        <v>661</v>
      </c>
      <c r="G213" s="749" t="s">
        <v>597</v>
      </c>
      <c r="H213" s="749">
        <v>96414</v>
      </c>
      <c r="I213" s="749">
        <v>96414</v>
      </c>
      <c r="J213" s="749" t="s">
        <v>668</v>
      </c>
      <c r="K213" s="749" t="s">
        <v>669</v>
      </c>
      <c r="L213" s="752">
        <v>58.739999999999995</v>
      </c>
      <c r="M213" s="752">
        <v>1</v>
      </c>
      <c r="N213" s="753">
        <v>58.739999999999995</v>
      </c>
    </row>
    <row r="214" spans="1:14" ht="14.4" customHeight="1" x14ac:dyDescent="0.3">
      <c r="A214" s="747" t="s">
        <v>565</v>
      </c>
      <c r="B214" s="748" t="s">
        <v>566</v>
      </c>
      <c r="C214" s="749" t="s">
        <v>590</v>
      </c>
      <c r="D214" s="750" t="s">
        <v>591</v>
      </c>
      <c r="E214" s="751">
        <v>50113013</v>
      </c>
      <c r="F214" s="750" t="s">
        <v>661</v>
      </c>
      <c r="G214" s="749" t="s">
        <v>597</v>
      </c>
      <c r="H214" s="749">
        <v>216183</v>
      </c>
      <c r="I214" s="749">
        <v>216183</v>
      </c>
      <c r="J214" s="749" t="s">
        <v>895</v>
      </c>
      <c r="K214" s="749" t="s">
        <v>678</v>
      </c>
      <c r="L214" s="752">
        <v>249.42999999999998</v>
      </c>
      <c r="M214" s="752">
        <v>24</v>
      </c>
      <c r="N214" s="753">
        <v>5986.32</v>
      </c>
    </row>
    <row r="215" spans="1:14" ht="14.4" customHeight="1" x14ac:dyDescent="0.3">
      <c r="A215" s="747" t="s">
        <v>565</v>
      </c>
      <c r="B215" s="748" t="s">
        <v>566</v>
      </c>
      <c r="C215" s="749" t="s">
        <v>590</v>
      </c>
      <c r="D215" s="750" t="s">
        <v>591</v>
      </c>
      <c r="E215" s="751">
        <v>50113013</v>
      </c>
      <c r="F215" s="750" t="s">
        <v>661</v>
      </c>
      <c r="G215" s="749" t="s">
        <v>676</v>
      </c>
      <c r="H215" s="749">
        <v>111592</v>
      </c>
      <c r="I215" s="749">
        <v>11592</v>
      </c>
      <c r="J215" s="749" t="s">
        <v>896</v>
      </c>
      <c r="K215" s="749" t="s">
        <v>897</v>
      </c>
      <c r="L215" s="752">
        <v>382.4</v>
      </c>
      <c r="M215" s="752">
        <v>1.6</v>
      </c>
      <c r="N215" s="753">
        <v>611.84</v>
      </c>
    </row>
    <row r="216" spans="1:14" ht="14.4" customHeight="1" x14ac:dyDescent="0.3">
      <c r="A216" s="747" t="s">
        <v>565</v>
      </c>
      <c r="B216" s="748" t="s">
        <v>566</v>
      </c>
      <c r="C216" s="749" t="s">
        <v>590</v>
      </c>
      <c r="D216" s="750" t="s">
        <v>591</v>
      </c>
      <c r="E216" s="751">
        <v>50113013</v>
      </c>
      <c r="F216" s="750" t="s">
        <v>661</v>
      </c>
      <c r="G216" s="749" t="s">
        <v>597</v>
      </c>
      <c r="H216" s="749">
        <v>101076</v>
      </c>
      <c r="I216" s="749">
        <v>1076</v>
      </c>
      <c r="J216" s="749" t="s">
        <v>670</v>
      </c>
      <c r="K216" s="749" t="s">
        <v>671</v>
      </c>
      <c r="L216" s="752">
        <v>78.42333333333336</v>
      </c>
      <c r="M216" s="752">
        <v>3</v>
      </c>
      <c r="N216" s="753">
        <v>235.27000000000007</v>
      </c>
    </row>
    <row r="217" spans="1:14" ht="14.4" customHeight="1" x14ac:dyDescent="0.3">
      <c r="A217" s="747" t="s">
        <v>565</v>
      </c>
      <c r="B217" s="748" t="s">
        <v>566</v>
      </c>
      <c r="C217" s="749" t="s">
        <v>590</v>
      </c>
      <c r="D217" s="750" t="s">
        <v>591</v>
      </c>
      <c r="E217" s="751">
        <v>50113013</v>
      </c>
      <c r="F217" s="750" t="s">
        <v>661</v>
      </c>
      <c r="G217" s="749" t="s">
        <v>597</v>
      </c>
      <c r="H217" s="749">
        <v>201970</v>
      </c>
      <c r="I217" s="749">
        <v>201970</v>
      </c>
      <c r="J217" s="749" t="s">
        <v>672</v>
      </c>
      <c r="K217" s="749" t="s">
        <v>673</v>
      </c>
      <c r="L217" s="752">
        <v>72.180000000000021</v>
      </c>
      <c r="M217" s="752">
        <v>2</v>
      </c>
      <c r="N217" s="753">
        <v>144.36000000000004</v>
      </c>
    </row>
    <row r="218" spans="1:14" ht="14.4" customHeight="1" x14ac:dyDescent="0.3">
      <c r="A218" s="747" t="s">
        <v>565</v>
      </c>
      <c r="B218" s="748" t="s">
        <v>566</v>
      </c>
      <c r="C218" s="749" t="s">
        <v>590</v>
      </c>
      <c r="D218" s="750" t="s">
        <v>591</v>
      </c>
      <c r="E218" s="751">
        <v>50113013</v>
      </c>
      <c r="F218" s="750" t="s">
        <v>661</v>
      </c>
      <c r="G218" s="749" t="s">
        <v>676</v>
      </c>
      <c r="H218" s="749">
        <v>113453</v>
      </c>
      <c r="I218" s="749">
        <v>113453</v>
      </c>
      <c r="J218" s="749" t="s">
        <v>898</v>
      </c>
      <c r="K218" s="749" t="s">
        <v>899</v>
      </c>
      <c r="L218" s="752">
        <v>458.7000000000001</v>
      </c>
      <c r="M218" s="752">
        <v>2.8</v>
      </c>
      <c r="N218" s="753">
        <v>1284.3600000000001</v>
      </c>
    </row>
    <row r="219" spans="1:14" ht="14.4" customHeight="1" x14ac:dyDescent="0.3">
      <c r="A219" s="747" t="s">
        <v>565</v>
      </c>
      <c r="B219" s="748" t="s">
        <v>566</v>
      </c>
      <c r="C219" s="749" t="s">
        <v>590</v>
      </c>
      <c r="D219" s="750" t="s">
        <v>591</v>
      </c>
      <c r="E219" s="751">
        <v>50113013</v>
      </c>
      <c r="F219" s="750" t="s">
        <v>661</v>
      </c>
      <c r="G219" s="749" t="s">
        <v>567</v>
      </c>
      <c r="H219" s="749">
        <v>201030</v>
      </c>
      <c r="I219" s="749">
        <v>201030</v>
      </c>
      <c r="J219" s="749" t="s">
        <v>900</v>
      </c>
      <c r="K219" s="749" t="s">
        <v>901</v>
      </c>
      <c r="L219" s="752">
        <v>26.61</v>
      </c>
      <c r="M219" s="752">
        <v>66</v>
      </c>
      <c r="N219" s="753">
        <v>1756.26</v>
      </c>
    </row>
    <row r="220" spans="1:14" ht="14.4" customHeight="1" x14ac:dyDescent="0.3">
      <c r="A220" s="747" t="s">
        <v>565</v>
      </c>
      <c r="B220" s="748" t="s">
        <v>566</v>
      </c>
      <c r="C220" s="749" t="s">
        <v>590</v>
      </c>
      <c r="D220" s="750" t="s">
        <v>591</v>
      </c>
      <c r="E220" s="751">
        <v>50113013</v>
      </c>
      <c r="F220" s="750" t="s">
        <v>661</v>
      </c>
      <c r="G220" s="749" t="s">
        <v>597</v>
      </c>
      <c r="H220" s="749">
        <v>105114</v>
      </c>
      <c r="I220" s="749">
        <v>5114</v>
      </c>
      <c r="J220" s="749" t="s">
        <v>902</v>
      </c>
      <c r="K220" s="749" t="s">
        <v>903</v>
      </c>
      <c r="L220" s="752">
        <v>73.339999999999989</v>
      </c>
      <c r="M220" s="752">
        <v>34</v>
      </c>
      <c r="N220" s="753">
        <v>2493.5599999999995</v>
      </c>
    </row>
    <row r="221" spans="1:14" ht="14.4" customHeight="1" x14ac:dyDescent="0.3">
      <c r="A221" s="747" t="s">
        <v>565</v>
      </c>
      <c r="B221" s="748" t="s">
        <v>566</v>
      </c>
      <c r="C221" s="749" t="s">
        <v>590</v>
      </c>
      <c r="D221" s="750" t="s">
        <v>591</v>
      </c>
      <c r="E221" s="751">
        <v>50113013</v>
      </c>
      <c r="F221" s="750" t="s">
        <v>661</v>
      </c>
      <c r="G221" s="749" t="s">
        <v>597</v>
      </c>
      <c r="H221" s="749">
        <v>847759</v>
      </c>
      <c r="I221" s="749">
        <v>142077</v>
      </c>
      <c r="J221" s="749" t="s">
        <v>904</v>
      </c>
      <c r="K221" s="749" t="s">
        <v>905</v>
      </c>
      <c r="L221" s="752">
        <v>1981.3449999999998</v>
      </c>
      <c r="M221" s="752">
        <v>4</v>
      </c>
      <c r="N221" s="753">
        <v>7925.3799999999992</v>
      </c>
    </row>
    <row r="222" spans="1:14" ht="14.4" customHeight="1" x14ac:dyDescent="0.3">
      <c r="A222" s="747" t="s">
        <v>565</v>
      </c>
      <c r="B222" s="748" t="s">
        <v>566</v>
      </c>
      <c r="C222" s="749" t="s">
        <v>590</v>
      </c>
      <c r="D222" s="750" t="s">
        <v>591</v>
      </c>
      <c r="E222" s="751">
        <v>50113013</v>
      </c>
      <c r="F222" s="750" t="s">
        <v>661</v>
      </c>
      <c r="G222" s="749" t="s">
        <v>597</v>
      </c>
      <c r="H222" s="749">
        <v>186264</v>
      </c>
      <c r="I222" s="749">
        <v>86264</v>
      </c>
      <c r="J222" s="749" t="s">
        <v>674</v>
      </c>
      <c r="K222" s="749" t="s">
        <v>675</v>
      </c>
      <c r="L222" s="752">
        <v>46.52000000000001</v>
      </c>
      <c r="M222" s="752">
        <v>1</v>
      </c>
      <c r="N222" s="753">
        <v>46.52000000000001</v>
      </c>
    </row>
    <row r="223" spans="1:14" ht="14.4" customHeight="1" x14ac:dyDescent="0.3">
      <c r="A223" s="747" t="s">
        <v>565</v>
      </c>
      <c r="B223" s="748" t="s">
        <v>566</v>
      </c>
      <c r="C223" s="749" t="s">
        <v>590</v>
      </c>
      <c r="D223" s="750" t="s">
        <v>591</v>
      </c>
      <c r="E223" s="751">
        <v>50113013</v>
      </c>
      <c r="F223" s="750" t="s">
        <v>661</v>
      </c>
      <c r="G223" s="749" t="s">
        <v>597</v>
      </c>
      <c r="H223" s="749">
        <v>193207</v>
      </c>
      <c r="I223" s="749">
        <v>93207</v>
      </c>
      <c r="J223" s="749" t="s">
        <v>674</v>
      </c>
      <c r="K223" s="749" t="s">
        <v>906</v>
      </c>
      <c r="L223" s="752">
        <v>43.850000000000009</v>
      </c>
      <c r="M223" s="752">
        <v>1</v>
      </c>
      <c r="N223" s="753">
        <v>43.850000000000009</v>
      </c>
    </row>
    <row r="224" spans="1:14" ht="14.4" customHeight="1" x14ac:dyDescent="0.3">
      <c r="A224" s="747" t="s">
        <v>565</v>
      </c>
      <c r="B224" s="748" t="s">
        <v>566</v>
      </c>
      <c r="C224" s="749" t="s">
        <v>590</v>
      </c>
      <c r="D224" s="750" t="s">
        <v>591</v>
      </c>
      <c r="E224" s="751">
        <v>50113013</v>
      </c>
      <c r="F224" s="750" t="s">
        <v>661</v>
      </c>
      <c r="G224" s="749" t="s">
        <v>597</v>
      </c>
      <c r="H224" s="749">
        <v>225174</v>
      </c>
      <c r="I224" s="749">
        <v>225174</v>
      </c>
      <c r="J224" s="749" t="s">
        <v>674</v>
      </c>
      <c r="K224" s="749" t="s">
        <v>906</v>
      </c>
      <c r="L224" s="752">
        <v>43.85</v>
      </c>
      <c r="M224" s="752">
        <v>2</v>
      </c>
      <c r="N224" s="753">
        <v>87.7</v>
      </c>
    </row>
    <row r="225" spans="1:14" ht="14.4" customHeight="1" x14ac:dyDescent="0.3">
      <c r="A225" s="747" t="s">
        <v>565</v>
      </c>
      <c r="B225" s="748" t="s">
        <v>566</v>
      </c>
      <c r="C225" s="749" t="s">
        <v>590</v>
      </c>
      <c r="D225" s="750" t="s">
        <v>591</v>
      </c>
      <c r="E225" s="751">
        <v>50113013</v>
      </c>
      <c r="F225" s="750" t="s">
        <v>661</v>
      </c>
      <c r="G225" s="749" t="s">
        <v>597</v>
      </c>
      <c r="H225" s="749">
        <v>225175</v>
      </c>
      <c r="I225" s="749">
        <v>225175</v>
      </c>
      <c r="J225" s="749" t="s">
        <v>674</v>
      </c>
      <c r="K225" s="749" t="s">
        <v>675</v>
      </c>
      <c r="L225" s="752">
        <v>46.019655172413792</v>
      </c>
      <c r="M225" s="752">
        <v>29</v>
      </c>
      <c r="N225" s="753">
        <v>1334.57</v>
      </c>
    </row>
    <row r="226" spans="1:14" ht="14.4" customHeight="1" x14ac:dyDescent="0.3">
      <c r="A226" s="747" t="s">
        <v>565</v>
      </c>
      <c r="B226" s="748" t="s">
        <v>566</v>
      </c>
      <c r="C226" s="749" t="s">
        <v>590</v>
      </c>
      <c r="D226" s="750" t="s">
        <v>591</v>
      </c>
      <c r="E226" s="751">
        <v>50113013</v>
      </c>
      <c r="F226" s="750" t="s">
        <v>661</v>
      </c>
      <c r="G226" s="749" t="s">
        <v>597</v>
      </c>
      <c r="H226" s="749">
        <v>116600</v>
      </c>
      <c r="I226" s="749">
        <v>16600</v>
      </c>
      <c r="J226" s="749" t="s">
        <v>907</v>
      </c>
      <c r="K226" s="749" t="s">
        <v>908</v>
      </c>
      <c r="L226" s="752">
        <v>23.56</v>
      </c>
      <c r="M226" s="752">
        <v>10</v>
      </c>
      <c r="N226" s="753">
        <v>235.6</v>
      </c>
    </row>
    <row r="227" spans="1:14" ht="14.4" customHeight="1" x14ac:dyDescent="0.3">
      <c r="A227" s="747" t="s">
        <v>565</v>
      </c>
      <c r="B227" s="748" t="s">
        <v>566</v>
      </c>
      <c r="C227" s="749" t="s">
        <v>590</v>
      </c>
      <c r="D227" s="750" t="s">
        <v>591</v>
      </c>
      <c r="E227" s="751">
        <v>50113013</v>
      </c>
      <c r="F227" s="750" t="s">
        <v>661</v>
      </c>
      <c r="G227" s="749" t="s">
        <v>676</v>
      </c>
      <c r="H227" s="749">
        <v>166265</v>
      </c>
      <c r="I227" s="749">
        <v>166265</v>
      </c>
      <c r="J227" s="749" t="s">
        <v>677</v>
      </c>
      <c r="K227" s="749" t="s">
        <v>678</v>
      </c>
      <c r="L227" s="752">
        <v>33.39</v>
      </c>
      <c r="M227" s="752">
        <v>8</v>
      </c>
      <c r="N227" s="753">
        <v>267.12</v>
      </c>
    </row>
    <row r="228" spans="1:14" ht="14.4" customHeight="1" x14ac:dyDescent="0.3">
      <c r="A228" s="747" t="s">
        <v>565</v>
      </c>
      <c r="B228" s="748" t="s">
        <v>566</v>
      </c>
      <c r="C228" s="749" t="s">
        <v>590</v>
      </c>
      <c r="D228" s="750" t="s">
        <v>591</v>
      </c>
      <c r="E228" s="751">
        <v>50113014</v>
      </c>
      <c r="F228" s="750" t="s">
        <v>679</v>
      </c>
      <c r="G228" s="749" t="s">
        <v>676</v>
      </c>
      <c r="H228" s="749">
        <v>164401</v>
      </c>
      <c r="I228" s="749">
        <v>164401</v>
      </c>
      <c r="J228" s="749" t="s">
        <v>909</v>
      </c>
      <c r="K228" s="749" t="s">
        <v>910</v>
      </c>
      <c r="L228" s="752">
        <v>148.49999999999994</v>
      </c>
      <c r="M228" s="752">
        <v>1.8000000000000003</v>
      </c>
      <c r="N228" s="753">
        <v>267.29999999999995</v>
      </c>
    </row>
    <row r="229" spans="1:14" ht="14.4" customHeight="1" x14ac:dyDescent="0.3">
      <c r="A229" s="747" t="s">
        <v>565</v>
      </c>
      <c r="B229" s="748" t="s">
        <v>566</v>
      </c>
      <c r="C229" s="749" t="s">
        <v>590</v>
      </c>
      <c r="D229" s="750" t="s">
        <v>591</v>
      </c>
      <c r="E229" s="751">
        <v>50113014</v>
      </c>
      <c r="F229" s="750" t="s">
        <v>679</v>
      </c>
      <c r="G229" s="749" t="s">
        <v>597</v>
      </c>
      <c r="H229" s="749">
        <v>116895</v>
      </c>
      <c r="I229" s="749">
        <v>16895</v>
      </c>
      <c r="J229" s="749" t="s">
        <v>618</v>
      </c>
      <c r="K229" s="749" t="s">
        <v>619</v>
      </c>
      <c r="L229" s="752">
        <v>107.96599999999998</v>
      </c>
      <c r="M229" s="752">
        <v>5</v>
      </c>
      <c r="N229" s="753">
        <v>539.82999999999993</v>
      </c>
    </row>
    <row r="230" spans="1:14" ht="14.4" customHeight="1" x14ac:dyDescent="0.3">
      <c r="A230" s="747" t="s">
        <v>565</v>
      </c>
      <c r="B230" s="748" t="s">
        <v>566</v>
      </c>
      <c r="C230" s="749" t="s">
        <v>590</v>
      </c>
      <c r="D230" s="750" t="s">
        <v>591</v>
      </c>
      <c r="E230" s="751">
        <v>50113014</v>
      </c>
      <c r="F230" s="750" t="s">
        <v>679</v>
      </c>
      <c r="G230" s="749" t="s">
        <v>597</v>
      </c>
      <c r="H230" s="749">
        <v>116896</v>
      </c>
      <c r="I230" s="749">
        <v>16896</v>
      </c>
      <c r="J230" s="749" t="s">
        <v>911</v>
      </c>
      <c r="K230" s="749" t="s">
        <v>912</v>
      </c>
      <c r="L230" s="752">
        <v>108.73</v>
      </c>
      <c r="M230" s="752">
        <v>3</v>
      </c>
      <c r="N230" s="753">
        <v>326.19</v>
      </c>
    </row>
    <row r="231" spans="1:14" ht="14.4" customHeight="1" x14ac:dyDescent="0.3">
      <c r="A231" s="747" t="s">
        <v>565</v>
      </c>
      <c r="B231" s="748" t="s">
        <v>566</v>
      </c>
      <c r="C231" s="749" t="s">
        <v>590</v>
      </c>
      <c r="D231" s="750" t="s">
        <v>591</v>
      </c>
      <c r="E231" s="751">
        <v>50113016</v>
      </c>
      <c r="F231" s="750" t="s">
        <v>913</v>
      </c>
      <c r="G231" s="749" t="s">
        <v>597</v>
      </c>
      <c r="H231" s="749">
        <v>210114</v>
      </c>
      <c r="I231" s="749">
        <v>210114</v>
      </c>
      <c r="J231" s="749" t="s">
        <v>914</v>
      </c>
      <c r="K231" s="749" t="s">
        <v>915</v>
      </c>
      <c r="L231" s="752">
        <v>9827.11</v>
      </c>
      <c r="M231" s="752">
        <v>20</v>
      </c>
      <c r="N231" s="753">
        <v>196542.2</v>
      </c>
    </row>
    <row r="232" spans="1:14" ht="14.4" customHeight="1" x14ac:dyDescent="0.3">
      <c r="A232" s="747" t="s">
        <v>565</v>
      </c>
      <c r="B232" s="748" t="s">
        <v>566</v>
      </c>
      <c r="C232" s="749" t="s">
        <v>590</v>
      </c>
      <c r="D232" s="750" t="s">
        <v>591</v>
      </c>
      <c r="E232" s="751">
        <v>50113016</v>
      </c>
      <c r="F232" s="750" t="s">
        <v>913</v>
      </c>
      <c r="G232" s="749" t="s">
        <v>597</v>
      </c>
      <c r="H232" s="749">
        <v>210115</v>
      </c>
      <c r="I232" s="749">
        <v>210115</v>
      </c>
      <c r="J232" s="749" t="s">
        <v>914</v>
      </c>
      <c r="K232" s="749" t="s">
        <v>916</v>
      </c>
      <c r="L232" s="752">
        <v>19671.62</v>
      </c>
      <c r="M232" s="752">
        <v>20</v>
      </c>
      <c r="N232" s="753">
        <v>393432.39999999997</v>
      </c>
    </row>
    <row r="233" spans="1:14" ht="14.4" customHeight="1" x14ac:dyDescent="0.3">
      <c r="A233" s="747" t="s">
        <v>565</v>
      </c>
      <c r="B233" s="748" t="s">
        <v>566</v>
      </c>
      <c r="C233" s="749" t="s">
        <v>593</v>
      </c>
      <c r="D233" s="750" t="s">
        <v>594</v>
      </c>
      <c r="E233" s="751">
        <v>50113016</v>
      </c>
      <c r="F233" s="750" t="s">
        <v>913</v>
      </c>
      <c r="G233" s="749" t="s">
        <v>597</v>
      </c>
      <c r="H233" s="749">
        <v>210114</v>
      </c>
      <c r="I233" s="749">
        <v>210114</v>
      </c>
      <c r="J233" s="749" t="s">
        <v>914</v>
      </c>
      <c r="K233" s="749" t="s">
        <v>915</v>
      </c>
      <c r="L233" s="752">
        <v>9827.1100000000024</v>
      </c>
      <c r="M233" s="752">
        <v>10</v>
      </c>
      <c r="N233" s="753">
        <v>98271.10000000002</v>
      </c>
    </row>
    <row r="234" spans="1:14" ht="14.4" customHeight="1" thickBot="1" x14ac:dyDescent="0.35">
      <c r="A234" s="754" t="s">
        <v>565</v>
      </c>
      <c r="B234" s="755" t="s">
        <v>566</v>
      </c>
      <c r="C234" s="756" t="s">
        <v>593</v>
      </c>
      <c r="D234" s="757" t="s">
        <v>594</v>
      </c>
      <c r="E234" s="758">
        <v>50113016</v>
      </c>
      <c r="F234" s="757" t="s">
        <v>913</v>
      </c>
      <c r="G234" s="756" t="s">
        <v>597</v>
      </c>
      <c r="H234" s="756">
        <v>210115</v>
      </c>
      <c r="I234" s="756">
        <v>210115</v>
      </c>
      <c r="J234" s="756" t="s">
        <v>914</v>
      </c>
      <c r="K234" s="756" t="s">
        <v>916</v>
      </c>
      <c r="L234" s="759">
        <v>19671.62</v>
      </c>
      <c r="M234" s="759">
        <v>65</v>
      </c>
      <c r="N234" s="760">
        <v>1278655.3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917</v>
      </c>
      <c r="B5" s="745"/>
      <c r="C5" s="765">
        <v>0</v>
      </c>
      <c r="D5" s="745">
        <v>267.12</v>
      </c>
      <c r="E5" s="765">
        <v>1</v>
      </c>
      <c r="F5" s="746">
        <v>267.12</v>
      </c>
    </row>
    <row r="6" spans="1:6" ht="14.4" customHeight="1" x14ac:dyDescent="0.3">
      <c r="A6" s="776" t="s">
        <v>918</v>
      </c>
      <c r="B6" s="752">
        <v>6083.3600000000015</v>
      </c>
      <c r="C6" s="766">
        <v>0.1886018433088287</v>
      </c>
      <c r="D6" s="752">
        <v>26171.679999999997</v>
      </c>
      <c r="E6" s="766">
        <v>0.81139815669117132</v>
      </c>
      <c r="F6" s="753">
        <v>32255.039999999997</v>
      </c>
    </row>
    <row r="7" spans="1:6" ht="14.4" customHeight="1" thickBot="1" x14ac:dyDescent="0.35">
      <c r="A7" s="777" t="s">
        <v>919</v>
      </c>
      <c r="B7" s="768"/>
      <c r="C7" s="769">
        <v>0</v>
      </c>
      <c r="D7" s="768">
        <v>100.17</v>
      </c>
      <c r="E7" s="769">
        <v>1</v>
      </c>
      <c r="F7" s="770">
        <v>100.17</v>
      </c>
    </row>
    <row r="8" spans="1:6" ht="14.4" customHeight="1" thickBot="1" x14ac:dyDescent="0.35">
      <c r="A8" s="771" t="s">
        <v>3</v>
      </c>
      <c r="B8" s="772">
        <v>6083.3600000000015</v>
      </c>
      <c r="C8" s="773">
        <v>0.18647840298347795</v>
      </c>
      <c r="D8" s="772">
        <v>26538.969999999994</v>
      </c>
      <c r="E8" s="773">
        <v>0.81352159701652205</v>
      </c>
      <c r="F8" s="774">
        <v>32622.329999999994</v>
      </c>
    </row>
    <row r="9" spans="1:6" ht="14.4" customHeight="1" thickBot="1" x14ac:dyDescent="0.35"/>
    <row r="10" spans="1:6" ht="14.4" customHeight="1" x14ac:dyDescent="0.3">
      <c r="A10" s="775" t="s">
        <v>920</v>
      </c>
      <c r="B10" s="745">
        <v>3097.7200000000003</v>
      </c>
      <c r="C10" s="765">
        <v>1</v>
      </c>
      <c r="D10" s="745"/>
      <c r="E10" s="765">
        <v>0</v>
      </c>
      <c r="F10" s="746">
        <v>3097.7200000000003</v>
      </c>
    </row>
    <row r="11" spans="1:6" ht="14.4" customHeight="1" x14ac:dyDescent="0.3">
      <c r="A11" s="776" t="s">
        <v>921</v>
      </c>
      <c r="B11" s="752"/>
      <c r="C11" s="766">
        <v>0</v>
      </c>
      <c r="D11" s="752">
        <v>444.29</v>
      </c>
      <c r="E11" s="766">
        <v>1</v>
      </c>
      <c r="F11" s="753">
        <v>444.29</v>
      </c>
    </row>
    <row r="12" spans="1:6" ht="14.4" customHeight="1" x14ac:dyDescent="0.3">
      <c r="A12" s="776" t="s">
        <v>922</v>
      </c>
      <c r="B12" s="752">
        <v>331.88999999999987</v>
      </c>
      <c r="C12" s="766">
        <v>1</v>
      </c>
      <c r="D12" s="752"/>
      <c r="E12" s="766">
        <v>0</v>
      </c>
      <c r="F12" s="753">
        <v>331.88999999999987</v>
      </c>
    </row>
    <row r="13" spans="1:6" ht="14.4" customHeight="1" x14ac:dyDescent="0.3">
      <c r="A13" s="776" t="s">
        <v>923</v>
      </c>
      <c r="B13" s="752">
        <v>1756.2600000000002</v>
      </c>
      <c r="C13" s="766">
        <v>1</v>
      </c>
      <c r="D13" s="752"/>
      <c r="E13" s="766">
        <v>0</v>
      </c>
      <c r="F13" s="753">
        <v>1756.2600000000002</v>
      </c>
    </row>
    <row r="14" spans="1:6" ht="14.4" customHeight="1" x14ac:dyDescent="0.3">
      <c r="A14" s="776" t="s">
        <v>924</v>
      </c>
      <c r="B14" s="752"/>
      <c r="C14" s="766">
        <v>0</v>
      </c>
      <c r="D14" s="752">
        <v>3306.6</v>
      </c>
      <c r="E14" s="766">
        <v>1</v>
      </c>
      <c r="F14" s="753">
        <v>3306.6</v>
      </c>
    </row>
    <row r="15" spans="1:6" ht="14.4" customHeight="1" x14ac:dyDescent="0.3">
      <c r="A15" s="776" t="s">
        <v>925</v>
      </c>
      <c r="B15" s="752"/>
      <c r="C15" s="766">
        <v>0</v>
      </c>
      <c r="D15" s="752">
        <v>1684.53</v>
      </c>
      <c r="E15" s="766">
        <v>1</v>
      </c>
      <c r="F15" s="753">
        <v>1684.53</v>
      </c>
    </row>
    <row r="16" spans="1:6" ht="14.4" customHeight="1" x14ac:dyDescent="0.3">
      <c r="A16" s="776" t="s">
        <v>926</v>
      </c>
      <c r="B16" s="752"/>
      <c r="C16" s="766">
        <v>0</v>
      </c>
      <c r="D16" s="752">
        <v>634.41000000000008</v>
      </c>
      <c r="E16" s="766">
        <v>1</v>
      </c>
      <c r="F16" s="753">
        <v>634.41000000000008</v>
      </c>
    </row>
    <row r="17" spans="1:6" ht="14.4" customHeight="1" x14ac:dyDescent="0.3">
      <c r="A17" s="776" t="s">
        <v>927</v>
      </c>
      <c r="B17" s="752"/>
      <c r="C17" s="766">
        <v>0</v>
      </c>
      <c r="D17" s="752">
        <v>611.84</v>
      </c>
      <c r="E17" s="766">
        <v>1</v>
      </c>
      <c r="F17" s="753">
        <v>611.84</v>
      </c>
    </row>
    <row r="18" spans="1:6" ht="14.4" customHeight="1" x14ac:dyDescent="0.3">
      <c r="A18" s="776" t="s">
        <v>928</v>
      </c>
      <c r="B18" s="752"/>
      <c r="C18" s="766">
        <v>0</v>
      </c>
      <c r="D18" s="752">
        <v>267.3</v>
      </c>
      <c r="E18" s="766">
        <v>1</v>
      </c>
      <c r="F18" s="753">
        <v>267.3</v>
      </c>
    </row>
    <row r="19" spans="1:6" ht="14.4" customHeight="1" x14ac:dyDescent="0.3">
      <c r="A19" s="776" t="s">
        <v>929</v>
      </c>
      <c r="B19" s="752">
        <v>231.12</v>
      </c>
      <c r="C19" s="766">
        <v>0.72533266382124029</v>
      </c>
      <c r="D19" s="752">
        <v>87.519999999999982</v>
      </c>
      <c r="E19" s="766">
        <v>0.27466733617875966</v>
      </c>
      <c r="F19" s="753">
        <v>318.64</v>
      </c>
    </row>
    <row r="20" spans="1:6" ht="14.4" customHeight="1" x14ac:dyDescent="0.3">
      <c r="A20" s="776" t="s">
        <v>930</v>
      </c>
      <c r="B20" s="752"/>
      <c r="C20" s="766">
        <v>0</v>
      </c>
      <c r="D20" s="752">
        <v>101.27999999999999</v>
      </c>
      <c r="E20" s="766">
        <v>1</v>
      </c>
      <c r="F20" s="753">
        <v>101.27999999999999</v>
      </c>
    </row>
    <row r="21" spans="1:6" ht="14.4" customHeight="1" x14ac:dyDescent="0.3">
      <c r="A21" s="776" t="s">
        <v>931</v>
      </c>
      <c r="B21" s="752"/>
      <c r="C21" s="766">
        <v>0</v>
      </c>
      <c r="D21" s="752">
        <v>1485</v>
      </c>
      <c r="E21" s="766">
        <v>1</v>
      </c>
      <c r="F21" s="753">
        <v>1485</v>
      </c>
    </row>
    <row r="22" spans="1:6" ht="14.4" customHeight="1" x14ac:dyDescent="0.3">
      <c r="A22" s="776" t="s">
        <v>932</v>
      </c>
      <c r="B22" s="752"/>
      <c r="C22" s="766">
        <v>0</v>
      </c>
      <c r="D22" s="752">
        <v>1590.12</v>
      </c>
      <c r="E22" s="766">
        <v>1</v>
      </c>
      <c r="F22" s="753">
        <v>1590.12</v>
      </c>
    </row>
    <row r="23" spans="1:6" ht="14.4" customHeight="1" x14ac:dyDescent="0.3">
      <c r="A23" s="776" t="s">
        <v>933</v>
      </c>
      <c r="B23" s="752"/>
      <c r="C23" s="766">
        <v>0</v>
      </c>
      <c r="D23" s="752">
        <v>249.12000000000006</v>
      </c>
      <c r="E23" s="766">
        <v>1</v>
      </c>
      <c r="F23" s="753">
        <v>249.12000000000006</v>
      </c>
    </row>
    <row r="24" spans="1:6" ht="14.4" customHeight="1" x14ac:dyDescent="0.3">
      <c r="A24" s="776" t="s">
        <v>934</v>
      </c>
      <c r="B24" s="752"/>
      <c r="C24" s="766">
        <v>0</v>
      </c>
      <c r="D24" s="752">
        <v>90.24</v>
      </c>
      <c r="E24" s="766">
        <v>1</v>
      </c>
      <c r="F24" s="753">
        <v>90.24</v>
      </c>
    </row>
    <row r="25" spans="1:6" ht="14.4" customHeight="1" x14ac:dyDescent="0.3">
      <c r="A25" s="776" t="s">
        <v>935</v>
      </c>
      <c r="B25" s="752">
        <v>666.37</v>
      </c>
      <c r="C25" s="766">
        <v>1</v>
      </c>
      <c r="D25" s="752"/>
      <c r="E25" s="766">
        <v>0</v>
      </c>
      <c r="F25" s="753">
        <v>666.37</v>
      </c>
    </row>
    <row r="26" spans="1:6" ht="14.4" customHeight="1" x14ac:dyDescent="0.3">
      <c r="A26" s="776" t="s">
        <v>936</v>
      </c>
      <c r="B26" s="752"/>
      <c r="C26" s="766">
        <v>0</v>
      </c>
      <c r="D26" s="752">
        <v>14617.36</v>
      </c>
      <c r="E26" s="766">
        <v>1</v>
      </c>
      <c r="F26" s="753">
        <v>14617.36</v>
      </c>
    </row>
    <row r="27" spans="1:6" ht="14.4" customHeight="1" x14ac:dyDescent="0.3">
      <c r="A27" s="776" t="s">
        <v>937</v>
      </c>
      <c r="B27" s="752"/>
      <c r="C27" s="766">
        <v>0</v>
      </c>
      <c r="D27" s="752">
        <v>85</v>
      </c>
      <c r="E27" s="766">
        <v>1</v>
      </c>
      <c r="F27" s="753">
        <v>85</v>
      </c>
    </row>
    <row r="28" spans="1:6" ht="14.4" customHeight="1" thickBot="1" x14ac:dyDescent="0.35">
      <c r="A28" s="777" t="s">
        <v>938</v>
      </c>
      <c r="B28" s="768"/>
      <c r="C28" s="769">
        <v>0</v>
      </c>
      <c r="D28" s="768">
        <v>1284.3600000000001</v>
      </c>
      <c r="E28" s="769">
        <v>1</v>
      </c>
      <c r="F28" s="770">
        <v>1284.3600000000001</v>
      </c>
    </row>
    <row r="29" spans="1:6" ht="14.4" customHeight="1" thickBot="1" x14ac:dyDescent="0.35">
      <c r="A29" s="771" t="s">
        <v>3</v>
      </c>
      <c r="B29" s="772">
        <v>6083.3600000000006</v>
      </c>
      <c r="C29" s="773">
        <v>0.1864784029834779</v>
      </c>
      <c r="D29" s="772">
        <v>26538.97</v>
      </c>
      <c r="E29" s="773">
        <v>0.81352159701652216</v>
      </c>
      <c r="F29" s="774">
        <v>32622.33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2018-07-25T14:13:04Z</dcterms:modified>
</cp:coreProperties>
</file>