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85EC931-017F-4AD8-9965-BEBF8C635F0F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9" i="371" l="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D11" i="431"/>
  <c r="E13" i="431"/>
  <c r="G9" i="431"/>
  <c r="H11" i="431"/>
  <c r="I13" i="431"/>
  <c r="J15" i="431"/>
  <c r="K17" i="431"/>
  <c r="L19" i="431"/>
  <c r="M21" i="431"/>
  <c r="O9" i="431"/>
  <c r="P19" i="431"/>
  <c r="Q21" i="431"/>
  <c r="C10" i="431"/>
  <c r="D20" i="431"/>
  <c r="E22" i="431"/>
  <c r="G10" i="431"/>
  <c r="H12" i="431"/>
  <c r="I14" i="431"/>
  <c r="J16" i="431"/>
  <c r="K18" i="431"/>
  <c r="L20" i="431"/>
  <c r="M22" i="431"/>
  <c r="O10" i="431"/>
  <c r="P12" i="431"/>
  <c r="Q14" i="431"/>
  <c r="C19" i="431"/>
  <c r="D13" i="431"/>
  <c r="E15" i="431"/>
  <c r="F17" i="431"/>
  <c r="G19" i="431"/>
  <c r="H21" i="431"/>
  <c r="J9" i="431"/>
  <c r="K11" i="431"/>
  <c r="L13" i="431"/>
  <c r="M15" i="431"/>
  <c r="N17" i="431"/>
  <c r="O19" i="431"/>
  <c r="P21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C21" i="431"/>
  <c r="E9" i="431"/>
  <c r="F11" i="431"/>
  <c r="F19" i="431"/>
  <c r="G21" i="431"/>
  <c r="I9" i="431"/>
  <c r="J11" i="431"/>
  <c r="K13" i="431"/>
  <c r="L15" i="431"/>
  <c r="M17" i="431"/>
  <c r="N11" i="431"/>
  <c r="O13" i="431"/>
  <c r="P15" i="431"/>
  <c r="Q17" i="431"/>
  <c r="C14" i="431"/>
  <c r="D16" i="431"/>
  <c r="E18" i="431"/>
  <c r="F12" i="431"/>
  <c r="G14" i="431"/>
  <c r="I10" i="431"/>
  <c r="J12" i="431"/>
  <c r="K14" i="431"/>
  <c r="L16" i="431"/>
  <c r="M18" i="431"/>
  <c r="N20" i="431"/>
  <c r="O14" i="431"/>
  <c r="P16" i="431"/>
  <c r="Q18" i="431"/>
  <c r="D9" i="431"/>
  <c r="E11" i="431"/>
  <c r="F13" i="431"/>
  <c r="H9" i="431"/>
  <c r="I11" i="431"/>
  <c r="I19" i="431"/>
  <c r="J21" i="431"/>
  <c r="L9" i="431"/>
  <c r="M11" i="431"/>
  <c r="N13" i="431"/>
  <c r="O15" i="431"/>
  <c r="P17" i="431"/>
  <c r="Q19" i="431"/>
  <c r="C13" i="431"/>
  <c r="D15" i="431"/>
  <c r="E17" i="431"/>
  <c r="G13" i="431"/>
  <c r="H15" i="431"/>
  <c r="I17" i="431"/>
  <c r="J19" i="431"/>
  <c r="K21" i="431"/>
  <c r="M9" i="431"/>
  <c r="N19" i="431"/>
  <c r="O21" i="431"/>
  <c r="Q9" i="431"/>
  <c r="C22" i="431"/>
  <c r="E10" i="431"/>
  <c r="F20" i="431"/>
  <c r="G22" i="431"/>
  <c r="H16" i="431"/>
  <c r="I18" i="431"/>
  <c r="J20" i="431"/>
  <c r="K22" i="431"/>
  <c r="M10" i="431"/>
  <c r="N12" i="431"/>
  <c r="O22" i="431"/>
  <c r="Q10" i="431"/>
  <c r="C15" i="431"/>
  <c r="D17" i="431"/>
  <c r="E19" i="431"/>
  <c r="F21" i="431"/>
  <c r="G15" i="431"/>
  <c r="H17" i="431"/>
  <c r="J13" i="431"/>
  <c r="K15" i="431"/>
  <c r="L17" i="431"/>
  <c r="M19" i="431"/>
  <c r="N21" i="431"/>
  <c r="P9" i="431"/>
  <c r="Q11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C17" i="431"/>
  <c r="D19" i="431"/>
  <c r="E21" i="431"/>
  <c r="F15" i="431"/>
  <c r="G17" i="431"/>
  <c r="H19" i="431"/>
  <c r="I21" i="431"/>
  <c r="K9" i="431"/>
  <c r="L11" i="431"/>
  <c r="M13" i="431"/>
  <c r="N15" i="431"/>
  <c r="O17" i="431"/>
  <c r="P11" i="431"/>
  <c r="Q13" i="431"/>
  <c r="C18" i="431"/>
  <c r="D12" i="431"/>
  <c r="E14" i="431"/>
  <c r="F16" i="431"/>
  <c r="G18" i="431"/>
  <c r="H20" i="431"/>
  <c r="I22" i="431"/>
  <c r="K10" i="431"/>
  <c r="L12" i="431"/>
  <c r="M14" i="431"/>
  <c r="N16" i="431"/>
  <c r="O18" i="431"/>
  <c r="P20" i="431"/>
  <c r="Q22" i="431"/>
  <c r="C11" i="431"/>
  <c r="D21" i="431"/>
  <c r="F9" i="431"/>
  <c r="G11" i="431"/>
  <c r="H13" i="431"/>
  <c r="I15" i="431"/>
  <c r="J17" i="431"/>
  <c r="K19" i="431"/>
  <c r="L21" i="431"/>
  <c r="N9" i="431"/>
  <c r="O11" i="431"/>
  <c r="P13" i="431"/>
  <c r="Q15" i="431"/>
  <c r="O8" i="431"/>
  <c r="M8" i="431"/>
  <c r="J8" i="431"/>
  <c r="K8" i="431"/>
  <c r="G8" i="431"/>
  <c r="P8" i="431"/>
  <c r="N8" i="431"/>
  <c r="C8" i="431"/>
  <c r="I8" i="431"/>
  <c r="Q8" i="431"/>
  <c r="E8" i="431"/>
  <c r="L8" i="431"/>
  <c r="H8" i="431"/>
  <c r="F8" i="431"/>
  <c r="D8" i="431"/>
  <c r="S15" i="431" l="1"/>
  <c r="R15" i="431"/>
  <c r="S22" i="431"/>
  <c r="R22" i="431"/>
  <c r="S13" i="431"/>
  <c r="R13" i="431"/>
  <c r="S20" i="431"/>
  <c r="R20" i="431"/>
  <c r="S12" i="431"/>
  <c r="R12" i="431"/>
  <c r="S11" i="431"/>
  <c r="R11" i="431"/>
  <c r="R10" i="431"/>
  <c r="S10" i="431"/>
  <c r="S9" i="431"/>
  <c r="R9" i="431"/>
  <c r="R19" i="431"/>
  <c r="S19" i="431"/>
  <c r="S18" i="431"/>
  <c r="R18" i="431"/>
  <c r="S17" i="431"/>
  <c r="R17" i="431"/>
  <c r="R16" i="431"/>
  <c r="S16" i="431"/>
  <c r="S14" i="431"/>
  <c r="R14" i="431"/>
  <c r="R21" i="431"/>
  <c r="S2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G3" i="344"/>
  <c r="C3" i="344"/>
  <c r="B11" i="339"/>
  <c r="J11" i="339" s="1"/>
  <c r="S3" i="344" l="1"/>
  <c r="R3" i="344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D16" i="414"/>
  <c r="C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R3" i="345" l="1"/>
  <c r="Q3" i="345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<sst xmlns="http://schemas.openxmlformats.org/spreadsheetml/2006/main" count="15612" uniqueCount="3564">
  <si>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</si>
  <si>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</si>
  <si>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</si>
  <si>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</si>
  <si>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</si>
  <si>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</si>
  <si>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</si>
  <si>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</si>
  <si>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</si>
  <si>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</si>
  <si>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</si>
  <si>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</si>
  <si>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</si>
  <si>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</si>
  <si>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</si>
  <si>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</si>
  <si>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</si>
  <si>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</si>
  <si>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</si>
  <si>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</si>
  <si>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</si>
  <si>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</si>
  <si>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</si>
  <si>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</si>
  <si>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</si>
  <si>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</si>
  <si>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</si>
  <si>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</si>
  <si>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</si>
  <si>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</si>
  <si>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</si>
  <si>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</si>
  <si>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</si>
  <si>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</si>
  <si>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</si>
  <si>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</si>
  <si>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</si>
  <si>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</si>
  <si>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</si>
  <si>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</si>
  <si>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</si>
  <si>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</si>
  <si>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</si>
  <si>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</si>
  <si>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</si>
  <si>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</si>
  <si>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</si>
  <si>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</si>
  <si>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</si>
  <si>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</si>
  <si>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</si>
  <si>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</si>
  <si>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</si>
  <si>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</si>
  <si>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</si>
  <si>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</si>
  <si>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</si>
  <si>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</si>
  <si>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</si>
  <si>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</si>
  <si>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</si>
  <si>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</si>
  <si>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</si>
  <si>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</si>
  <si>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</si>
  <si>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</si>
  <si>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</si>
  <si>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</si>
  <si>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</si>
  <si>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</si>
  <si>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</si>
  <si>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</si>
  <si>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</si>
  <si>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</si>
  <si>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</si>
  <si>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</si>
  <si>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</si>
  <si>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</si>
  <si>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</si>
  <si>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</si>
  <si>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</si>
  <si>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</si>
  <si>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</si>
  <si>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</si>
  <si>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</si>
  <si>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</si>
  <si>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</si>
  <si>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</si>
  <si>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</si>
  <si>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</si>
  <si>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</si>
  <si>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</si>
  <si>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</si>
  <si>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</si>
  <si>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</si>
  <si>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</si>
  <si>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</si>
  <si>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</si>
  <si>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</si>
  <si>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</si>
  <si>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</si>
  <si>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</si>
  <si>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</si>
  <si>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</si>
  <si>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</si>
  <si>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</si>
  <si>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</si>
  <si>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</si>
  <si>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</si>
  <si>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</si>
  <si>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</si>
  <si>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</si>
  <si>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</si>
  <si>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</si>
  <si>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</si>
  <si>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</si>
  <si>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</si>
  <si>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</si>
  <si>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</si>
  <si>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</si>
  <si>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</si>
  <si>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</si>
  <si>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</si>
  <si>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</si>
  <si>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</si>
  <si>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</si>
  <si>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</si>
  <si>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</si>
  <si>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</si>
  <si>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</si>
  <si>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</si>
  <si>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</si>
  <si>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</si>
  <si>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</si>
  <si>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</si>
  <si>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</si>
  <si>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</si>
  <si>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</si>
  <si>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</si>
  <si>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</si>
  <si>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</si>
  <si>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</si>
  <si>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</si>
  <si>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</si>
  <si>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</si>
  <si>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</si>
  <si>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</si>
  <si>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</si>
  <si>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</si>
  <si>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</si>
  <si>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</si>
  <si>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</si>
  <si>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</si>
  <si>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</si>
  <si>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</si>
  <si>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</si>
  <si>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</si>
  <si>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</si>
  <si>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</si>
  <si>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</si>
  <si>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</si>
  <si>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</si>
  <si>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</si>
  <si>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</si>
  <si>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</si>
  <si>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</si>
  <si>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</si>
  <si>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</si>
  <si>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</si>
  <si>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</si>
  <si>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</si>
  <si>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</si>
  <si>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</si>
  <si>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</si>
  <si>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</si>
  <si>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</si>
  <si>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</si>
  <si>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</si>
  <si>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</si>
  <si>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</si>
  <si>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</si>
  <si>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</si>
  <si>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</si>
  <si>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</si>
  <si>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</si>
  <si>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</si>
  <si>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</si>
  <si>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</si>
  <si>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</si>
  <si>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</si>
  <si>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</si>
  <si>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</si>
  <si>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</si>
  <si>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</si>
  <si>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</si>
  <si>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</si>
  <si>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</si>
  <si>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</si>
  <si>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</si>
  <si>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</si>
  <si>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</si>
  <si>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</si>
  <si>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</si>
  <si>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</si>
  <si>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</si>
  <si>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</si>
  <si>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</si>
  <si>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</si>
  <si>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</si>
  <si>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</si>
  <si>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</si>
  <si>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</si>
  <si>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</si>
  <si>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</si>
  <si>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</si>
  <si>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</si>
  <si>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</si>
  <si>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</si>
  <si>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</si>
  <si>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</si>
  <si>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</si>
  <si>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</si>
  <si>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</si>
  <si>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</si>
  <si>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</si>
  <si>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</si>
  <si>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</si>
  <si>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</si>
  <si>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</si>
  <si>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</si>
  <si>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</si>
  <si>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</si>
  <si>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</si>
  <si>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</si>
  <si>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</si>
  <si>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</si>
  <si>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</si>
  <si>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</si>
  <si>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</si>
  <si>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</si>
  <si>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</si>
  <si>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</si>
  <si>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</si>
  <si>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</si>
  <si>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</si>
  <si>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</si>
  <si>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</si>
  <si>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</si>
  <si>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</si>
  <si>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</si>
  <si>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</si>
  <si>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</si>
  <si>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</si>
  <si>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</si>
  <si>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</si>
  <si>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</si>
  <si>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</si>
  <si>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</si>
  <si>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</si>
  <si>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</si>
  <si>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</si>
  <si>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</si>
  <si>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</si>
  <si>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</si>
  <si>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</si>
  <si>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</si>
  <si>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</si>
  <si>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</si>
  <si>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</si>
  <si>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</si>
  <si>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</si>
  <si>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</si>
  <si>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</si>
  <si>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</si>
  <si>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</si>
  <si>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</si>
  <si>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</si>
  <si>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</si>
  <si>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</si>
  <si>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</si>
  <si>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</si>
  <si>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</si>
  <si>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</si>
  <si>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</si>
  <si>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</si>
  <si>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</si>
  <si>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</si>
  <si>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</si>
  <si>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</si>
  <si>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</si>
  <si>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</si>
  <si>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</si>
  <si>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</si>
  <si>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</si>
  <si>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</si>
  <si>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</si>
  <si>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</si>
  <si>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</si>
  <si>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</si>
  <si>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</si>
  <si>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</si>
  <si>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</si>
  <si>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</si>
  <si>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</si>
  <si>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</si>
  <si>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</si>
  <si>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</si>
  <si>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</si>
  <si>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</si>
  <si>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</si>
  <si>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</si>
  <si>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</si>
  <si>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</si>
  <si>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</si>
  <si>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</si>
  <si>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</si>
  <si>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</si>
  <si>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</si>
  <si>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</si>
  <si>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</si>
  <si>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</si>
  <si>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</si>
  <si>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</si>
  <si>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</si>
  <si>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</si>
  <si>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</si>
  <si>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</si>
  <si>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</si>
  <si>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</si>
  <si>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</si>
  <si>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</si>
  <si>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</si>
  <si>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</si>
  <si>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</si>
  <si>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</si>
  <si>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</si>
  <si>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</si>
  <si>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</si>
  <si>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</si>
  <si>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</si>
  <si>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</si>
  <si>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</si>
  <si>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50113011     léky - hemofilici ZUL (TO)</t>
  </si>
  <si>
    <t>--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</si>
  <si>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</si>
  <si>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</si>
  <si>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</si>
  <si>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</si>
  <si>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</si>
  <si>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</si>
  <si>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</si>
  <si>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</si>
  <si>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</si>
  <si>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</si>
  <si>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</si>
  <si>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</si>
  <si>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</si>
  <si>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</si>
  <si>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</si>
  <si>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</si>
  <si>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</si>
  <si>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</si>
  <si>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</si>
  <si>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</si>
  <si>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</si>
  <si>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</si>
  <si>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</si>
  <si>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</si>
  <si>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</si>
  <si>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</si>
  <si>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</si>
  <si>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</si>
  <si>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</si>
  <si>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</si>
  <si>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</si>
  <si>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</si>
  <si>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</si>
  <si>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</si>
  <si>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</si>
  <si>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</si>
  <si>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</si>
  <si>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</si>
  <si>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</si>
  <si>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</si>
  <si>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</si>
  <si>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</si>
  <si>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</si>
  <si>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</si>
  <si>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</si>
  <si>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</si>
  <si>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</si>
  <si>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</si>
  <si>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</si>
  <si>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</si>
  <si>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</si>
  <si>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</si>
  <si>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</si>
  <si>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</si>
  <si>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</si>
  <si>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</si>
  <si>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</si>
  <si>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</si>
  <si>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</si>
  <si>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</si>
  <si>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</si>
  <si>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</si>
  <si>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</si>
  <si>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</si>
  <si>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</si>
  <si>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</si>
  <si>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</si>
  <si>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</si>
  <si>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</si>
  <si>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</si>
  <si>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</si>
  <si>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</si>
  <si>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</si>
  <si>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</si>
  <si>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</si>
  <si>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</si>
  <si>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</si>
  <si>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</si>
  <si>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</si>
  <si>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</si>
  <si>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</si>
  <si>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</si>
  <si>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</si>
  <si>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</si>
  <si>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</si>
  <si>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</si>
  <si>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</si>
  <si>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</si>
  <si>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</si>
  <si>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</si>
  <si>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</si>
  <si>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</si>
  <si>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</si>
  <si>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51808021     revize, tech.kontroly, prev.prohl.- UTZ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</si>
  <si>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</si>
  <si>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</si>
  <si>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</si>
  <si>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</si>
  <si>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</si>
  <si>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</si>
  <si>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</si>
  <si>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</si>
  <si>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</si>
  <si>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</si>
  <si>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</si>
  <si>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</si>
  <si>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</si>
  <si>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</si>
  <si>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</si>
  <si>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</si>
  <si>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</si>
  <si>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</si>
  <si>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</si>
  <si>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</si>
  <si>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</si>
  <si>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</si>
  <si>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</si>
  <si>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</si>
  <si>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</si>
  <si>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</si>
  <si>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</si>
  <si>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</si>
  <si>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</si>
  <si>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</si>
  <si>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</si>
  <si>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</si>
  <si>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</si>
  <si>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</si>
  <si>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</si>
  <si>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</si>
  <si>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</si>
  <si>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</si>
  <si>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</si>
  <si>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</si>
  <si>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</si>
  <si>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</si>
  <si>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</si>
  <si>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</si>
  <si>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</si>
  <si>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</si>
  <si>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</si>
  <si>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</si>
  <si>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</si>
  <si>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</si>
  <si>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</si>
  <si>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</si>
  <si>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</si>
  <si>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</si>
  <si>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</si>
  <si>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</si>
  <si>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</si>
  <si>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</si>
  <si>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</si>
  <si>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</si>
  <si>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</si>
  <si>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</si>
  <si>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</si>
  <si>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</si>
  <si>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</si>
  <si>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</si>
  <si>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</si>
  <si>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</si>
  <si>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</si>
  <si>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</si>
  <si>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</si>
  <si>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</si>
  <si>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</si>
  <si>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</si>
  <si>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</si>
  <si>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</si>
  <si>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</si>
  <si>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</si>
  <si>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</si>
  <si>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</si>
  <si>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</si>
  <si>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</si>
  <si>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</si>
  <si>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</si>
  <si>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</si>
  <si>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</si>
  <si>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</si>
  <si>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</si>
  <si>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</si>
  <si>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</si>
  <si>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</si>
  <si>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</si>
  <si>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</si>
  <si>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</si>
  <si>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</si>
  <si>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</si>
  <si>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</si>
  <si>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</si>
  <si>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</si>
  <si>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</si>
  <si>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</si>
  <si>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</si>
  <si>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</si>
  <si>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</si>
  <si>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</si>
  <si>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</si>
  <si>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</si>
  <si>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</si>
  <si>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</si>
  <si>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</si>
  <si>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</si>
  <si>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</si>
  <si>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</si>
  <si>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</si>
  <si>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</si>
  <si>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</si>
  <si>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</si>
  <si>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</si>
  <si>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</si>
  <si>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</si>
  <si>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</si>
  <si>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</si>
  <si>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</si>
  <si>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</si>
  <si>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</si>
  <si>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</si>
  <si>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</si>
  <si>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</si>
  <si>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</si>
  <si>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</si>
  <si>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</si>
  <si>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</si>
  <si>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</si>
  <si>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</si>
  <si>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</si>
  <si>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</si>
  <si>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</si>
  <si>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</si>
  <si>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</si>
  <si>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</si>
  <si>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</si>
  <si>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</si>
  <si>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</si>
  <si>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</si>
  <si>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</si>
  <si>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</si>
  <si>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</si>
  <si>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</si>
  <si>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</si>
  <si>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</si>
  <si>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</si>
  <si>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</si>
  <si>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</si>
  <si>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</si>
  <si>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</si>
  <si>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</si>
  <si>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</si>
  <si>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</si>
  <si>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</si>
  <si>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</si>
  <si>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</si>
  <si>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</si>
  <si>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</si>
  <si>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</si>
  <si>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</si>
  <si>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</si>
  <si>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</si>
  <si>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</si>
  <si>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</si>
  <si>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</si>
  <si>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</si>
  <si>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</si>
  <si>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100X400MG</t>
  </si>
  <si>
    <t>POR TBL FLM 30X400MG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</si>
  <si>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</si>
  <si>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</si>
  <si>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</si>
  <si>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</si>
  <si>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</si>
  <si>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</si>
  <si>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CHLORID SODNÝ 0,9% BRAUN</t>
  </si>
  <si>
    <t>INF SOL 20X100MLPELAH</t>
  </si>
  <si>
    <t>CHLORID SODNÝ 10% BRAUN</t>
  </si>
  <si>
    <t>INF CNC SOL 20X10ML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</si>
  <si>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</si>
  <si>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</si>
  <si>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</si>
  <si>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</si>
  <si>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</si>
  <si>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</si>
  <si>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</si>
  <si>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</si>
  <si>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</si>
  <si>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</si>
  <si>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KEPPRA 100 MG/ML</t>
  </si>
  <si>
    <t>INF CNC SOL 10X5ML II</t>
  </si>
  <si>
    <t>KL BARVA NA  DETI 20 g</t>
  </si>
  <si>
    <t>KL DETSKA MAST 20G</t>
  </si>
  <si>
    <t>KL ETHANOLUM 60% 802 g FAGRON, KULICH</t>
  </si>
  <si>
    <t>UN 1170</t>
  </si>
  <si>
    <t>KL HELIANTHI OLEUM 180G</t>
  </si>
  <si>
    <t>KL KAL.PERMANGANAS 2G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</si>
  <si>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</si>
  <si>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</si>
  <si>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</si>
  <si>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</si>
  <si>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</si>
  <si>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</si>
  <si>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</si>
  <si>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</si>
  <si>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NALOXONE POLFA</t>
  </si>
  <si>
    <t>INJ 10X1ML/0.4MG</t>
  </si>
  <si>
    <t>NEOHEPATECT</t>
  </si>
  <si>
    <t>INF SOL 1X2ML/100UT</t>
  </si>
  <si>
    <t>OPHTHALMO-SEPTONEX</t>
  </si>
  <si>
    <t>OPH GTT SOL 1X10ML PLAST</t>
  </si>
  <si>
    <t>SAB SIMPLEX</t>
  </si>
  <si>
    <t>POR SUS 1X30ML</t>
  </si>
  <si>
    <t>VIDISIC</t>
  </si>
  <si>
    <t>GEL OPH 1X10GM</t>
  </si>
  <si>
    <t>VIGANTOL</t>
  </si>
  <si>
    <t>0,5MG/ML POR GTT SOL 1X10ML</t>
  </si>
  <si>
    <t>léky - enterální výživa (LEK)</t>
  </si>
  <si>
    <t>NESTLE Beba H.A.Premium tekutá 32x90ml</t>
  </si>
  <si>
    <t>Nutrilon 0 Nenatal RTF 24x70 ml</t>
  </si>
  <si>
    <t>léky - antibiotika (LEK)</t>
  </si>
  <si>
    <t>AMPICILIN 0,5 BIOTIKA</t>
  </si>
  <si>
    <t>INJ PLV SOL 10X500MG</t>
  </si>
  <si>
    <t>AMPICILIN 1,0 BIOTIKA</t>
  </si>
  <si>
    <t>INJ PLV SOL 10X1000MG</t>
  </si>
  <si>
    <t>P</t>
  </si>
  <si>
    <t>AXETINE 750MG</t>
  </si>
  <si>
    <t>INJ SIC 10X750MG</t>
  </si>
  <si>
    <t>FRAMYKOIN</t>
  </si>
  <si>
    <t>UNG 1X10GM</t>
  </si>
  <si>
    <t>GENTAMICIN LEK 80 MG/2 ML</t>
  </si>
  <si>
    <t>INJ SOL 10X2ML/80MG</t>
  </si>
  <si>
    <t>OPHTHALMO-FRAMYKOIN</t>
  </si>
  <si>
    <t>UNG OPH 1X5GM</t>
  </si>
  <si>
    <t>OSPAMOX 250MG/5ML</t>
  </si>
  <si>
    <t>GRA SUS 1X60ML</t>
  </si>
  <si>
    <t>PAMYCON NA PŘÍPRAVU KAPEK</t>
  </si>
  <si>
    <t>DRM PLV SOL 1X1LAH</t>
  </si>
  <si>
    <t>TOBREX</t>
  </si>
  <si>
    <t>GTT OPH 5ML 3MG/1ML</t>
  </si>
  <si>
    <t>ZINNAT 125 MG</t>
  </si>
  <si>
    <t>GRA SUS 1X50ML</t>
  </si>
  <si>
    <t>léky - antimykotika (LEK)</t>
  </si>
  <si>
    <t>CANESTEN KRÉM</t>
  </si>
  <si>
    <t>CRM 1X20GM/200MG</t>
  </si>
  <si>
    <t>MEROPENEM KABI 1 G</t>
  </si>
  <si>
    <t>INJ+INF PLV SOL 10X1000MG</t>
  </si>
  <si>
    <t>AKTIFERRIN</t>
  </si>
  <si>
    <t>GTT 1X30ML</t>
  </si>
  <si>
    <t>AMIPED</t>
  </si>
  <si>
    <t>INF SOL 12X250ML</t>
  </si>
  <si>
    <t>INF SOL 12X100ML</t>
  </si>
  <si>
    <t>APAURIN</t>
  </si>
  <si>
    <t>INJ 10X2ML/10MG</t>
  </si>
  <si>
    <t>PAR LQF 20X100ML-PE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</si>
  <si>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</si>
  <si>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</si>
  <si>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</si>
  <si>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</si>
  <si>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</si>
  <si>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</si>
  <si>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</si>
  <si>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</si>
  <si>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</si>
  <si>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</si>
  <si>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</si>
  <si>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ARDUAN</t>
  </si>
  <si>
    <t>INJ SIC 25X4MG+2ML</t>
  </si>
  <si>
    <t>Arfen 400mg/3ml inj. 6 amp.-MIMOŘÁDNÝ DOVOZ!!</t>
  </si>
  <si>
    <t>ATROPIN BIOTIKA 0.5MG</t>
  </si>
  <si>
    <t>INJ 10X1ML/0.5MG</t>
  </si>
  <si>
    <t>ATROVENT N</t>
  </si>
  <si>
    <t>INH SOL PSS200X20RG</t>
  </si>
  <si>
    <t>BabyCalm 15ml</t>
  </si>
  <si>
    <t>BENOXI 0.4 % UNIMED PHARMA</t>
  </si>
  <si>
    <t>OPH GTT SOL 1X10ML</t>
  </si>
  <si>
    <t>BERODUAL N</t>
  </si>
  <si>
    <t>INH SOL PSS 200DÁV</t>
  </si>
  <si>
    <t>BETADINE</t>
  </si>
  <si>
    <t>UNG 1X20GM</t>
  </si>
  <si>
    <t>BETADINE - zelená</t>
  </si>
  <si>
    <t>LIQ 1X120ML</t>
  </si>
  <si>
    <t>CALCIUM GLUCONICUM 10% B.BRAUN</t>
  </si>
  <si>
    <t>INJ SOL 20X10ML</t>
  </si>
  <si>
    <t>CLEXANE</t>
  </si>
  <si>
    <t>INJ SOL 10X0.2ML/2KU</t>
  </si>
  <si>
    <t>CUROSURF</t>
  </si>
  <si>
    <t>80MG/ML ETP ISL SUS 2X1,5ML</t>
  </si>
  <si>
    <t>DERMAZULEN</t>
  </si>
  <si>
    <t>UNG 1X30GM</t>
  </si>
  <si>
    <t>DEXAMED</t>
  </si>
  <si>
    <t>INJ 10X2ML/8MG</t>
  </si>
  <si>
    <t>DEXMEDETOMIDINE EVER PHARMA</t>
  </si>
  <si>
    <t>100MCG/ML INF CNC SOL 25X2ML</t>
  </si>
  <si>
    <t>DICYNONE 250</t>
  </si>
  <si>
    <t>INJ SOL 4X2ML/250MG</t>
  </si>
  <si>
    <t>Dobutamin Admeda 250 inf.sol50ml</t>
  </si>
  <si>
    <t>DZ OCTENISEPT drm. sol. 250 ml</t>
  </si>
  <si>
    <t>DRM SOL 1X250ML</t>
  </si>
  <si>
    <t>EMLA</t>
  </si>
  <si>
    <t>25MG/G+25MG/G CRM 1X30G</t>
  </si>
  <si>
    <t>FLIXOTIDE 50 INHALER N</t>
  </si>
  <si>
    <t>INH SUS PSS120X50RG</t>
  </si>
  <si>
    <t>FLOXAL</t>
  </si>
  <si>
    <t>GTT OPH 1X5ML</t>
  </si>
  <si>
    <t>FLUMAZENIL PHARMASELECT</t>
  </si>
  <si>
    <t>0,1MG/ML INJ SOL+INF CNC SOL 5X5ML</t>
  </si>
  <si>
    <t>FUROSEMID ACCORD</t>
  </si>
  <si>
    <t>10MG/ML INJ/INF SOL 10X2ML</t>
  </si>
  <si>
    <t>GLUKÓZA 10 BRAUN</t>
  </si>
  <si>
    <t>INF SOL 10X500ML-PE</t>
  </si>
  <si>
    <t>GLUKÓZA 5 BRAUN</t>
  </si>
  <si>
    <t>INF SOL 20X100ML-PE</t>
  </si>
  <si>
    <t>HALOPERIDOL</t>
  </si>
  <si>
    <t>GTT 1X10ML/20MG</t>
  </si>
  <si>
    <t>HELICID « 40 INF. LYOF.1X40MG</t>
  </si>
  <si>
    <t>HEPARIN LECIVA</t>
  </si>
  <si>
    <t>INJ 1X10ML/50KU</t>
  </si>
  <si>
    <t>HEPAROID LECIVA</t>
  </si>
  <si>
    <t>HUMULIN R 100 M.J./ML</t>
  </si>
  <si>
    <t>INJ 1X10ML/1KU</t>
  </si>
  <si>
    <t>Hyal- Drop multi oční kapky</t>
  </si>
  <si>
    <t>HYDROCORTISON VUAB 100 MG</t>
  </si>
  <si>
    <t>INJ PLV SOL 1X100MG</t>
  </si>
  <si>
    <t>INF SOL 10X250MLPELAH</t>
  </si>
  <si>
    <t>IBALGIN 400</t>
  </si>
  <si>
    <t>400MG TBL FLM 100</t>
  </si>
  <si>
    <t>IMAZOL PLUS</t>
  </si>
  <si>
    <t>10MG/G+2,5MG/G CRM 30G</t>
  </si>
  <si>
    <t>INFASOURCE</t>
  </si>
  <si>
    <t>POR SOL 32X90ML</t>
  </si>
  <si>
    <t>IR OG. COLL.HOMAT.HYDROBROM.1%10G</t>
  </si>
  <si>
    <t>COLL</t>
  </si>
  <si>
    <t>IR OG. COLL.PHENYLEPHRINI 10g 2%</t>
  </si>
  <si>
    <t>COLL  2%</t>
  </si>
  <si>
    <t>IR SOL. COFFEINI 1%</t>
  </si>
  <si>
    <t>Roztok p.o. 30ml - aseptická příprava</t>
  </si>
  <si>
    <t>IR SOL. SACCHAROSI 24%</t>
  </si>
  <si>
    <t>Roztok p.o. 40ml - aseptická příprava</t>
  </si>
  <si>
    <t>KALIUM CHLORATUM LECIVA 7.5%</t>
  </si>
  <si>
    <t>INJ 5X10ML 7.5%</t>
  </si>
  <si>
    <t>KANAMYCIN-POS</t>
  </si>
  <si>
    <t>OPH GTT SOL 1X5ML/25MG</t>
  </si>
  <si>
    <t>INJ 5X1ML/10MG</t>
  </si>
  <si>
    <t>KINEDRYL</t>
  </si>
  <si>
    <t>TBL 10</t>
  </si>
  <si>
    <t>KL AQUA PURIF. KUL,FAG 5 kg</t>
  </si>
  <si>
    <t>KL AQUA PURIF. KUL., FAG. 1 kg</t>
  </si>
  <si>
    <t>KL BENZINUM 900ml/ 600g</t>
  </si>
  <si>
    <t>KL CPS ACIDUM FOLICUM 2,5MG</t>
  </si>
  <si>
    <t>KL CPS CALC.GLUC.+CALC.PHOSPH. 100CPS</t>
  </si>
  <si>
    <t>KL CPS CALC.GLUC.+KAL.DIH. 100CPS</t>
  </si>
  <si>
    <t>KL EREVIT GTT. 30G</t>
  </si>
  <si>
    <t>KL FOSFÁTOVÝ ROZTOK 0,83mmol/ml 100ml</t>
  </si>
  <si>
    <t>Na2HPO4, KH2PO4</t>
  </si>
  <si>
    <t>KL HELIANTHI OLEUM 45g</t>
  </si>
  <si>
    <t>KL CHLORAL.HYDRAS SOL. 50 g</t>
  </si>
  <si>
    <t>KL KAPSLE</t>
  </si>
  <si>
    <t>KL MORPHINI HYDROCHL. 0,008 AQ.P. AD 20G</t>
  </si>
  <si>
    <t>Novoroz. odd.</t>
  </si>
  <si>
    <t>KL OMEPRAZOL SIRUP 2mg/ml</t>
  </si>
  <si>
    <t>KL POLYSAN, OL.HELIANTHI AA AD 100G</t>
  </si>
  <si>
    <t>KL PRIPRAVEK</t>
  </si>
  <si>
    <t>KL ROZTOK</t>
  </si>
  <si>
    <t>KL SOL.COFFEINI 1% 50G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</si>
  <si>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</si>
  <si>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</si>
  <si>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</si>
  <si>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</si>
  <si>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</si>
  <si>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</si>
  <si>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Kulíšek sáčky 10x6,6g</t>
  </si>
  <si>
    <t>LIDOCAIN</t>
  </si>
  <si>
    <t>INJ 10X2ML 2%</t>
  </si>
  <si>
    <t>LUMINAL</t>
  </si>
  <si>
    <t>INJ 5X1ML/219MG</t>
  </si>
  <si>
    <t>MAGNESIUM SULFURICUM BBP 10%</t>
  </si>
  <si>
    <t>INJ 5X10ML 10%</t>
  </si>
  <si>
    <t>MALTOFER</t>
  </si>
  <si>
    <t>POR GTT SOL 30ML</t>
  </si>
  <si>
    <t>MAXITROL</t>
  </si>
  <si>
    <t>OPH UNG 3,5G</t>
  </si>
  <si>
    <t>MIDAZOLAM ACCORD 5 MG/ML</t>
  </si>
  <si>
    <t>INJ+INF SOL 10X3MLX5MG/ML</t>
  </si>
  <si>
    <t>MIDAZOLAM ACCORD 5 MG/ML - výpadek</t>
  </si>
  <si>
    <t>INJ+INF SOL 10X1MLX5MG/ML</t>
  </si>
  <si>
    <t>MIDAZOLAM B. BRAUN 5MG/ML</t>
  </si>
  <si>
    <t>INJ+INF+RCT SOL 10X3ML(SKLO)</t>
  </si>
  <si>
    <t>MIDAZOLAM KALCEKS</t>
  </si>
  <si>
    <t>5MG/ML INJ/INF SOL 10X1ML</t>
  </si>
  <si>
    <t>MO Skládačka bílá bez potisku</t>
  </si>
  <si>
    <t>Naloxon amp 10x1 ml/0,4mg-mimořádný dovoz</t>
  </si>
  <si>
    <t>10x1ml</t>
  </si>
  <si>
    <t>NASIVIN 0,01%</t>
  </si>
  <si>
    <t>NAS GTT SOL 1X5ML</t>
  </si>
  <si>
    <t>NATRIUM CHLORATUM BIOTIKA 10%</t>
  </si>
  <si>
    <t>Natriumglycerophosphat 20ml-MIMOŘÁDNÝ DOVOZ!!</t>
  </si>
  <si>
    <t xml:space="preserve"> SOL 20x20ML</t>
  </si>
  <si>
    <t>NIMBEX</t>
  </si>
  <si>
    <t>2MG/ML INJ SOL 5X2,5ML</t>
  </si>
  <si>
    <t>NIMBEX-výpadek</t>
  </si>
  <si>
    <t>INJ SOL 5X2.5ML/5MG</t>
  </si>
  <si>
    <t>NORADRENALIN LECIVA</t>
  </si>
  <si>
    <t>NOVALGIN</t>
  </si>
  <si>
    <t>INJ 10X2ML/1000MG</t>
  </si>
  <si>
    <t>NUROFEN PRO DĚTI JAHODA (od 3 měsíců)</t>
  </si>
  <si>
    <t>POR SUS 2000MG/100ML TRUB</t>
  </si>
  <si>
    <t>OPHTHALMO-AZULEN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</si>
  <si>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</si>
  <si>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</si>
  <si>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</si>
  <si>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</si>
  <si>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</si>
  <si>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</si>
  <si>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Pentaglobin i.v. inj. 1x10ml</t>
  </si>
  <si>
    <t>PEYONA 20 MG/ML</t>
  </si>
  <si>
    <t>IVN+POR SOL 10X1ML</t>
  </si>
  <si>
    <t>PHENAEMALETTEN</t>
  </si>
  <si>
    <t>TBL 50X15MG</t>
  </si>
  <si>
    <t>PROPOFOL-LIPURO 0,5% (5MG/ML) 5X20ML</t>
  </si>
  <si>
    <t>INJ+INF EML 5X20ML/100MG</t>
  </si>
  <si>
    <t>PROSTAVASIN</t>
  </si>
  <si>
    <t>INJ SIC 10X20RG</t>
  </si>
  <si>
    <t>PYRIDOXIN LECIVA</t>
  </si>
  <si>
    <t>INJ 5X1ML 50MG</t>
  </si>
  <si>
    <t>RIVOTRIL 2.5MG/ML</t>
  </si>
  <si>
    <t>POR GTT SOL 1X10ML</t>
  </si>
  <si>
    <t>SERETIDE 25/50 INHALER</t>
  </si>
  <si>
    <t>INH SUS PSS 120X25/50MCG+POČ</t>
  </si>
  <si>
    <t>SOLUVIT N PRO INFUS.</t>
  </si>
  <si>
    <t>INJ SIC 10</t>
  </si>
  <si>
    <t>SUFENTANIL TORREX 5MCG/ML</t>
  </si>
  <si>
    <t>INJ SOL 5X2ML/10RG</t>
  </si>
  <si>
    <t>INJ SOL 5X2ML (10rg)</t>
  </si>
  <si>
    <t>V</t>
  </si>
  <si>
    <t>Swiss NatureVia Laktobacílky Baby 60 cps</t>
  </si>
  <si>
    <t>Swiss NatureVia Laktobacílky baby cps.30</t>
  </si>
  <si>
    <t>TENSAMIN</t>
  </si>
  <si>
    <t>INJ 10X5ML</t>
  </si>
  <si>
    <t>TRALGIT 50 INJ</t>
  </si>
  <si>
    <t>INJ SOL 5X1ML/50MG</t>
  </si>
  <si>
    <t>TRAMAL</t>
  </si>
  <si>
    <t>50MG/ML INJ SOL 5X1ML</t>
  </si>
  <si>
    <t>URSOFALK SUSPENZE</t>
  </si>
  <si>
    <t>POR SUS 1X250ML</t>
  </si>
  <si>
    <t>VENTOLIN INHALER N</t>
  </si>
  <si>
    <t>100MCG/DÁV INH SUS PSS 200DÁV</t>
  </si>
  <si>
    <t>Vincentka přírod.0.7l-nevrat.láhev</t>
  </si>
  <si>
    <t>VITALIPID N INFANT</t>
  </si>
  <si>
    <t>INF CNC SOL 10X10ML</t>
  </si>
  <si>
    <t>VITAMIN A BIOFARM 20MG/ML</t>
  </si>
  <si>
    <t>VITAMIN B12 LECIVA 1000RG</t>
  </si>
  <si>
    <t>INJ 5X1ML/1000RG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</si>
  <si>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</si>
  <si>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</si>
  <si>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</si>
  <si>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</si>
  <si>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</si>
  <si>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</si>
  <si>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</si>
  <si>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</si>
  <si>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</si>
  <si>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</si>
  <si>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</si>
  <si>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</si>
  <si>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</si>
  <si>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NESTLÉ Beba Comfort HMO tekutá 32x70ml</t>
  </si>
  <si>
    <t>NESTLÉ BEBA FM85 200g</t>
  </si>
  <si>
    <t>NESTLÉ Beba OPTIPRO HA 1 800g</t>
  </si>
  <si>
    <t>Nutrilon 0 Nenatal (Premature) ProExpert 400g</t>
  </si>
  <si>
    <t>Nutrilon 0 Nenatal HA RTF 24x90 ml</t>
  </si>
  <si>
    <t>Nutrilon 1 Profutura 800g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</si>
  <si>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</si>
  <si>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</si>
  <si>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</si>
  <si>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</si>
  <si>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</si>
  <si>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</si>
  <si>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</si>
  <si>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</si>
  <si>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léky - hemofilici ZUL (TO)</t>
  </si>
  <si>
    <t>ALBUREX 20</t>
  </si>
  <si>
    <t>200G/L INF SOL 1X50ML</t>
  </si>
  <si>
    <t>AMIKACIN MEDOPHARM 500 MG/2 ML</t>
  </si>
  <si>
    <t>INJ+INF SOL 10X2ML/500MG</t>
  </si>
  <si>
    <t>AMOKSIKLAV 1.2GM</t>
  </si>
  <si>
    <t>INJ SIC 5X1.2GM</t>
  </si>
  <si>
    <t>AMOKSIKLAV 457 MG/5 ML</t>
  </si>
  <si>
    <t>400MG/5ML+57MG/5ML POR PLV SUS 70ML</t>
  </si>
  <si>
    <t>AMOKSIKLAV 600 MG</t>
  </si>
  <si>
    <t>INJ PLV SOL 5X600MG</t>
  </si>
  <si>
    <t>AMPICILLIN AND SULBACTAM IBI 1 G + 500 MG PRÁŠEK P</t>
  </si>
  <si>
    <t>INJ PLV SOL 10X1G+500MG/LAH</t>
  </si>
  <si>
    <t>ARCHIFAR 1 G</t>
  </si>
  <si>
    <t>INJ+INF PLV SOL 10X1GM</t>
  </si>
  <si>
    <t>BELOGENT MAST</t>
  </si>
  <si>
    <t>KLACID I.V.</t>
  </si>
  <si>
    <t>INF PLV SOL 1X500MG</t>
  </si>
  <si>
    <t>METRONIDAZOL 500MG BRAUN</t>
  </si>
  <si>
    <t>INJ 10X100ML(LDPE)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</si>
  <si>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</si>
  <si>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</si>
  <si>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</si>
  <si>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</si>
  <si>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</si>
  <si>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</si>
  <si>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</si>
  <si>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</si>
  <si>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</si>
  <si>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</si>
  <si>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VANCOMYCIN MYLAN 500 MG</t>
  </si>
  <si>
    <t>FLUCONAZOL KABI 2 MG/ML</t>
  </si>
  <si>
    <t>INF SOL 10X100ML/200MG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</si>
  <si>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</si>
  <si>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</si>
  <si>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</si>
  <si>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</si>
  <si>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</si>
  <si>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</si>
  <si>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</si>
  <si>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</si>
  <si>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</si>
  <si>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</si>
  <si>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</si>
  <si>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</si>
  <si>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</si>
  <si>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</si>
  <si>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</si>
  <si>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</si>
  <si>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</si>
  <si>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M03AC11 - CISATRAKURIUM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</si>
  <si>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</si>
  <si>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</si>
  <si>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</si>
  <si>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</si>
  <si>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</si>
  <si>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</si>
  <si>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N01AH03 - SUFENTANIL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</si>
  <si>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</si>
  <si>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</si>
  <si>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</si>
  <si>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</si>
  <si>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J01DC02</t>
  </si>
  <si>
    <t>64835</t>
  </si>
  <si>
    <t>AXETINE</t>
  </si>
  <si>
    <t>750MG INJ/INF PLV SOL 10</t>
  </si>
  <si>
    <t>J01DH02</t>
  </si>
  <si>
    <t>156835</t>
  </si>
  <si>
    <t>MEROPENEM KABI</t>
  </si>
  <si>
    <t>1G INJ/INF PLV SOL 10</t>
  </si>
  <si>
    <t>A02BC01</t>
  </si>
  <si>
    <t>31739</t>
  </si>
  <si>
    <t>HELICID 40 INF</t>
  </si>
  <si>
    <t>40MG INF PLV SOL 1</t>
  </si>
  <si>
    <t>C01CA03</t>
  </si>
  <si>
    <t>536</t>
  </si>
  <si>
    <t>NORADRENALIN LÉČIVA</t>
  </si>
  <si>
    <t>1MG/ML INF CNC SOL 5X1ML</t>
  </si>
  <si>
    <t>C03CA01</t>
  </si>
  <si>
    <t>214036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</si>
  <si>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</si>
  <si>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</si>
  <si>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</si>
  <si>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</si>
  <si>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</si>
  <si>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</si>
  <si>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</si>
  <si>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</si>
  <si>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</si>
  <si>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</si>
  <si>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</si>
  <si>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</si>
  <si>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183817</t>
  </si>
  <si>
    <t>ARCHIFAR</t>
  </si>
  <si>
    <t>J01DH51</t>
  </si>
  <si>
    <t>142077</t>
  </si>
  <si>
    <t>500MG/500MG INF PLV SOL 10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</si>
  <si>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</si>
  <si>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</si>
  <si>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</si>
  <si>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</si>
  <si>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</si>
  <si>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</si>
  <si>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</si>
  <si>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</si>
  <si>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</si>
  <si>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</si>
  <si>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</si>
  <si>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</si>
  <si>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</si>
  <si>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</si>
  <si>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</si>
  <si>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</si>
  <si>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M03AC11</t>
  </si>
  <si>
    <t>40361</t>
  </si>
  <si>
    <t>N01AH03</t>
  </si>
  <si>
    <t>162444</t>
  </si>
  <si>
    <t>SUFENTANIL TORREX</t>
  </si>
  <si>
    <t>5MCG/ML INJ SOL 5X2ML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</si>
  <si>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</si>
  <si>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</si>
  <si>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</si>
  <si>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</si>
  <si>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</si>
  <si>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</si>
  <si>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</si>
  <si>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</si>
  <si>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</si>
  <si>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</si>
  <si>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127738</t>
  </si>
  <si>
    <t>5MG/ML INJ/INF SOL 10X3ML</t>
  </si>
  <si>
    <t>224479</t>
  </si>
  <si>
    <t>N05CM18</t>
  </si>
  <si>
    <t>136755</t>
  </si>
  <si>
    <t>R03AC02</t>
  </si>
  <si>
    <t>31934</t>
  </si>
  <si>
    <t>R03BA05</t>
  </si>
  <si>
    <t>95604</t>
  </si>
  <si>
    <t>50MCG/DÁV INH SUS PSS 120DÁV</t>
  </si>
  <si>
    <t>V06XX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</si>
  <si>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</si>
  <si>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</si>
  <si>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</si>
  <si>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</si>
  <si>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</si>
  <si>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</si>
  <si>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</si>
  <si>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</si>
  <si>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</si>
  <si>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</si>
  <si>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</si>
  <si>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</si>
  <si>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</si>
  <si>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</si>
  <si>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</si>
  <si>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</si>
  <si>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</si>
  <si>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</si>
  <si>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</si>
  <si>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Doušková Kristýna</t>
  </si>
  <si>
    <t>Dubrava Lubomír</t>
  </si>
  <si>
    <t>Gromská Zuzana</t>
  </si>
  <si>
    <t>Hálek Jan</t>
  </si>
  <si>
    <t>Heroldová Jana</t>
  </si>
  <si>
    <t>Kantor Lumír</t>
  </si>
  <si>
    <t>Kaprálová Sabina</t>
  </si>
  <si>
    <t>Lasák Jakub</t>
  </si>
  <si>
    <t>Mišuth Vladimír</t>
  </si>
  <si>
    <t>Škodová Hana</t>
  </si>
  <si>
    <t>Šuláková Soňa</t>
  </si>
  <si>
    <t>Vránová Ivana</t>
  </si>
  <si>
    <t>Wita Martin</t>
  </si>
  <si>
    <t>Zedníčková Škodová Hana</t>
  </si>
  <si>
    <t>ACIKLOVIR</t>
  </si>
  <si>
    <t>155938</t>
  </si>
  <si>
    <t>HERPESIN 200</t>
  </si>
  <si>
    <t>200MG TBL NOB 25</t>
  </si>
  <si>
    <t>BETAMETHASON A ANTIBIOTIKA</t>
  </si>
  <si>
    <t>225275</t>
  </si>
  <si>
    <t>FUCICORT</t>
  </si>
  <si>
    <t>20MG/G+1MG/1G CRM 20G</t>
  </si>
  <si>
    <t>CEFUROXIM</t>
  </si>
  <si>
    <t>47727</t>
  </si>
  <si>
    <t>ZINNAT</t>
  </si>
  <si>
    <t>500MG TBL FLM 10</t>
  </si>
  <si>
    <t>CETIRIZIN</t>
  </si>
  <si>
    <t>99600</t>
  </si>
  <si>
    <t>ZODAC</t>
  </si>
  <si>
    <t>10MG TBL FLM 90</t>
  </si>
  <si>
    <t>ESOMEPRAZOL</t>
  </si>
  <si>
    <t>191097</t>
  </si>
  <si>
    <t>EMANERA</t>
  </si>
  <si>
    <t>20MG CPS ETD 90 II</t>
  </si>
  <si>
    <t>FINASTERID</t>
  </si>
  <si>
    <t>107595</t>
  </si>
  <si>
    <t>PENESTER</t>
  </si>
  <si>
    <t>5MG TBL FLM 90 II</t>
  </si>
  <si>
    <t>CHOLEKALCIFEROL</t>
  </si>
  <si>
    <t>12023</t>
  </si>
  <si>
    <t>KLÍŠŤOVÁ ENCEFALITIDA, INAKTIVOVANÝ CELÝ VIRUS</t>
  </si>
  <si>
    <t>215956</t>
  </si>
  <si>
    <t>FSME-IMMUN</t>
  </si>
  <si>
    <t>0,5ML INJ SUS ISP 1X0,5ML+J</t>
  </si>
  <si>
    <t>KYSELINA FUSIDOVÁ</t>
  </si>
  <si>
    <t>84492</t>
  </si>
  <si>
    <t>FUCIDIN</t>
  </si>
  <si>
    <t>20MG/G CRM 1X15G</t>
  </si>
  <si>
    <t>LEVOCETIRIZIN</t>
  </si>
  <si>
    <t>124346</t>
  </si>
  <si>
    <t>CEZERA</t>
  </si>
  <si>
    <t>5MG TBL FLM 90 I</t>
  </si>
  <si>
    <t>MĚKKÝ PARAFIN A TUKOVÉ PRODUKTY</t>
  </si>
  <si>
    <t>60413</t>
  </si>
  <si>
    <t>BALNEUM HERMAL PLUS</t>
  </si>
  <si>
    <t>829,5MG/G+150MG/G BAL 500ML</t>
  </si>
  <si>
    <t>METHYLPREDNISOLON-ACEPONÁT</t>
  </si>
  <si>
    <t>203002</t>
  </si>
  <si>
    <t>ADVANTAN MASTNÝ KRÉM</t>
  </si>
  <si>
    <t>1MG/G CRM 1X15G</t>
  </si>
  <si>
    <t>MOMETASON</t>
  </si>
  <si>
    <t>170760</t>
  </si>
  <si>
    <t>MOMMOX</t>
  </si>
  <si>
    <t>0,05MG/DÁV NAS SPR SUS 140DÁV</t>
  </si>
  <si>
    <t>NAFTIFIN</t>
  </si>
  <si>
    <t>49505</t>
  </si>
  <si>
    <t>EXODERIL</t>
  </si>
  <si>
    <t>10MG/G CRM 30G</t>
  </si>
  <si>
    <t>RŮZNÉ JINÉ KOMBINACE ŽELEZA</t>
  </si>
  <si>
    <t>99138</t>
  </si>
  <si>
    <t>9,48MG/ML POR GTT SOL 30ML</t>
  </si>
  <si>
    <t>TERBINAFIN</t>
  </si>
  <si>
    <t>15892</t>
  </si>
  <si>
    <t>LAMISIL</t>
  </si>
  <si>
    <t>10MG/G CRM 15G I</t>
  </si>
  <si>
    <t>MENINGOCOCCUS A,C,Y,W-135, TETRAVAKCÍNA, PURIFIKOVANÉ POLYSA</t>
  </si>
  <si>
    <t>193236</t>
  </si>
  <si>
    <t>NIMENRIX</t>
  </si>
  <si>
    <t>INJ PSO LQF 1+1X1,25ML ISP+2J</t>
  </si>
  <si>
    <t>CHŘIPKA, INAKTIVOVANÁ VAKCÍNA, ŠTĚPENÝ VIRUS NEBO POVRCHOVÝ</t>
  </si>
  <si>
    <t>131426</t>
  </si>
  <si>
    <t>VAXIGRIP TETRA</t>
  </si>
  <si>
    <t>INJ SUS ISP 1X0,5ML+J</t>
  </si>
  <si>
    <t>225792</t>
  </si>
  <si>
    <t>INFLUVAC TETRA</t>
  </si>
  <si>
    <t>MENINGOCOCCUS B, MULTIKOMPONENTNÍ VAKCÍNA</t>
  </si>
  <si>
    <t>193805</t>
  </si>
  <si>
    <t>BEXSERO</t>
  </si>
  <si>
    <t>INJ SUS 1X0,5ML+J</t>
  </si>
  <si>
    <t>POTRAVINY PRO ZVLÁŠTNÍ LÉKAŘSKÉ ÚČELY (PZLÚ) (ČESKÁ ATC SKUP</t>
  </si>
  <si>
    <t>33403</t>
  </si>
  <si>
    <t>NUTRILON 1 NENATAL</t>
  </si>
  <si>
    <t>POR SOL 1X400G</t>
  </si>
  <si>
    <t>HOŘČÍK (KOMBINACE RŮZNÝCH SOLÍ)</t>
  </si>
  <si>
    <t>215978</t>
  </si>
  <si>
    <t>MAGNOSOLV</t>
  </si>
  <si>
    <t>365MG POR GRA SOL SCC 30</t>
  </si>
  <si>
    <t>Jiná</t>
  </si>
  <si>
    <t>0</t>
  </si>
  <si>
    <t>Jiný</t>
  </si>
  <si>
    <t>1012</t>
  </si>
  <si>
    <t>AZITHROMYCIN</t>
  </si>
  <si>
    <t>155868</t>
  </si>
  <si>
    <t>SUMAMED</t>
  </si>
  <si>
    <t>250MG CPS DUR 6</t>
  </si>
  <si>
    <t>EKONAZOL</t>
  </si>
  <si>
    <t>59074</t>
  </si>
  <si>
    <t>PEVARYL</t>
  </si>
  <si>
    <t>FENOBARBITAL</t>
  </si>
  <si>
    <t>68578</t>
  </si>
  <si>
    <t>15MG TBL NOB 50 I</t>
  </si>
  <si>
    <t>FLUTIKASON</t>
  </si>
  <si>
    <t>103788</t>
  </si>
  <si>
    <t>JINÁ ANTIHISTAMINIKA PRO SYSTÉMOVOU APLIKACI</t>
  </si>
  <si>
    <t>2479</t>
  </si>
  <si>
    <t>DITHIADEN</t>
  </si>
  <si>
    <t>2MG TBL NOB 20</t>
  </si>
  <si>
    <t>KAPTOPRIL</t>
  </si>
  <si>
    <t>31215</t>
  </si>
  <si>
    <t>TENSIOMIN</t>
  </si>
  <si>
    <t>25MG TBL NOB 30</t>
  </si>
  <si>
    <t>KLARITHROMYCIN</t>
  </si>
  <si>
    <t>216199</t>
  </si>
  <si>
    <t>KLACID</t>
  </si>
  <si>
    <t>500MG TBL FLM 14</t>
  </si>
  <si>
    <t>235808</t>
  </si>
  <si>
    <t>KLOBAZAM</t>
  </si>
  <si>
    <t>65342</t>
  </si>
  <si>
    <t>FRISIUM</t>
  </si>
  <si>
    <t>10MG TBL NOB 20</t>
  </si>
  <si>
    <t>KLONAZEPAM</t>
  </si>
  <si>
    <t>85256</t>
  </si>
  <si>
    <t>RIVOTRIL</t>
  </si>
  <si>
    <t>2,5MG/ML POR GTT SOL 1X10ML</t>
  </si>
  <si>
    <t>KLOTRIMAZOL</t>
  </si>
  <si>
    <t>132903</t>
  </si>
  <si>
    <t>KOMPLEX ŽELEZA S ISOMALTOSOU</t>
  </si>
  <si>
    <t>16595</t>
  </si>
  <si>
    <t>50MG/ML POR GTT SOL 1X30ML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</si>
  <si>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</si>
  <si>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</si>
  <si>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</si>
  <si>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</si>
  <si>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</si>
  <si>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</si>
  <si>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</si>
  <si>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</si>
  <si>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PREDNISON</t>
  </si>
  <si>
    <t>2963</t>
  </si>
  <si>
    <t>PREDNISON LÉČIVA</t>
  </si>
  <si>
    <t>20MG TBL NOB 20</t>
  </si>
  <si>
    <t>VALACIKLOVIR</t>
  </si>
  <si>
    <t>124231</t>
  </si>
  <si>
    <t>VALACICLOVIR MYLAN</t>
  </si>
  <si>
    <t>500MG TBL FLM 42</t>
  </si>
  <si>
    <t>VIGABATRIN</t>
  </si>
  <si>
    <t>46408</t>
  </si>
  <si>
    <t>SABRIL</t>
  </si>
  <si>
    <t>500MG TBL FLM 100</t>
  </si>
  <si>
    <t>AMOXICILIN A  INHIBITOR BETA-LAKTAMASY</t>
  </si>
  <si>
    <t>99366</t>
  </si>
  <si>
    <t>33836</t>
  </si>
  <si>
    <t>FORTINI PRO DĚTI S VLÁKNINOU, NEUTRAL</t>
  </si>
  <si>
    <t>POR SOL 1X200ML</t>
  </si>
  <si>
    <t>33837</t>
  </si>
  <si>
    <t>FORTINI PRO DĚTI S VLÁKNINOU, BANÁNOVÁ PŘÍCHUŤ</t>
  </si>
  <si>
    <t>33839</t>
  </si>
  <si>
    <t>FORTINI PRO DĚTI S VLÁKNINOU, VANILKOVÁ PŘÍCHUŤ</t>
  </si>
  <si>
    <t>33840</t>
  </si>
  <si>
    <t>FORTINI PRO DĚTI S VLÁKNINOU, JAHODOVÁ PŘÍCHUŤ</t>
  </si>
  <si>
    <t>33838</t>
  </si>
  <si>
    <t>FORTINI PRO DĚTI S VLÁKNINOU, ČOKOLÁDOVÁ PŘÍCHUŤ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</si>
  <si>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</si>
  <si>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</si>
  <si>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</si>
  <si>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</si>
  <si>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</si>
  <si>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33938</t>
  </si>
  <si>
    <t>INFATRINI</t>
  </si>
  <si>
    <t>POR SOL 24X125ML</t>
  </si>
  <si>
    <t>217124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</si>
  <si>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</si>
  <si>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</si>
  <si>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</si>
  <si>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</si>
  <si>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</si>
  <si>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</si>
  <si>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</si>
  <si>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</si>
  <si>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</si>
  <si>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217191</t>
  </si>
  <si>
    <t>217195</t>
  </si>
  <si>
    <t>217192</t>
  </si>
  <si>
    <t>217193</t>
  </si>
  <si>
    <t>217194</t>
  </si>
  <si>
    <t>33202</t>
  </si>
  <si>
    <t>NUTRILON NENATAL LCP</t>
  </si>
  <si>
    <t>217212</t>
  </si>
  <si>
    <t>*2003</t>
  </si>
  <si>
    <t>999999</t>
  </si>
  <si>
    <t>*2060</t>
  </si>
  <si>
    <t>63943</t>
  </si>
  <si>
    <t>4000003</t>
  </si>
  <si>
    <t>ORTÉZA KRANIÁLNÍ REMODELAČNÍ INDIV. ZHOTOVENÁ</t>
  </si>
  <si>
    <t>DĚTI DO 1 ROKU VČETNĚ</t>
  </si>
  <si>
    <t>Ortopedicko protetické pomůcky sériově vyráběné</t>
  </si>
  <si>
    <t>11647</t>
  </si>
  <si>
    <t>LÍMEC KRČNÍ PAN 1.01</t>
  </si>
  <si>
    <t>ANATOMICKY TVAROVANÝ,VELIKOSTI S,M,L,XL,XXL,NÍZKÝ 8CM,VYSOKÝ 10CM</t>
  </si>
  <si>
    <t>Dále nespecifikované pomůcky</t>
  </si>
  <si>
    <t>11723</t>
  </si>
  <si>
    <t>SONDA VYŽIVOVACÍ 4396057,154</t>
  </si>
  <si>
    <t>CH 4,5/1,0 X 1,5MM,CH 6/1,5 X 2,1MM, 50CM</t>
  </si>
  <si>
    <t>Pomůcky pro laryngektomované</t>
  </si>
  <si>
    <t>169437</t>
  </si>
  <si>
    <t>CÉVKA ODSÁVACÍ PVC WELLSPRING</t>
  </si>
  <si>
    <t>VELIKOST 8 F,S KONEKTOREM,DÉLKA 30CM,PRO DUPV,500KS</t>
  </si>
  <si>
    <t>AMLODIPIN</t>
  </si>
  <si>
    <t>15378</t>
  </si>
  <si>
    <t>AGEN</t>
  </si>
  <si>
    <t>5MG TBL NOB 90</t>
  </si>
  <si>
    <t>15379</t>
  </si>
  <si>
    <t>10MG TBL NOB 90</t>
  </si>
  <si>
    <t>BENZATHIN-FENOXYMETHYLPENICILIN</t>
  </si>
  <si>
    <t>214055</t>
  </si>
  <si>
    <t>OSPEN 750</t>
  </si>
  <si>
    <t>750000IU/5ML POR SUS 1X60ML</t>
  </si>
  <si>
    <t>BISOPROLOL</t>
  </si>
  <si>
    <t>218835</t>
  </si>
  <si>
    <t>CONCOR 5</t>
  </si>
  <si>
    <t>5MG TBL FLM 100</t>
  </si>
  <si>
    <t>DESLORATADIN</t>
  </si>
  <si>
    <t>28831</t>
  </si>
  <si>
    <t>AERIUS</t>
  </si>
  <si>
    <t>2,5MG POR TBL DIS 30</t>
  </si>
  <si>
    <t>ENOXAPARIN</t>
  </si>
  <si>
    <t>115400</t>
  </si>
  <si>
    <t>2000IU(20MG)/0,2ML INJ SOL ISP 10X0,2ML I</t>
  </si>
  <si>
    <t>FYTOMENADION</t>
  </si>
  <si>
    <t>720</t>
  </si>
  <si>
    <t>132861</t>
  </si>
  <si>
    <t>0,5MG/ML POR GTT SOL 10ML</t>
  </si>
  <si>
    <t>INDAPAMID</t>
  </si>
  <si>
    <t>120329</t>
  </si>
  <si>
    <t>INDAPAMID STADA</t>
  </si>
  <si>
    <t>1,5MG TBL PRO 100</t>
  </si>
  <si>
    <t>JINÁ ANTIBIOTIKA PRO LOKÁLNÍ APLIKACI</t>
  </si>
  <si>
    <t>1066</t>
  </si>
  <si>
    <t>250IU/G+5,2MG/G UNG 10G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</si>
  <si>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</si>
  <si>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</si>
  <si>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</si>
  <si>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</si>
  <si>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</si>
  <si>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</si>
  <si>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</si>
  <si>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124343</t>
  </si>
  <si>
    <t>5MG TBL FLM 30 I</t>
  </si>
  <si>
    <t>100273</t>
  </si>
  <si>
    <t>LIPOBASE</t>
  </si>
  <si>
    <t>CRM 100G</t>
  </si>
  <si>
    <t>218886</t>
  </si>
  <si>
    <t>OLANZAPIN</t>
  </si>
  <si>
    <t>201204</t>
  </si>
  <si>
    <t>OLANZAPIN MYLAN</t>
  </si>
  <si>
    <t>5MG POR TBL DIS 28</t>
  </si>
  <si>
    <t>OLOPATADIN</t>
  </si>
  <si>
    <t>27557</t>
  </si>
  <si>
    <t>OPATANOL</t>
  </si>
  <si>
    <t>1MG/ML OPH GTT SOL 1X5ML</t>
  </si>
  <si>
    <t>42591</t>
  </si>
  <si>
    <t>RECTODELT</t>
  </si>
  <si>
    <t>100MG SUP 4</t>
  </si>
  <si>
    <t>ROZPOUŠTĚDLA A ŘEDIDLA, VČETNĚ IRIGAČNÍCH ROZTOKŮ</t>
  </si>
  <si>
    <t>147253</t>
  </si>
  <si>
    <t>0,9% SODIUM CHLORIDE KABI</t>
  </si>
  <si>
    <t>9MG/ML PAR LQF 20X10ML</t>
  </si>
  <si>
    <t>SÍRAN ŽELEZNATÝ A KYSELINA LISTOVÁ</t>
  </si>
  <si>
    <t>92195</t>
  </si>
  <si>
    <t>TARDYFERON-FOL</t>
  </si>
  <si>
    <t>247,25MG/0,35MG TBL RET 100</t>
  </si>
  <si>
    <t>TELMISARTAN</t>
  </si>
  <si>
    <t>169727</t>
  </si>
  <si>
    <t>TEZEO</t>
  </si>
  <si>
    <t>80MG TBL NOB 28</t>
  </si>
  <si>
    <t>THIETHYLPERAZIN</t>
  </si>
  <si>
    <t>9847</t>
  </si>
  <si>
    <t>TORECAN</t>
  </si>
  <si>
    <t>6,5MG SUP 6</t>
  </si>
  <si>
    <t>URAPIDIL</t>
  </si>
  <si>
    <t>205392</t>
  </si>
  <si>
    <t>URAPIDIL STRAGEN</t>
  </si>
  <si>
    <t>30MG CPS PRO 50</t>
  </si>
  <si>
    <t>ŽELEZO V KOMBINACI S KYANOKOBALAMINEM A KYSELINOU LISTOVOU</t>
  </si>
  <si>
    <t>59571</t>
  </si>
  <si>
    <t>FERRO-FOLGAMMA</t>
  </si>
  <si>
    <t>37MG/5MG/0,01MG CPS MOL 100</t>
  </si>
  <si>
    <t>33399</t>
  </si>
  <si>
    <t>NUTRILON 0 NENATAL</t>
  </si>
  <si>
    <t>33491</t>
  </si>
  <si>
    <t>PRE BEBA DISCHARGE</t>
  </si>
  <si>
    <t>33402</t>
  </si>
  <si>
    <t>NUTRILON 1 ALLERGY CARE</t>
  </si>
  <si>
    <t>POR SOL 1X450G</t>
  </si>
  <si>
    <t>141922</t>
  </si>
  <si>
    <t>NESTLÉ ALTHÉRA</t>
  </si>
  <si>
    <t>POR SOL 450G</t>
  </si>
  <si>
    <t>*7004</t>
  </si>
  <si>
    <t>*4116</t>
  </si>
  <si>
    <t>*9003</t>
  </si>
  <si>
    <t>*4117</t>
  </si>
  <si>
    <t>*2015</t>
  </si>
  <si>
    <t>Pomůcky respirační a inhalační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</si>
  <si>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</si>
  <si>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</si>
  <si>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</si>
  <si>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</si>
  <si>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</si>
  <si>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60,00 KČ/DEN/PŮJČ.</t>
  </si>
  <si>
    <t>AMOXICILIN</t>
  </si>
  <si>
    <t>66366</t>
  </si>
  <si>
    <t>OSPAMOX</t>
  </si>
  <si>
    <t>250MG/5ML POR PLV SUS 60ML</t>
  </si>
  <si>
    <t>DIAZEPAM</t>
  </si>
  <si>
    <t>69418</t>
  </si>
  <si>
    <t>DIAZEPAM DESITIN RECTAL TUBE</t>
  </si>
  <si>
    <t>10MG RCT SOL 5X2,5ML</t>
  </si>
  <si>
    <t>269</t>
  </si>
  <si>
    <t>5MG TBL NOB 20</t>
  </si>
  <si>
    <t>ANALGETIKA A ANESTETIKA, KOMBINACE</t>
  </si>
  <si>
    <t>107143</t>
  </si>
  <si>
    <t>OTIPAX</t>
  </si>
  <si>
    <t>40MG/G+10MG/G AUR GTT SOL 16G</t>
  </si>
  <si>
    <t>45010</t>
  </si>
  <si>
    <t>AZITROMYCIN SANDOZ</t>
  </si>
  <si>
    <t>500MG TBL FLM 3</t>
  </si>
  <si>
    <t>18523</t>
  </si>
  <si>
    <t>XORIMAX</t>
  </si>
  <si>
    <t>250MG TBL FLM 10</t>
  </si>
  <si>
    <t>DEXAMETHASON</t>
  </si>
  <si>
    <t>52334</t>
  </si>
  <si>
    <t>FORTECORTIN 4</t>
  </si>
  <si>
    <t>4MG TBL NOB 20</t>
  </si>
  <si>
    <t>84700</t>
  </si>
  <si>
    <t>OTOBACID N</t>
  </si>
  <si>
    <t>0,2MG/G+5MG/G+479,8MG/G AUR GTT SOL 1X5ML</t>
  </si>
  <si>
    <t>DROTAVERIN</t>
  </si>
  <si>
    <t>192729</t>
  </si>
  <si>
    <t>NO-SPA</t>
  </si>
  <si>
    <t>40MG TBL NOB 24</t>
  </si>
  <si>
    <t>FUROSEMID</t>
  </si>
  <si>
    <t>56804</t>
  </si>
  <si>
    <t>FURORESE 40</t>
  </si>
  <si>
    <t>40MG TBL NOB 50</t>
  </si>
  <si>
    <t>KYSELINA URSODEOXYCHOLOVÁ</t>
  </si>
  <si>
    <t>130610</t>
  </si>
  <si>
    <t>250MG/5ML POR SUS 1X250ML</t>
  </si>
  <si>
    <t>MEBENDAZOL</t>
  </si>
  <si>
    <t>122198</t>
  </si>
  <si>
    <t>VERMOX</t>
  </si>
  <si>
    <t>100MG TBL NOB 6</t>
  </si>
  <si>
    <t>MEFENOXALON</t>
  </si>
  <si>
    <t>85656</t>
  </si>
  <si>
    <t>DORSIFLEX</t>
  </si>
  <si>
    <t>200MG TBL NOB 30</t>
  </si>
  <si>
    <t>NORETHISTERON</t>
  </si>
  <si>
    <t>216963</t>
  </si>
  <si>
    <t>NORETHISTERON ZENTIVA</t>
  </si>
  <si>
    <t>5MG TBL NOB 45</t>
  </si>
  <si>
    <t>PITOFENON A ANALGETIKA</t>
  </si>
  <si>
    <t>176954</t>
  </si>
  <si>
    <t>ALGIFEN NEO</t>
  </si>
  <si>
    <t>500MG/ML+5MG/ML POR GTT SOL 1X50ML</t>
  </si>
  <si>
    <t>PROGESTERON</t>
  </si>
  <si>
    <t>76921</t>
  </si>
  <si>
    <t>UTROGESTAN</t>
  </si>
  <si>
    <t>100MG CPS MOL 30</t>
  </si>
  <si>
    <t>PŘÍPRAVKY PRO LÉČBU BRADAVIC A KUŘÍCH OK</t>
  </si>
  <si>
    <t>60890</t>
  </si>
  <si>
    <t>VERRUMAL</t>
  </si>
  <si>
    <t>5MG/G+100MG/G DRM SOL 13ML</t>
  </si>
  <si>
    <t>119654</t>
  </si>
  <si>
    <t>SORBIFER DURULES</t>
  </si>
  <si>
    <t>320MG/60MG TBL RET 100</t>
  </si>
  <si>
    <t>SODNÁ SŮL METAMIZOLU</t>
  </si>
  <si>
    <t>55823</t>
  </si>
  <si>
    <t>SULFAMETHOXAZOL A TRIMETHOPRIM</t>
  </si>
  <si>
    <t>3377</t>
  </si>
  <si>
    <t>BISEPTOL</t>
  </si>
  <si>
    <t>400MG/80MG TBL NOB 20</t>
  </si>
  <si>
    <t>TOLPERISON</t>
  </si>
  <si>
    <t>57525</t>
  </si>
  <si>
    <t>MYDOCALM</t>
  </si>
  <si>
    <t>150MG TBL FLM 30</t>
  </si>
  <si>
    <t>5951</t>
  </si>
  <si>
    <t>AMOKSIKLAV 1 G</t>
  </si>
  <si>
    <t>875MG/125MG TBL FLM 14</t>
  </si>
  <si>
    <t>215713</t>
  </si>
  <si>
    <t>TOBRAMYCIN</t>
  </si>
  <si>
    <t>86264</t>
  </si>
  <si>
    <t>3MG/ML OPH GTT SOL 1X5ML</t>
  </si>
  <si>
    <t>42845</t>
  </si>
  <si>
    <t>125MG POR GRA SUS 50ML</t>
  </si>
  <si>
    <t>DIOSMIN, KOMBINACE</t>
  </si>
  <si>
    <t>14075</t>
  </si>
  <si>
    <t>DETRALEX</t>
  </si>
  <si>
    <t>500MG TBL FLM 60</t>
  </si>
  <si>
    <t>JINÁ IMUNOSTIMULANCIA</t>
  </si>
  <si>
    <t>17802</t>
  </si>
  <si>
    <t>BRONCHO-VAXOM PRO ADULTIS</t>
  </si>
  <si>
    <t>7MG CPS DUR 30</t>
  </si>
  <si>
    <t>MUPIROCIN</t>
  </si>
  <si>
    <t>90778</t>
  </si>
  <si>
    <t>BACTROBAN</t>
  </si>
  <si>
    <t>20MG/G UNG 15G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</si>
  <si>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</si>
  <si>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</si>
  <si>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</si>
  <si>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</si>
  <si>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</si>
  <si>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</si>
  <si>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</si>
  <si>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</si>
  <si>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155867</t>
  </si>
  <si>
    <t>20MG/ML POR PLV SUS 20ML</t>
  </si>
  <si>
    <t>49549</t>
  </si>
  <si>
    <t>OSPEN</t>
  </si>
  <si>
    <t>400000IU/5ML POR SUS 150ML</t>
  </si>
  <si>
    <t>BETAMETHASON</t>
  </si>
  <si>
    <t>192216</t>
  </si>
  <si>
    <t>DIPROSONE</t>
  </si>
  <si>
    <t>0,5MG/G UNG 30G</t>
  </si>
  <si>
    <t>CIPROFLOXACIN</t>
  </si>
  <si>
    <t>15653</t>
  </si>
  <si>
    <t>CIPLOX</t>
  </si>
  <si>
    <t>CUKRY</t>
  </si>
  <si>
    <t>146719</t>
  </si>
  <si>
    <t>10% GLUCOSE IN WATER FOR INJECTION FRESENIUS</t>
  </si>
  <si>
    <t>100MG/ML INF SOL 10X500ML II</t>
  </si>
  <si>
    <t>GESTODEN A ETHINYLESTRADIOL</t>
  </si>
  <si>
    <t>97557</t>
  </si>
  <si>
    <t>LINDYNETTE 20</t>
  </si>
  <si>
    <t>75MCG/20MCG TBL OBD 3X21</t>
  </si>
  <si>
    <t>2539</t>
  </si>
  <si>
    <t>HALOPERIDOL-RICHTER</t>
  </si>
  <si>
    <t>2MG/ML POR GTT SOL 10ML</t>
  </si>
  <si>
    <t>HYDROKORTISON A ANTIBIOTIKA</t>
  </si>
  <si>
    <t>173197</t>
  </si>
  <si>
    <t>PIMAFUCORT</t>
  </si>
  <si>
    <t>10MG/G+10MG/G+3,5MG/G UNG 15G</t>
  </si>
  <si>
    <t>CHLORID DRASELNÝ</t>
  </si>
  <si>
    <t>17189</t>
  </si>
  <si>
    <t>KALIUM CHLORATUM BIOMEDICA</t>
  </si>
  <si>
    <t>500MG TBL ENT 100</t>
  </si>
  <si>
    <t>2486</t>
  </si>
  <si>
    <t>KALIUM CHLORATUM LÉČIVA 7,5%</t>
  </si>
  <si>
    <t>75MG/ML INJ SOL 5X10ML</t>
  </si>
  <si>
    <t>CHLORID SODNÝ</t>
  </si>
  <si>
    <t>513</t>
  </si>
  <si>
    <t>100MG/ML INJ SOL 5X10ML</t>
  </si>
  <si>
    <t>192521</t>
  </si>
  <si>
    <t>NASONEX</t>
  </si>
  <si>
    <t>50MCG/DÁV NAS SPR SUS 140DÁV</t>
  </si>
  <si>
    <t>NIFUROXAZID</t>
  </si>
  <si>
    <t>214593</t>
  </si>
  <si>
    <t>ERCEFURYL 200 MG CPS.</t>
  </si>
  <si>
    <t>200MG CPS DUR 14</t>
  </si>
  <si>
    <t>NIMESULID</t>
  </si>
  <si>
    <t>12892</t>
  </si>
  <si>
    <t>AULIN</t>
  </si>
  <si>
    <t>100MG TBL NOB 30</t>
  </si>
  <si>
    <t>ONDANSETRON</t>
  </si>
  <si>
    <t>187607</t>
  </si>
  <si>
    <t>ONDANSETRON B. BRAUN</t>
  </si>
  <si>
    <t>2MG/ML INJ SOL 20X4ML II</t>
  </si>
  <si>
    <t>10555</t>
  </si>
  <si>
    <t>100% PAR LQF 20X100ML PE</t>
  </si>
  <si>
    <t>6264</t>
  </si>
  <si>
    <t>SUMETROLIM</t>
  </si>
  <si>
    <t>SALMETEROL A FLUTIKASON</t>
  </si>
  <si>
    <t>107826</t>
  </si>
  <si>
    <t>25MCG/50MCG/DÁV INH SUS PSS 120DÁV+POČ</t>
  </si>
  <si>
    <t>OKTENIDIN, KOMBINACE</t>
  </si>
  <si>
    <t>158767</t>
  </si>
  <si>
    <t>OCTENISEPT</t>
  </si>
  <si>
    <t>0,1G/100G DRM SPR SOL 1X250ML</t>
  </si>
  <si>
    <t>203097</t>
  </si>
  <si>
    <t>875MG/125MG TBL FLM 21</t>
  </si>
  <si>
    <t>234736</t>
  </si>
  <si>
    <t>86760</t>
  </si>
  <si>
    <t>169436</t>
  </si>
  <si>
    <t>81418</t>
  </si>
  <si>
    <t>Pomůcky stomické</t>
  </si>
  <si>
    <t>11279</t>
  </si>
  <si>
    <t>ODSTRAŇOVAČ PODLOŽKY CONVACARE</t>
  </si>
  <si>
    <t>100KS</t>
  </si>
  <si>
    <t>Obvazový materiál, náplasti</t>
  </si>
  <si>
    <t>ROZTOK PRONTOSAN 400416</t>
  </si>
  <si>
    <t>STERILNÍ LAHVIČKA,350ML</t>
  </si>
  <si>
    <t>19525</t>
  </si>
  <si>
    <t>GÁZA HYDROFILNÍ SKLÁDANÁ KOMPRESY STERILNÍ</t>
  </si>
  <si>
    <t>5X5CM,8 VRSTEV,2KS</t>
  </si>
  <si>
    <t>81460</t>
  </si>
  <si>
    <t>KRYTÍ ALUMINIZOVANÉ METALLINE</t>
  </si>
  <si>
    <t>8X10CM,10KS</t>
  </si>
  <si>
    <t>82012</t>
  </si>
  <si>
    <t>ROZTOK PRONTODERM</t>
  </si>
  <si>
    <t>NA OŠETŘENÍ KŮŽE A SLIZNIC,500ML</t>
  </si>
  <si>
    <t>80975</t>
  </si>
  <si>
    <t>7,5X7,5CM,8 VRSTEV,100KS</t>
  </si>
  <si>
    <t>82009</t>
  </si>
  <si>
    <t>KRYTÍ HYDROGELOVÉ OCTENILIN WOUND GEL</t>
  </si>
  <si>
    <t>GEL NA RÁNY,KAT.č.121602,20GR</t>
  </si>
  <si>
    <t>KOMPRESY NESTERILNÍ</t>
  </si>
  <si>
    <t>7,5X7,5CM,4 VRSTVY,NETKANÝ TEXTIL,100KS</t>
  </si>
  <si>
    <t>81417</t>
  </si>
  <si>
    <t>5X5CM,4 VRSTVY,NETKANÝ TEXTIL,100KS</t>
  </si>
  <si>
    <t>Pomůcky pro inkontinentní</t>
  </si>
  <si>
    <t>87165</t>
  </si>
  <si>
    <t>SÁČEK URINÁLNÍ SU 20 V2</t>
  </si>
  <si>
    <t>2000ML,DOLNÍ VÝPUST-T,1KS</t>
  </si>
  <si>
    <t>169438</t>
  </si>
  <si>
    <t>170748</t>
  </si>
  <si>
    <t>CÉVKA ODSÁVACÍ PVC CAP-CONE</t>
  </si>
  <si>
    <t>CÉVKA ODSÁVACÍ PVC VEL.8,DÉLKA 50 CM,100KS</t>
  </si>
  <si>
    <t>170747</t>
  </si>
  <si>
    <t>CÉVKA ODSÁVACÍ PVC VEL.6,DÉLKA 50 CM,100KS</t>
  </si>
  <si>
    <t>DROSPIRENON A ETHINYLESTRADIOL</t>
  </si>
  <si>
    <t>132793</t>
  </si>
  <si>
    <t>MAITALON</t>
  </si>
  <si>
    <t>3MG/0,03MG TBL FLM 3X21</t>
  </si>
  <si>
    <t>201970</t>
  </si>
  <si>
    <t>33000IU/2500IU DRM PLV SOL 1</t>
  </si>
  <si>
    <t>FOSFOMYCIN</t>
  </si>
  <si>
    <t>213944</t>
  </si>
  <si>
    <t>URIFOS</t>
  </si>
  <si>
    <t>3G POR GRA SOL 1</t>
  </si>
  <si>
    <t>DEXAMETHASON A ANTIINFEKTIVA</t>
  </si>
  <si>
    <t>2546</t>
  </si>
  <si>
    <t>OPH GTT SUS 1X5ML</t>
  </si>
  <si>
    <t>85142</t>
  </si>
  <si>
    <t>XYZAL</t>
  </si>
  <si>
    <t>5MG TBL FLM 90</t>
  </si>
  <si>
    <t>SILIKONY</t>
  </si>
  <si>
    <t>122629</t>
  </si>
  <si>
    <t>64MG/ML POR SUS 1X30ML</t>
  </si>
  <si>
    <t>91291</t>
  </si>
  <si>
    <t>40MG/ML+8MG/ML SIR 100ML</t>
  </si>
  <si>
    <t>VARENIKLIN</t>
  </si>
  <si>
    <t>193947</t>
  </si>
  <si>
    <t>CHAMPIX</t>
  </si>
  <si>
    <t>0,5MG+1MG TBL FLM 11+14 II</t>
  </si>
  <si>
    <t>193948</t>
  </si>
  <si>
    <t>1MG TBL FLM 28 II</t>
  </si>
  <si>
    <t>ATORVASTATIN</t>
  </si>
  <si>
    <t>93021</t>
  </si>
  <si>
    <t>SORTIS</t>
  </si>
  <si>
    <t>40MG TBL FLM 100</t>
  </si>
  <si>
    <t>GLIMEPIRID</t>
  </si>
  <si>
    <t>163077</t>
  </si>
  <si>
    <t>AMARYL</t>
  </si>
  <si>
    <t>2MG TBL NOB 30</t>
  </si>
  <si>
    <t>KLOPIDOGREL</t>
  </si>
  <si>
    <t>141036</t>
  </si>
  <si>
    <t>TROMBEX</t>
  </si>
  <si>
    <t>75MG TBL FLM 90</t>
  </si>
  <si>
    <t>169252</t>
  </si>
  <si>
    <t>METFORMIN</t>
  </si>
  <si>
    <t>235493</t>
  </si>
  <si>
    <t>METFORMIN MYLAN</t>
  </si>
  <si>
    <t>1000MG TBL FLM 120</t>
  </si>
  <si>
    <t>PERINDOPRIL</t>
  </si>
  <si>
    <t>101211</t>
  </si>
  <si>
    <t>PRESTARIUM NEO</t>
  </si>
  <si>
    <t>5MG TBL FLM 90(3X30)</t>
  </si>
  <si>
    <t>RAMIPRIL</t>
  </si>
  <si>
    <t>56976</t>
  </si>
  <si>
    <t>TRITACE</t>
  </si>
  <si>
    <t>2,5MG TBL NOB 20</t>
  </si>
  <si>
    <t>SILDENAFIL</t>
  </si>
  <si>
    <t>166801</t>
  </si>
  <si>
    <t>OLVION</t>
  </si>
  <si>
    <t>100MG TBL FLM 8</t>
  </si>
  <si>
    <t>85524</t>
  </si>
  <si>
    <t>AMOKSIKLAV 375 MG</t>
  </si>
  <si>
    <t>250MG/125MG TBL FLM 21</t>
  </si>
  <si>
    <t>DULAGLUTID</t>
  </si>
  <si>
    <t>210230</t>
  </si>
  <si>
    <t>TRULICITY</t>
  </si>
  <si>
    <t>1,5MG INJ SOL 2X0,5ML</t>
  </si>
  <si>
    <t>BETAHISTIN</t>
  </si>
  <si>
    <t>176690</t>
  </si>
  <si>
    <t>BETAHISTIN ACTAVIS</t>
  </si>
  <si>
    <t>24MG TBL NOB 60</t>
  </si>
  <si>
    <t>ELEKTROLYTY</t>
  </si>
  <si>
    <t>107267</t>
  </si>
  <si>
    <t>0,9% SODIUM CHLORIDE IN WATER FOR INJECTION "FRESENIUS"</t>
  </si>
  <si>
    <t>9MG/ML INF SOL 10X500ML II</t>
  </si>
  <si>
    <t>AMOROLFIN</t>
  </si>
  <si>
    <t>45304</t>
  </si>
  <si>
    <t>LOCERYL</t>
  </si>
  <si>
    <t>50MG/ML LAC UGC 1X2,5ML I</t>
  </si>
  <si>
    <t>BILASTIN</t>
  </si>
  <si>
    <t>148673</t>
  </si>
  <si>
    <t>XADOS</t>
  </si>
  <si>
    <t>20MG TBL NOB 30</t>
  </si>
  <si>
    <t>192200</t>
  </si>
  <si>
    <t>ELOCOM</t>
  </si>
  <si>
    <t>1MG/G CRM 1X100G</t>
  </si>
  <si>
    <t>225175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</si>
  <si>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</si>
  <si>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</si>
  <si>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</si>
  <si>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</si>
  <si>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J05AB11 - VALACIKLOVIR</t>
  </si>
  <si>
    <t>G04CB01 - FINASTERID</t>
  </si>
  <si>
    <t>C10AA05 - ATORVASTATIN</t>
  </si>
  <si>
    <t>B01AC04 - KLOPIDOGREL</t>
  </si>
  <si>
    <t>J01FA10 - AZITHROMYCIN</t>
  </si>
  <si>
    <t>A10BA02 - METFORMIN</t>
  </si>
  <si>
    <t>N07CA01 - BETAHISTIN</t>
  </si>
  <si>
    <t>J01CR02 - AMOXICILIN A  INHIBITOR BETA-LAKTAMASY</t>
  </si>
  <si>
    <t>A02BC05 - ESOMEPRAZOL</t>
  </si>
  <si>
    <t>D01AC01 - KLOTRIMAZOL</t>
  </si>
  <si>
    <t>N05AH03 - OLANZAPIN</t>
  </si>
  <si>
    <t>C09AA05 - RAMIPRIL</t>
  </si>
  <si>
    <t>R01AD09 - MOMETASON</t>
  </si>
  <si>
    <t>A04AA01 - ONDANSETRON</t>
  </si>
  <si>
    <t>R06AE07 - CETIRIZIN</t>
  </si>
  <si>
    <t>C08CA01 - AMLODIPIN</t>
  </si>
  <si>
    <t>H03AA01 - SODNÁ SŮL LEVOTHYROXINU</t>
  </si>
  <si>
    <t>A10BB12 - GLIMEPIRID</t>
  </si>
  <si>
    <t>C09AA04 - PERINDOPRIL</t>
  </si>
  <si>
    <t>A04AA01</t>
  </si>
  <si>
    <t>R06AE07</t>
  </si>
  <si>
    <t>N07CA01</t>
  </si>
  <si>
    <t>A02BC05</t>
  </si>
  <si>
    <t>G04CB01</t>
  </si>
  <si>
    <t>R01AD09</t>
  </si>
  <si>
    <t>D01AC01</t>
  </si>
  <si>
    <t>J01FA10</t>
  </si>
  <si>
    <t>J05AB11</t>
  </si>
  <si>
    <t>H03AA01</t>
  </si>
  <si>
    <t>A10BA02</t>
  </si>
  <si>
    <t>A10BB12</t>
  </si>
  <si>
    <t>B01AC04</t>
  </si>
  <si>
    <t>C09AA04</t>
  </si>
  <si>
    <t>C09AA05</t>
  </si>
  <si>
    <t>C10AA05</t>
  </si>
  <si>
    <t>J01CR02</t>
  </si>
  <si>
    <t>C08CA01</t>
  </si>
  <si>
    <t>N05AH03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</si>
  <si>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</si>
  <si>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</si>
  <si>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</si>
  <si>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</si>
  <si>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</si>
  <si>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</si>
  <si>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</si>
  <si>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</si>
  <si>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</si>
  <si>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</si>
  <si>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</si>
  <si>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</si>
  <si>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</si>
  <si>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</si>
  <si>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</si>
  <si>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</si>
  <si>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</si>
  <si>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</si>
  <si>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Glukózová membránová souprava</t>
  </si>
  <si>
    <t>DG388</t>
  </si>
  <si>
    <t>JĂˇtrovĂ˝ bujon (10ml)- ĹˇroubovacĂ­ uzĂˇvÄ›r</t>
  </si>
  <si>
    <t>Játrový bujon (10ml)- šroubovací uzávěr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</si>
  <si>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</si>
  <si>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</si>
  <si>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</si>
  <si>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</si>
  <si>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</si>
  <si>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</si>
  <si>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KALIBRAČNÍ ROZTOK 1  S1820 (ABL 825)</t>
  </si>
  <si>
    <t>KALIBRAČNÍ ROZTOK 2  S1830 (ABL 825)</t>
  </si>
  <si>
    <t>DD305</t>
  </si>
  <si>
    <t>KARTICKY TEST.SCREENING 45X70 á 100 ks</t>
  </si>
  <si>
    <t>KARTICKY TEST.SCREENING 45X70 Ăˇ 100 ks</t>
  </si>
  <si>
    <t>DD309</t>
  </si>
  <si>
    <t>LaktĂˇtovĂˇ membrĂˇnovĂˇ souprava</t>
  </si>
  <si>
    <t>Laktátová membránová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</si>
  <si>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</si>
  <si>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</si>
  <si>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</si>
  <si>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</si>
  <si>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</si>
  <si>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</si>
  <si>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</si>
  <si>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MEMBRÁNOVÁ SOUPRAVA K+</t>
  </si>
  <si>
    <t>MEMBRĂNOVĂ SOUPRAVA K+</t>
  </si>
  <si>
    <t>DB942</t>
  </si>
  <si>
    <t>MEMBRÁNOVÁ SOUPRAVA pCO2</t>
  </si>
  <si>
    <t>DD076</t>
  </si>
  <si>
    <t>MEMBRÁNOVÁ SOUPRAVA pO2</t>
  </si>
  <si>
    <t>MEMBRĂNOVĂ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</si>
  <si>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</si>
  <si>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</si>
  <si>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</si>
  <si>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</si>
  <si>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</si>
  <si>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</si>
  <si>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</si>
  <si>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</si>
  <si>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DF169</t>
  </si>
  <si>
    <t>PROPLACHOVACĂŤ ROZTOK 600 ml S4980 (ABL 825)</t>
  </si>
  <si>
    <t>PROPLACHOVACÍ ROZTOK 600 ml S4980 (ABL 825)</t>
  </si>
  <si>
    <t>DH263</t>
  </si>
  <si>
    <t>Termo papĂ­r (8ks)</t>
  </si>
  <si>
    <t>Termo papír (8ks)</t>
  </si>
  <si>
    <t>DC634</t>
  </si>
  <si>
    <t>THB KALIBRAČNÍ ROZTOK,S7770</t>
  </si>
  <si>
    <t>DA376</t>
  </si>
  <si>
    <t>ZachycovaÄŤe krevnĂ­ch sraĹľenin, Clot Catchers ,250</t>
  </si>
  <si>
    <t>Zachycovače krevních sraženin, Clot Catchers ,250</t>
  </si>
  <si>
    <t>50115050</t>
  </si>
  <si>
    <t>obvazový materiál (Z502)</t>
  </si>
  <si>
    <t>ZL410</t>
  </si>
  <si>
    <t>Krytí gelové Hemagel 100 g A2681147</t>
  </si>
  <si>
    <t>ZA570</t>
  </si>
  <si>
    <t>Krytí transparentní tegaderm 4,4 cm x 4,4 cm bal. á 100 ks 1622W náhrada ZQ115 - povoleno pouze pro NOVO</t>
  </si>
  <si>
    <t>ZB404</t>
  </si>
  <si>
    <t>NĂˇplast cosmos 8 cm x 1 m 5403353</t>
  </si>
  <si>
    <t>ZF225</t>
  </si>
  <si>
    <t>NĂˇplast derma plast sensitive hypoalergennĂ­ bal. Ăˇ 250 ks 5353811</t>
  </si>
  <si>
    <t>ZN366</t>
  </si>
  <si>
    <t>NĂˇplast poinjekÄŤnĂ­ elastickĂˇ tkanĂˇ jednotl. baleno 19 mm x 72 mm P-CURE1972ELAST</t>
  </si>
  <si>
    <t>Náplast derma plast sensitive hypoalergenní bal. á 250 ks 5353811</t>
  </si>
  <si>
    <t>ZA318</t>
  </si>
  <si>
    <t>Náplast transpore 1,25 cm x 9,14 m 1527-0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</si>
  <si>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</si>
  <si>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</si>
  <si>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</si>
  <si>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</si>
  <si>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</si>
  <si>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</si>
  <si>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ZK522</t>
  </si>
  <si>
    <t>Tampon sterilnĂ­ z buniÄŤitĂ© vaty / 20 ks karton Ăˇ 9600 ks 1230216120</t>
  </si>
  <si>
    <t>Tampon sterilní z buničité vaty / 20 ks karton á 9600 ks 1230216120</t>
  </si>
  <si>
    <t>ZA467</t>
  </si>
  <si>
    <t>TyÄŤinka vatovĂˇ nesterilnĂ­ 15 cm bal. Ăˇ 100 ks 9679369</t>
  </si>
  <si>
    <t>Tyčinka vatová nesterilní 15 cm bal. á 100 ks 9679369</t>
  </si>
  <si>
    <t>ZA446</t>
  </si>
  <si>
    <t>Vata buniÄŤitĂˇ pĹ™Ă­Ĺ™ezy 20 x 30 cm 1230200129</t>
  </si>
  <si>
    <t>Vata buničitá přířezy 20 x 30 cm 1230200129</t>
  </si>
  <si>
    <t>ZM000</t>
  </si>
  <si>
    <t>Vata obvazovĂˇ sklĂˇdanĂˇ 50 g 1102323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</si>
  <si>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</si>
  <si>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</si>
  <si>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</si>
  <si>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</si>
  <si>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</si>
  <si>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</si>
  <si>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ZD662</t>
  </si>
  <si>
    <t>CĂ©vka odsĂˇvacĂ­ CH8 s pĹ™eruĹˇovaÄŤem sĂˇnĂ­, dĂ©lka 60 cm,  bal. Ăˇ 50 ks ZAR-CO-A08-60</t>
  </si>
  <si>
    <t>Cévka CN-01, bal.á 40 ks, 646959</t>
  </si>
  <si>
    <t>Čidlo saturační masimo jednorázové pro novorozence bal. á 20 ks RD SET Neo 4003 -  n. 15-8-0000057</t>
  </si>
  <si>
    <t>ZB675</t>
  </si>
  <si>
    <t>Elektroda EKG pro novorozence bal. á 150 ks 19.000.00.916</t>
  </si>
  <si>
    <t>ZD892</t>
  </si>
  <si>
    <t>Filtr akustickĂ˝ echo screen bal. Ăˇ 5 ks 1770</t>
  </si>
  <si>
    <t>ZA737</t>
  </si>
  <si>
    <t>Filtr mini spike modrý 4550234</t>
  </si>
  <si>
    <t>ZC837</t>
  </si>
  <si>
    <t>Fonendoskop neonatĂˇlnĂ­ dvoustrannĂ˝ modrĂ˝ P00202</t>
  </si>
  <si>
    <t>Fonendoskop neonatální dvoustranný modrý P00202</t>
  </si>
  <si>
    <t>ZA744</t>
  </si>
  <si>
    <t>Kanyla neoflon 24G žlutá BDC391350</t>
  </si>
  <si>
    <t>ZB898</t>
  </si>
  <si>
    <t>KlobouÄŤek kojĂ­cĂ­ kontaktnĂ­ vel. S 16 mm K200.1628</t>
  </si>
  <si>
    <t>ZM221</t>
  </si>
  <si>
    <t>Klobouček kojící kontaktní Tulips M bal. á 10 párů 63.00.15</t>
  </si>
  <si>
    <t>ZN692</t>
  </si>
  <si>
    <t>Lanceta Solace modrĂˇ bezpeÄŤnostnĂ­ 26G/1,8 mm bal. Ăˇ 100 ks NT-PA26-100</t>
  </si>
  <si>
    <t>ZN691</t>
  </si>
  <si>
    <t>Lanceta Solace zelená bezpečnostní 21G/2,2 mm bal. á 100 ks NT-PA21-100</t>
  </si>
  <si>
    <t>Lanceta Solace zelenĂˇ bezpeÄŤnostnĂ­ 21G/2,2 mm bal. Ăˇ 100 ks NT-PA21-100</t>
  </si>
  <si>
    <t>ZN206</t>
  </si>
  <si>
    <t>Lopatka ĂşstnĂ­ dĹ™evÄ›nĂˇ lĂ©kaĹ™skĂˇ sterilnĂ­ 150 x 17 mm bal. Ăˇ 5 x 100 ks 4002/SG/CS/L</t>
  </si>
  <si>
    <t>Lopatka ústní dřevěná lékařská sterilní 150 x 17 mm bal. á 5 x 100 ks 4002/SG/CS/L</t>
  </si>
  <si>
    <t>ZF159</t>
  </si>
  <si>
    <t>NĂˇdoba na kontaminovanĂ˝ odpad 1 l 15-0002</t>
  </si>
  <si>
    <t>ZD784</t>
  </si>
  <si>
    <t>NĂˇstavec uĹˇnĂ­ echoscreen 4,0 mm modrĂ˝ bal. Ăˇ 10 ks 1908</t>
  </si>
  <si>
    <t>ZO776</t>
  </si>
  <si>
    <t>NĂˇstavec uĹˇnĂ­ echoscreen Tree Tip ĹľlutĂ˝ bal. Ăˇ 10 ks 1918</t>
  </si>
  <si>
    <t>Nádoba na kontaminovaný odpad 1 l 15-0002</t>
  </si>
  <si>
    <t>ZO777</t>
  </si>
  <si>
    <t>Nástroj čistící echoscreen bal. á 10 ks 1040</t>
  </si>
  <si>
    <t>ZB439</t>
  </si>
  <si>
    <t>OdstraĹovaÄŤ nĂˇplastĂ­ Convacare Ăˇ 100 ks 0011279 37443</t>
  </si>
  <si>
    <t>Odstraňovač náplastí Convacare á 100 ks 0011279 37443</t>
  </si>
  <si>
    <t>ZC722</t>
  </si>
  <si>
    <t>PĂˇska fixaÄŤnĂ­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</si>
  <si>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</si>
  <si>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</si>
  <si>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</si>
  <si>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</si>
  <si>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</si>
  <si>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</si>
  <si>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</si>
  <si>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ZL688</t>
  </si>
  <si>
    <t>ProuĹľky diagnostickĂ© Accu-Check Inform II Strip 50 EU1 Ăˇ 50 ks 05942861041</t>
  </si>
  <si>
    <t>Proužky Accu-Check Inform II Strip 50 EU1 á 50 ks 05942861041</t>
  </si>
  <si>
    <t>ZL689</t>
  </si>
  <si>
    <t>Roztok Accu-Check Performa Int´l Controls 1+2 level 04861736001</t>
  </si>
  <si>
    <t>Roztok Accu-Check Performa IntÂ´l Controls 1+2 level 04861736001</t>
  </si>
  <si>
    <t>ZA400</t>
  </si>
  <si>
    <t>SĂˇÄŤek jĂ­macĂ­ dÄ›tskĂ˝ sterilnĂ­ bal. Ăˇ 10 ks 4425030</t>
  </si>
  <si>
    <t>Sáček jímací dětský sterilní bal. á 10 ks 4425030</t>
  </si>
  <si>
    <t>ZF672</t>
  </si>
  <si>
    <t>Set resuscitační neonatální 1,2 m s variabilním PEEP 6431000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</si>
  <si>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</si>
  <si>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</si>
  <si>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</si>
  <si>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</si>
  <si>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StĹ™Ă­kaÄŤka injekÄŤnĂ­ 2-dĂ­lnĂˇ 2 ml L Inject Solo 4606027V - nahrazuje ZR395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</si>
  <si>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</si>
  <si>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</si>
  <si>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</si>
  <si>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</si>
  <si>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</si>
  <si>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</si>
  <si>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</si>
  <si>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</si>
  <si>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ZA746</t>
  </si>
  <si>
    <t>StĹ™Ă­kaÄŤka injekÄŤnĂ­ 3-dĂ­lnĂˇ 1 ml L tuberculin Omnifix Solo 9161406V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</si>
  <si>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</si>
  <si>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</si>
  <si>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</si>
  <si>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</si>
  <si>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</si>
  <si>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</si>
  <si>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</si>
  <si>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</si>
  <si>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TeplomÄ›r digitĂˇlnĂ­ s ohebnĂ˝m hrotem Thermoval Kids flex - vodÄ›odolnĂ˝, nĂˇrazuvzdornĂ˝ (91925) 9250532</t>
  </si>
  <si>
    <t>Teploměr digitální s ohebným hrotem Thermoval Kids flex - voděodolný, nárazuvzdorný (91925) 9250532</t>
  </si>
  <si>
    <t>ZQ486</t>
  </si>
  <si>
    <t>TyÄŤinka vatovĂˇ sterilnĂ­ 14 cm po jednotlivÄ› balenĂˇ velkĂˇ 1 bal/100 ks 4791911</t>
  </si>
  <si>
    <t>Tyčinka vatová sterilní 14 cm po jednotlivě balená velká 1 bal/100 ks 4791911</t>
  </si>
  <si>
    <t>ZI931</t>
  </si>
  <si>
    <t>UzĂˇvÄ›r dezinfekÄŤnĂ­ k bezjehlovĂ©mu vstupu se 70% IPA  bal. 250 ks NCF-004</t>
  </si>
  <si>
    <t>ZM517</t>
  </si>
  <si>
    <t>Ventil vÄŤetnÄ› 6 bĂ­lĂ˝ch membrĂˇn K800.0727</t>
  </si>
  <si>
    <t>ZK799</t>
  </si>
  <si>
    <t>ZĂˇtka combi ÄŤervenĂˇ 4495101</t>
  </si>
  <si>
    <t>Zátka combi červená 4495101</t>
  </si>
  <si>
    <t>ZB755</t>
  </si>
  <si>
    <t>Zkumavka 1,0 ml K3 edta fialová 454034</t>
  </si>
  <si>
    <t>ZP077</t>
  </si>
  <si>
    <t>Zkumavka 15 ml PP 101/16,5 mm bĂ­lĂ˝ ĹˇroubovĂ˝ uzĂˇvÄ›r sterilnĂ­ jednotlivÄ› balenĂˇ, tekutĂ˝ materiĂˇl na bakteriolog. vyĹˇetĹ™enĂ­ 10362/MO/SG/CS</t>
  </si>
  <si>
    <t>Zkumavka 15 ml PP 101/16,5 mm bílý šroubový uzávěr sterilní jednotlivě balená, tekutý materiál na bakteriolog. vyšetření 10362/MO/SG/CS</t>
  </si>
  <si>
    <t>ZB760</t>
  </si>
  <si>
    <t>Zkumavka ÄŤervenĂˇ 3 ml 454095</t>
  </si>
  <si>
    <t>ZI182</t>
  </si>
  <si>
    <t>Zkumavka moÄŤovĂˇ + aplikĂˇtor s chem.stabilizĂˇtorem UriSwab ĹľlutĂˇ 802CE.A</t>
  </si>
  <si>
    <t>Zkumavka močová + aplikátor s chem.stabilizátorem UriSwab žlutá 802CE.A</t>
  </si>
  <si>
    <t>ZA743</t>
  </si>
  <si>
    <t>Zkumavka odbÄ›rovĂˇ 0,5 ml tapval fialovĂˇ (Aquisel) 11170</t>
  </si>
  <si>
    <t>ZA888</t>
  </si>
  <si>
    <t>Zkumavka odbÄ›rovĂˇ s gelem tapval bĂ­lĂˇ (Aquisel) 19860</t>
  </si>
  <si>
    <t>Zkumavka odběrová 0,5 ml tapval fialová (Aquisel) 11170</t>
  </si>
  <si>
    <t>Zkumavka odběrová s gelem tapval bílá (Aquisel) 19860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</si>
  <si>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</si>
  <si>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</si>
  <si>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</si>
  <si>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50115065</t>
  </si>
  <si>
    <t>ZPr - vpichovací materiál (Z530)</t>
  </si>
  <si>
    <t>ZA999</t>
  </si>
  <si>
    <t>Jehla injekÄŤnĂ­ 0,5 x 16 mm oranĹľovĂˇ 4657853</t>
  </si>
  <si>
    <t>ZF925</t>
  </si>
  <si>
    <t>Jehla injekÄŤnĂ­ 0,9 x 25 mm ĹľlutĂˇ Ăˇ 100 ks 4657500</t>
  </si>
  <si>
    <t>ZB556</t>
  </si>
  <si>
    <t>Jehla injekÄŤnĂ­ 1,2 x 40 mm rĹŻĹľovĂˇ 4665120</t>
  </si>
  <si>
    <t>ZA834</t>
  </si>
  <si>
    <t>Jehla injekční 0,7 x 40 mm černá 4660021</t>
  </si>
  <si>
    <t>Jehla injekční 0,9 x 25 mm žlutá á 100 ks 4657500</t>
  </si>
  <si>
    <t>ZA832</t>
  </si>
  <si>
    <t>Jehla injekční 0,9 x 40 mm žlutá 4657519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</si>
  <si>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</si>
  <si>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</si>
  <si>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</si>
  <si>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</si>
  <si>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</si>
  <si>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</si>
  <si>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operační latex bez pudru sterilní  PF ansell gammex vel. 6,5 330048065</t>
  </si>
  <si>
    <t>Rukavice operační latex bez pudru sterilní  PF ansell gammex vel. 7,0 330048070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</si>
  <si>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</si>
  <si>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</si>
  <si>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</si>
  <si>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</si>
  <si>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ZO256</t>
  </si>
  <si>
    <t>Rukavice vyĹˇetĹ™ovacĂ­ nitril bez pudru nesterilnĂ­ sempercare Soft rĹŻĹľovĂ© bal. Ăˇ 200 ks vel. M 34432 - pouze pro novorozence</t>
  </si>
  <si>
    <t>Rukavice vyšetřovací nitril basic bez pudru modré L bal. á 200 ks 44752</t>
  </si>
  <si>
    <t>Rukavice vyšetřovací nitril basic bez pudru modré M bal. á 200 ks 44751</t>
  </si>
  <si>
    <t>Rukavice vyšetřovací nitril bez pudru nesterilní sempercare Soft růžové bal. á 200 ks vel. M 34432 - pouze pro novorozence</t>
  </si>
  <si>
    <t>ZO257</t>
  </si>
  <si>
    <t>Rukavice vyšetřovací nitril sempercare bez pudru Soft růžové bal. á 200 ks vel. L 34433 - pouze pro novorozence</t>
  </si>
  <si>
    <t>ZO255</t>
  </si>
  <si>
    <t>Rukavice vyšetřovací nitril sempercare bez pudru Soft růžové bal. á 200 ks vel. S 34431 - pouze pro novorozence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</si>
  <si>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</si>
  <si>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</si>
  <si>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</si>
  <si>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</si>
  <si>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</si>
  <si>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</si>
  <si>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</si>
  <si>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</si>
  <si>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</si>
  <si>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</si>
  <si>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DC853</t>
  </si>
  <si>
    <t>KALIBRACNI PLYN 2</t>
  </si>
  <si>
    <t>MEMBRÁNOVÁ SOUPRAVA  Na+</t>
  </si>
  <si>
    <t>MEMBRÁNOVÁ SOUPRAVA Ca</t>
  </si>
  <si>
    <t>MEMBRÁNOVÁ SOUPRAVA Cl</t>
  </si>
  <si>
    <t>MEMBRĂNOVĂ SOUPRAVA pCO2</t>
  </si>
  <si>
    <t>DG191</t>
  </si>
  <si>
    <t>UNIV.INDIK.PAPIRKY pH 0-12</t>
  </si>
  <si>
    <t>ZO123</t>
  </si>
  <si>
    <t>Fixace nosnĂ­ch katetrĹŻ nasofix niko M â€“ I dÄ›tskĂ˝ bal. Ăˇ 100 ks 49-625M-I</t>
  </si>
  <si>
    <t>Fixace nosních katetrů nasofix niko M – I dětský bal. á 100 ks 49-625M-I</t>
  </si>
  <si>
    <t>ZC845</t>
  </si>
  <si>
    <t>Kompresa NT 10 x 20 cm/5 ks sterilnĂ­ 26621</t>
  </si>
  <si>
    <t>Kompresa NT 10 x 20 cm/5 ks sterilní 26621</t>
  </si>
  <si>
    <t>ZA516</t>
  </si>
  <si>
    <t>Kompresa NT 7,5 x 7,5 cm/10 ks sterilkompres sterilnĂ­ karton Ăˇ 1000 ks 1325020266</t>
  </si>
  <si>
    <t>Kompresa NT 7,5 x 7,5 cm/10 ks sterilkompres sterilní karton á 1000 ks 1325020266</t>
  </si>
  <si>
    <t>ZK087</t>
  </si>
  <si>
    <t>KrĂ©m cavilon ochrannĂ˝ bariĂ©rovĂ˝ Ăˇ 28 g bal. Ăˇ 12 ks 3391E</t>
  </si>
  <si>
    <t>ZA485</t>
  </si>
  <si>
    <t>KrytĂ­ bioclusive 10 x 12 cm bal. Ăˇ 10 ks BIP1012 SYS (2463)</t>
  </si>
  <si>
    <t>KrytĂ­ gelovĂ© Hemagel 100 g A2681147</t>
  </si>
  <si>
    <t>ZN814</t>
  </si>
  <si>
    <t>KrytĂ­ gelovĂ© na rĂˇny ActiMaris bal. Ăˇ 20g 3097749</t>
  </si>
  <si>
    <t>ZA627</t>
  </si>
  <si>
    <t>KrytĂ­ granuflex extra thin 5 x 10 cm Ăˇ 10 ks 0021661 187959</t>
  </si>
  <si>
    <t>ZK405</t>
  </si>
  <si>
    <t>KrytĂ­ hemostatickĂ© gelitaspon standard 80 x 50 mm x 10 mm bal. Ăˇ 10 ks A2107861</t>
  </si>
  <si>
    <t>ZA544</t>
  </si>
  <si>
    <t>KrytĂ­ inadine nepĹ™ilnavĂ© 5,0 x 5,0 cm 1/10 SYS01481EE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</si>
  <si>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</si>
  <si>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</si>
  <si>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</si>
  <si>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</si>
  <si>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</si>
  <si>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</si>
  <si>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</si>
  <si>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</si>
  <si>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ZQ965</t>
  </si>
  <si>
    <t>KrytĂ­ octenilin gel na rĂˇny 20 ml 121602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</si>
  <si>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</si>
  <si>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</si>
  <si>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</si>
  <si>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</si>
  <si>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</si>
  <si>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</si>
  <si>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ZR242</t>
  </si>
  <si>
    <t>KrytĂ­ Tegaderm DIAMOND I.V. (4,4 cm Ă— 4,4 cm)bal. Ăˇ 100 ks 1674 - povoleno pouze pro NOVO</t>
  </si>
  <si>
    <t>ZQ115</t>
  </si>
  <si>
    <t>KrytĂ­ transparentnĂ­ Protectfilm 4,4 cm x 4,4 cm (nĂˇhrada za tegaderm) P4545PRFS</t>
  </si>
  <si>
    <t>KrytĂ­ transparentnĂ­ tegaderm 4,4 cm x 4,4 cm bal. Ăˇ 100 ks 1622W nĂˇhrada ZQ115 - povoleno pouze pro NOVO</t>
  </si>
  <si>
    <t>Krytí bioclusive 10 x 12 cm bal. á 10 ks BIP1012 SYS (2463)</t>
  </si>
  <si>
    <t>Krytí granuflex extra thin 5 x 10 cm á 10 ks 0021661 187959</t>
  </si>
  <si>
    <t>Krytí hemostatické gelitaspon standard 80 x 50 mm x 10 mm bal. á 10 ks A2107861</t>
  </si>
  <si>
    <t>ZA550</t>
  </si>
  <si>
    <t>Krytí hydrogelové nu-gel 25 g bal. á 6 ks MNG425</t>
  </si>
  <si>
    <t>Krytí inadine nepřilnavé 5,0 x 5,0 cm 1/10 SYS01481EE</t>
  </si>
  <si>
    <t>Krytí mastný tyl grassolind 7,5 x 10 cm bal. á 10 ks 499313</t>
  </si>
  <si>
    <t>ZE748</t>
  </si>
  <si>
    <t>Krytí melgisorb Ag alginátové absorpční 10 x 10 cm bal. á 10 ks 256105</t>
  </si>
  <si>
    <t>Krytí mepilex lite 10 x 10 cm bal. á 5 ks 284100-01</t>
  </si>
  <si>
    <t>Krytí mepilex lite 6 x  8,5 cm bal. á 5 ks 284000-01</t>
  </si>
  <si>
    <t>Krytí mepitel one 8 x 10 cm  bal. á 5 ks 289200-00</t>
  </si>
  <si>
    <t>Krytí roztok k výplachu a čištění ran ActiMaris Sensitiv 300 ml 3098093</t>
  </si>
  <si>
    <t>ZP131</t>
  </si>
  <si>
    <t>Krytí tegaderm i.v. advanced 3,8 cm x 4,5 cm bal. á 100 ks 1680 (náhrada ZG829) - povoleno pouze pro NOVO</t>
  </si>
  <si>
    <t>ZR241</t>
  </si>
  <si>
    <t>Krytí tegaderm i.v. advanced 5,0 cm x 5,7 cm bal. á 100 ks 1682 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</si>
  <si>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</si>
  <si>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</si>
  <si>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</si>
  <si>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</si>
  <si>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</si>
  <si>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</si>
  <si>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</si>
  <si>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</si>
  <si>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NĂˇplast transpore 1,25 cm x 9,14 m 1527-0</t>
  </si>
  <si>
    <t>ZF351</t>
  </si>
  <si>
    <t>NĂˇplast transpore bĂ­lĂˇ 1,25 cm x 9,14 m bal. Ăˇ 24 ks 1534-0</t>
  </si>
  <si>
    <t>Náplast curapor   7 x   5 cm 32912  (22120,  náhrada za cosmopor )</t>
  </si>
  <si>
    <t>Náplast curapor 10 x   8 cm 32913 ( 22121,  náhrada za cosmopor )</t>
  </si>
  <si>
    <t>Náplast reflexní k měření teploty v inkubátoru GIRAFFE á 50 ks 0203-1980-300</t>
  </si>
  <si>
    <t>Náplast transpore bílá 1,25 cm x 9,14 m bal. á 24 ks 1534-0</t>
  </si>
  <si>
    <t>ZA415</t>
  </si>
  <si>
    <t>Obinadlo idealast-haft 6 cm x 10 m 931114</t>
  </si>
  <si>
    <t>ZQ114</t>
  </si>
  <si>
    <t>Steh náplasťový pevný Pharmastrip 4 mm x 76mm 1 obálka á 8 stehů bal. á 100 obálek (náhrada za steri-strip) P-PHST476</t>
  </si>
  <si>
    <t>ZA441</t>
  </si>
  <si>
    <t>Steh náplasťový Steri-strip 6 x 38 mm bal. á 50 ks R1542</t>
  </si>
  <si>
    <t>ZA615</t>
  </si>
  <si>
    <t>Tampón cavilon 1 ml bal. á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</si>
  <si>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</si>
  <si>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</si>
  <si>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</si>
  <si>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ZA593</t>
  </si>
  <si>
    <t>Tampon sterilnĂ­ stĂˇÄŤenĂ˝ 20 x 20 cm / 5 ks 28003+</t>
  </si>
  <si>
    <t>Tampon sterilní stáčený 20 x 20 cm / 5 ks 28003+</t>
  </si>
  <si>
    <t>ZA630</t>
  </si>
  <si>
    <t>Tampon sterilní stáčený 9 x 9 cm / 5 ks karton á 650 ks 1230110421</t>
  </si>
  <si>
    <t>ZM769</t>
  </si>
  <si>
    <t>Ubrousky cavilon pro pĂ©ÄŤi pĹ™i inkontinenci 8 ubrouskĹŻ 20 x 30 cm bal. Ăˇ 96 ks 9274 DH888843488</t>
  </si>
  <si>
    <t>Ubrousky cavilon pro péči při inkontinenci 8 ubrousků 20 x 30 cm bal. á 96 ks 9274 DH888843488</t>
  </si>
  <si>
    <t>ZR778</t>
  </si>
  <si>
    <t>AdaptĂ©r ĂşhlovĂ˝ k ventilĂˇtoru Fabian Acutronic VBM vnitĹ™nĂ­ prĹŻm. 15 mm, vnÄ›jĹˇĂ­ prĹŻm. 22 mm/vnitĹ™nĂ­ prĹŻm. 22 mm, PC, jednorĂˇzovĂ˝, bal. Ăˇ 10 ks 60-13-000</t>
  </si>
  <si>
    <t>ZC683</t>
  </si>
  <si>
    <t>Ambuvak pro děti silikonový - sólo P00114 - AKCE 1290 Kč bez DPH do konce března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</si>
  <si>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</si>
  <si>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</si>
  <si>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ZD282</t>
  </si>
  <si>
    <t>AplikĂˇtor nasĂˇlnĂ­ infant bal. Ăˇ 25 ks MI1300</t>
  </si>
  <si>
    <t>ZD281</t>
  </si>
  <si>
    <t>AplikĂˇtor nasĂˇlnĂ­ infant intermediate Ăˇ 25 ks MI1300B</t>
  </si>
  <si>
    <t>ZD283</t>
  </si>
  <si>
    <t>AplikĂˇtor nasĂˇlnĂ­ neonatal bal. Ăˇ 25 ks MN1100B</t>
  </si>
  <si>
    <t>ZD284</t>
  </si>
  <si>
    <t>AplikĂˇtor nasĂˇlnĂ­ premature bal. Ăˇ 25 MN1100A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</si>
  <si>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</si>
  <si>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</si>
  <si>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</si>
  <si>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</si>
  <si>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</si>
  <si>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</si>
  <si>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</si>
  <si>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</si>
  <si>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</si>
  <si>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</si>
  <si>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</si>
  <si>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</si>
  <si>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</si>
  <si>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</si>
  <si>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ZE623</t>
  </si>
  <si>
    <t>CĂ©vka odsĂˇvacĂ­ CH6 s pĹ™eruĹˇovaÄŤem sĂˇnĂ­ bal. Ăˇ 80 ks GCR1021-6</t>
  </si>
  <si>
    <t>Cévka odsávací CH8 s přerušovačem sání, délka 60 cm,  bal. á 50 ks ZAR-CO-A08-60</t>
  </si>
  <si>
    <t>ZA675</t>
  </si>
  <si>
    <t>Cévka pupeční CP-01 GAM646958</t>
  </si>
  <si>
    <t>ZA210</t>
  </si>
  <si>
    <t>Cévka vyživovací CV-01 GAMV686415 (GAM646957)</t>
  </si>
  <si>
    <t>Čepička neonatální k plicním ventilátorům Dräger Babylog VN 500, vel. L s čelní podložkou a 2 fixačními pásky zelená 170161022</t>
  </si>
  <si>
    <t>Čepička neonatální k plicním ventilátorům Dräger Babylog VN 500, vel. M s čelní podložkou a 2 fixačními pásky červená 170161021</t>
  </si>
  <si>
    <t>Čepička neonatální k plicním ventilátorům Dräger Babylog VN 500, vel. S s čelní podložkou a 2 fixačními pásky žlutá 170161020</t>
  </si>
  <si>
    <t>Čepička neonatální k plicním ventilátorům Dräger Babylog VN 500, vel. XL s čelní podložkou a 2 fixačními pásky sv.modrá 170161023</t>
  </si>
  <si>
    <t>Čepička neonatální k plicním ventilátorům Dräger Babylog VN 500, vel. XS s čelní podložkou a 2 fixačními pásky růžová 170161019</t>
  </si>
  <si>
    <t>Čidlo saturační masimo jednorázové pro novorozence k monitoru Mindray bal. á 20 ks 2329LHL</t>
  </si>
  <si>
    <t>Čidlo teplotní jednorázové bal. á 10 ks 2074817-001</t>
  </si>
  <si>
    <t>ZI683</t>
  </si>
  <si>
    <t>Drátek míchací á 500 ks 110009</t>
  </si>
  <si>
    <t>ZD271</t>
  </si>
  <si>
    <t>DrĹľĂˇk lĂˇhve flovac-plast 100 11-5121 (300 970-010-210)</t>
  </si>
  <si>
    <t>ZR510</t>
  </si>
  <si>
    <t>DrĹľĂˇk ramp infuznĂ­ch Vygon bal. Ăˇ 3 ks 870.01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</si>
  <si>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</si>
  <si>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</si>
  <si>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</si>
  <si>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</si>
  <si>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</si>
  <si>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</si>
  <si>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Dudlík červený 1-rychlostní s ochranným krytem novorozenci bal. á 180 ks 37589</t>
  </si>
  <si>
    <t>Dudlík modrý 3-rychlostní s ochranným krytem novorozenci a starší bal. á 180 ks 37587</t>
  </si>
  <si>
    <t>Dudlík růžový 3-rychlostní s ochranným krytem předčasně narozené děti bal. á 180 ks 37585</t>
  </si>
  <si>
    <t>ZA980</t>
  </si>
  <si>
    <t>Elektroda EEG subdermalnĂ­ needle PRO-E3 bal. Ăˇ 30 ks 62056</t>
  </si>
  <si>
    <t>Elektroda EEG subdermalní needle PRO-E3 bal. á 30 ks 62056</t>
  </si>
  <si>
    <t>Filtr mini spike modrĂ˝ 4550234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</si>
  <si>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</si>
  <si>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</si>
  <si>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ZB908</t>
  </si>
  <si>
    <t>HadiÄŤka spojovacĂ­ ĹľlutĂˇ 1 mm x 1500 mm pro svÄ›tlocitlivĂ© lĂ©ky bal. Ăˇ 20 ks 1100 1150ND</t>
  </si>
  <si>
    <t>ZB338</t>
  </si>
  <si>
    <t>HadiÄŤka spojovacĂ­ tlakovĂˇ biocath 1,0 mm x 200 cm PB 3120 M</t>
  </si>
  <si>
    <t>ZB668</t>
  </si>
  <si>
    <t>HadiÄŤka spojovacĂ­ tlakovĂˇ biocath pr. 1,0 mm x   50 cm Ăˇ 40 ks PB 3105 M</t>
  </si>
  <si>
    <t>ZR240</t>
  </si>
  <si>
    <t>Hadice ventilaÄŤnĂ­ VentStar Helix Dual Heated (N) vÄŤ komory pro Babylog VN 500 MP02650</t>
  </si>
  <si>
    <t>Hadice ventilační VentStar Helix Dual Heated (N) vč komory pro Babylog VN 500 MP02650</t>
  </si>
  <si>
    <t>Hadička propojovací vrapovaná k propojení okruhu plicních ventilátorů Dräger Babylog VN 500 s maskami a nostrilkami, prům. 10 mm,  sterilní,  bal. á 5 ks 170163408</t>
  </si>
  <si>
    <t>ZQ250</t>
  </si>
  <si>
    <t>Hadička spojovací HS 1,8 x 450 mm UNIV DEPH free 2201 045ND</t>
  </si>
  <si>
    <t>Hadička spojovací tlaková biocath 1,0 mm x 200 cm PB 3120 M</t>
  </si>
  <si>
    <t>Hadička spojovací žlutá 1 mm x 1500 mm pro světlocitlivé léky bal. á 20 ks 1100 1150ND</t>
  </si>
  <si>
    <t>ZR319</t>
  </si>
  <si>
    <t>HlavovĂ˝ pĂˇs neonatĂˇlnĂ­ k plicnĂ­m ventilĂˇtorĹŻm DrĂ¤ger Babylog VN 500, maxi, s ÄŤelnĂ­ opÄ›rou a 2 fix pĂˇsky 36-48 cm 170161042</t>
  </si>
  <si>
    <t>ZR317</t>
  </si>
  <si>
    <t>HlavovĂ˝ pĂˇs neonatĂˇlnĂ­ k plicnĂ­m ventilĂˇtorĹŻm DrĂ¤ger Babylog VN 500, mikro s ÄŤelnĂ­ opÄ›rou a 2 fix pĂˇsky 20-28 cm 170161040</t>
  </si>
  <si>
    <t>ZR318</t>
  </si>
  <si>
    <t>HlavovĂ˝ pĂˇs neonatĂˇlnĂ­ k plicnĂ­m ventilĂˇtorĹŻm DrĂ¤ger Babylog VN 500, mini, s ÄŤelnĂ­ opÄ›rou a 2 fix pĂˇsky 28-36 cm 170161041</t>
  </si>
  <si>
    <t>Hlavový pás neonatální k plicním ventilátorům Dräger Babylog VN 500, maxi, s čelní opěrou a 2 fix pásky 36-48 cm 170161042</t>
  </si>
  <si>
    <t>Hlavový pás neonatální k plicním ventilátorům Dräger Babylog VN 500, mikro s čelní opěrou a 2 fix pásky 20-28 cm 170161040</t>
  </si>
  <si>
    <t>Hlavový pás neonatální k plicním ventilátorům Dräger Babylog VN 500, mini, s čelní opěrou a 2 fix pásky 28-36 cm 170161041</t>
  </si>
  <si>
    <t>ZQ076</t>
  </si>
  <si>
    <t>Jehelec neurochirurgickĂ˝ 130 mm 397132170021</t>
  </si>
  <si>
    <t>Jehelec neurochirurgický 130 mm 397132170021</t>
  </si>
  <si>
    <t>ZN156</t>
  </si>
  <si>
    <t>Kanyla ET 2,0 bez manĹľety bal. Ăˇ 10 ks 100/111/020</t>
  </si>
  <si>
    <t>ZB428</t>
  </si>
  <si>
    <t>Kanyla ET 2,5 bez manžety bal. á 10 ks 9325E</t>
  </si>
  <si>
    <t>Kanyla neoflon 24G ĹľlutĂˇ BDC391350</t>
  </si>
  <si>
    <t>ZB199</t>
  </si>
  <si>
    <t>Kanyla neoflon 26G fialová BDC391349</t>
  </si>
  <si>
    <t>Kanyla neoflon 26G fialovĂˇ BDC391349</t>
  </si>
  <si>
    <t>ZI681</t>
  </si>
  <si>
    <t>KapilĂˇra heparin litnĂ˝ 140 ul / 2,35 x 90 mm UH bal. Ăˇ 100 ks 102090</t>
  </si>
  <si>
    <t>Kapilára heparin litný 140 ul / 2,35 x 90 mm UH bal. á 100 ks 102090</t>
  </si>
  <si>
    <t>ZK884</t>
  </si>
  <si>
    <t>Kohout trojcestnĂ˝ discofix modrĂ˝ 4095111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</si>
  <si>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</si>
  <si>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</si>
  <si>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</si>
  <si>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</si>
  <si>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bezjehlovĂ˝ bionecteur Ăˇ 50 ks 896.03 povoleno pouze pro HOK, DK a NOVOR</t>
  </si>
  <si>
    <t>ZE784</t>
  </si>
  <si>
    <t>Konektor bezjehlovĂ˝ pro ĹľilnĂ­ i arteriĂˇlnĂ­ linky smartsite modrĂ˝ 2000E7D</t>
  </si>
  <si>
    <t>Konektor bezjehlovĂ˝ pro ĹľilnĂ­ i arteriĂˇlnĂ­ linky smartsite modrĂ˝ 2000E7D - firma jiĹľ nedodĂˇvĂˇ</t>
  </si>
  <si>
    <t>ZB299</t>
  </si>
  <si>
    <t>Konektor bezjehlovĂ˝ safeflow s prodl.hadiÄŤkou, bal.Ăˇ 100 ks, 4097154</t>
  </si>
  <si>
    <t>Konektor bezjehlový bionecteur á 50 ks 896.03 povoleno pouze pro HOK, DK a NOVOR</t>
  </si>
  <si>
    <t>Konektor bezjehlový safeflow s prodl.hadičkou, bal.á 100 ks, 4097154</t>
  </si>
  <si>
    <t>ZB503</t>
  </si>
  <si>
    <t>Konektor pĹ™Ă­mĂ˝ 22 M-22 M 1960</t>
  </si>
  <si>
    <t>ZQ783</t>
  </si>
  <si>
    <t>Konektor Upgrade kit pro hadičky vzduchové Philips M1596B k propojení s manžetami TK Philips M186xC, M187xC, bal. á 10 ks 989803167521</t>
  </si>
  <si>
    <t>ZD903</t>
  </si>
  <si>
    <t>Kontejner+ lopatka 30 ml nesterilnĂ­ FLME25133</t>
  </si>
  <si>
    <t>ZE799</t>
  </si>
  <si>
    <t>Kyveta k mÄ›Ĺ™enĂ­ COâ‚‚, k ventilĂˇtoru DrĂ¤ger, dÄ›tskĂˇ, jednorĂˇzovĂˇ  (P), bal. Ăˇ 10 ks MP01063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</si>
  <si>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</si>
  <si>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</si>
  <si>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</si>
  <si>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</si>
  <si>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</si>
  <si>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</si>
  <si>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</si>
  <si>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</si>
  <si>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</si>
  <si>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</si>
  <si>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</si>
  <si>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</si>
  <si>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</si>
  <si>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</si>
  <si>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Láhev k odsávačce flovac 1l hadice 1,8 m á 45 ks 000-036-020</t>
  </si>
  <si>
    <t>Láhev kojenecká jednorázová se šroub.víčkem 130 ml multipack bal. á 50 ks 14001</t>
  </si>
  <si>
    <t>Láhev kojenecká jednorázová se šroub.víčkem 250 ml multipack bal. á 50 ks 14002</t>
  </si>
  <si>
    <t>Láhev kojenecká jednorázová se šroub.víčkem 250 ml multipack bal. á 50 ks 14002 (objednávat 2 bal. - 100 ks)</t>
  </si>
  <si>
    <t>Láhev kojenecká jednorázová se šroub.víčkem 50 ml multipack bal. á 50 ks 14000</t>
  </si>
  <si>
    <t>Lanceta Solace modrá bezpečnostní 26G/1,8 mm bal. á 100 ks NT-PA26-100</t>
  </si>
  <si>
    <t>ZQ782</t>
  </si>
  <si>
    <t>Manžeta TK k monitoru Philips neonatální jednorázová, vinyl, vel. 1, obvod 3,1 - 5,7 cm, bal. á 10 ks M1866B-10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</si>
  <si>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</si>
  <si>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</si>
  <si>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</si>
  <si>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</si>
  <si>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</si>
  <si>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</si>
  <si>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</si>
  <si>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</si>
  <si>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</si>
  <si>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</si>
  <si>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</si>
  <si>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</si>
  <si>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Maska neonatální nosní nCPAP, k plicním ventilátorům Dräger Babylog VN 500, vel. L, sterilní, bal. á 5 ks 17016104</t>
  </si>
  <si>
    <t>Maska neonatální nosní nCPAP, k plicním ventilátorům Dräger Babylog VN 500, vel. M, sterilní, bal. á 5 ks 170161013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</si>
  <si>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</si>
  <si>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</si>
  <si>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</si>
  <si>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</si>
  <si>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</si>
  <si>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</si>
  <si>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</si>
  <si>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</si>
  <si>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Nostrila neonatální k plicním ventilátorům Dräger Babylog VN 500, vel. L, sterilní, bal. á 5 ks 170161003</t>
  </si>
  <si>
    <t>Nostrila neonatální k plicním ventilátorům Dräger Babylog VN 500, vel. M, sterilní, bal. á 5 ks 170161002</t>
  </si>
  <si>
    <t>Nostrila neonatální k plicním ventilátorům Dräger Babylog VN 500, vel. S, sterilní, bal. á 5 ks 170161001</t>
  </si>
  <si>
    <t>Nostrila neonatální k plicním ventilátorům Dräger Babylog VN 500, vel. XS, sterilní, bal. á 5 ks 170161006</t>
  </si>
  <si>
    <t>PĂˇska fixaÄŤnĂ­ k saturaÄŤnĂ­mu ÄŤidlu Masimu NEO bal. Ăˇ 12 ks LNOP 1053</t>
  </si>
  <si>
    <t>Páska fixační bal. á 12 ks LNOP 1053</t>
  </si>
  <si>
    <t>ZR304</t>
  </si>
  <si>
    <t>Páska tejpovací  KIRA - Sports Tape pro novorozence hypoalergenní 100% bavlna 5 cm x 5 m barva bílá 8099456705010</t>
  </si>
  <si>
    <t>ZQ141</t>
  </si>
  <si>
    <t>PeĂˇn svorka na cĂ©vy rovnĂˇ 160 mm TK-BC 060-16</t>
  </si>
  <si>
    <t>ZF912</t>
  </si>
  <si>
    <t>Pinzeta chirurgickĂˇ rovnĂˇ 1 x 2 zuby jemnĂˇ 145 mm B397114920027</t>
  </si>
  <si>
    <t>Pinzeta UH sterilní I0600</t>
  </si>
  <si>
    <t>ZR238</t>
  </si>
  <si>
    <t>PlĂ­ce testovacĂ­ pro Babylog VN bal. Ăˇ 10 ks MP02425</t>
  </si>
  <si>
    <t>Plíce testovací pro Babylog VN 5008409742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</si>
  <si>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</si>
  <si>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</si>
  <si>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</si>
  <si>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</si>
  <si>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ZR779</t>
  </si>
  <si>
    <t>PodloĹľka k hypotermii Pecotherm Neo TEC COM (Disposable Aqua Wrap), PUR, transparemtnĂ­, 620mm x 420mm, 300-350 ml, 220 g, jednorĂˇzovĂˇ, bal. Ăˇ 3 ks TC-MATT-DISP</t>
  </si>
  <si>
    <t>Přerušovač sání fingertip sterilní bal. á 100 ks 07.031.00.000</t>
  </si>
  <si>
    <t>ZR509</t>
  </si>
  <si>
    <t>Rampa 2 kohouty  infuznĂ­ Vygon bal. Ăˇ 25 ks 5827.92</t>
  </si>
  <si>
    <t>ZA691</t>
  </si>
  <si>
    <t>Rampa 3 kohouty discofix 16600C/4085434/</t>
  </si>
  <si>
    <t>ZB301</t>
  </si>
  <si>
    <t>Rampa 5 kohoutĹŻ bez PVC lipidorezistentnĂ­ bal. Ăˇ 20 ks RP 5000 M</t>
  </si>
  <si>
    <t>Rampa 5 kohoutů bez PVC lipidorezistentní bal. á 20 ks RP 5000 M</t>
  </si>
  <si>
    <t>ZB360</t>
  </si>
  <si>
    <t>Rourka rektĂˇlnĂ­ CH12 dĂ©lka 12 cm sterilnĂ­ bal. Ăˇ 20 ks 646699</t>
  </si>
  <si>
    <t>Rourka rektální CH12 délka 12 cm sterilní bal. á 20 ks 646699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</si>
  <si>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</si>
  <si>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</si>
  <si>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</si>
  <si>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</si>
  <si>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Sáček močový lepící dětský bez vypouštěcího ventilu 76.38042.000</t>
  </si>
  <si>
    <t>ZA775</t>
  </si>
  <si>
    <t>Sáček močový lepicí dětský pro novoroz. 80 x 220 mm d744988 - nahrazen ZK456</t>
  </si>
  <si>
    <t>Sáček močový s hodinovou diurézou curity 200 ml, 2000 ml, hadička 150 cm 6502</t>
  </si>
  <si>
    <t>ZM753</t>
  </si>
  <si>
    <t>Sada Infant Flow LP nCPAP aolikĂˇtor. okruh, komora zvlhÄŤovaÄŤe s automatickĂ˝m plnÄ›nĂ­m bal. Ăˇ 10 ks 7772011AK</t>
  </si>
  <si>
    <t>Sada Infant Flow LP nCPAP aolikátor. okruh, komora zvlhčovače s automatickým plněním bal. á 10 ks 7772011AK</t>
  </si>
  <si>
    <t>ZN771</t>
  </si>
  <si>
    <t>Sada k pĹ™Ă­stroji NO-A pro pediatrickĂ© pouĹľitĂ­ 10002076</t>
  </si>
  <si>
    <t>Sada k přístroji NO-A pro pediatrické použití 10002076</t>
  </si>
  <si>
    <t>ZI035</t>
  </si>
  <si>
    <t>SaviÄŤka nĂˇhradnĂ­ kulatĂˇ k ĹˇidĂ­tkĹŻm Flora kytiÄŤka 100N</t>
  </si>
  <si>
    <t>Savička náhradní kulatá k šidítkům Flora kytička 100N</t>
  </si>
  <si>
    <t>ZL525</t>
  </si>
  <si>
    <t>Senzor k mÄ›Ĺ™enĂ­ cerebrĂˇlnĂ­ oxymetrie somasensor INVOS pro dospÄ›lĂ© bal. Ăˇ 10 ks SAFB- SM</t>
  </si>
  <si>
    <t>ZR471</t>
  </si>
  <si>
    <t>Skalpel jednorĂˇzovĂ˝ prazisa sterilnĂ­ vel. ÄŤepelky 11 bal. Ăˇ 10 ks 11.000.00.511</t>
  </si>
  <si>
    <t>ZN890</t>
  </si>
  <si>
    <t>Sonda pro enterĂˇlnĂ­ vĂ˝Ĺľivu graduovanĂˇ 4F /40 cm PVC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</si>
  <si>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</si>
  <si>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</si>
  <si>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</si>
  <si>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</si>
  <si>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Sonda pro enterální výživu graduovaná 4F /40 cm PVC 310.04</t>
  </si>
  <si>
    <t>Sonda pro enterální výživu graduovaná 5F /40 cm PVC 310.05</t>
  </si>
  <si>
    <t>Sonda pro enterální výživu graduovaná 6F /40 cm PVC 310.06</t>
  </si>
  <si>
    <t>ZJ356</t>
  </si>
  <si>
    <t>Sonda žaludeční CH10 1200 mm s RTG linkou bal. á 50 ks 412010</t>
  </si>
  <si>
    <t>ZJ703</t>
  </si>
  <si>
    <t>Sonda žaludeční CH8 1200mm s RTG linkou bal. á 50 ks 412008</t>
  </si>
  <si>
    <t>ZB543</t>
  </si>
  <si>
    <t>Souprava odbÄ›rovĂˇ tracheĂˇlnĂ­ na odbÄ›r sekretu G05206</t>
  </si>
  <si>
    <t>Souprava odběrová tracheální na odběr sekretu G05206</t>
  </si>
  <si>
    <t>ZD293</t>
  </si>
  <si>
    <t>Spojka heimlich na napoj. pediatr. drĂ©nĹŻ bal. Ăˇ 50 ks 800.01</t>
  </si>
  <si>
    <t>ZG724</t>
  </si>
  <si>
    <t>Spojka proplachovacĂ­ urologickĂˇ bal. Ăˇ 50 ks LCF</t>
  </si>
  <si>
    <t>ZB488</t>
  </si>
  <si>
    <t>Sprej cavilon 28 ml bal. á 12 ks 3346E</t>
  </si>
  <si>
    <t>Sprej cavilon 28 ml bal. Ăˇ 12 ks 3346E - dlouhodobĂ˝ vĂ˝padek</t>
  </si>
  <si>
    <t>ZR397</t>
  </si>
  <si>
    <t>StĹ™Ă­kaÄŤka injekÄŤnĂ­ 2-dĂ­lnĂˇ 10 ml L DISCARDIT LE 309110</t>
  </si>
  <si>
    <t>StĹ™Ă­kaÄŤka injekÄŤnĂ­ 2-dĂ­lnĂˇ 10 ml L Inject Solo 4606108V</t>
  </si>
  <si>
    <t>StĹ™Ă­kaÄŤka injekÄŤnĂ­ 2-dĂ­lnĂˇ 2 ml L Inject Solo 4606027V  - povoleno pouze pro NOVOROZENECKĂ‰ ODD.</t>
  </si>
  <si>
    <t>StĹ™Ă­kaÄŤka injekÄŤnĂ­ 2-dĂ­lnĂˇ 2 ml L Inject Solo 4606027V - povoleno pouze PRO NOVOROZENECKĂ‰ oddÄ›lenĂ­ a KNM</t>
  </si>
  <si>
    <t>ZR396</t>
  </si>
  <si>
    <t>StĹ™Ă­kaÄŤka injekÄŤnĂ­ 2-dĂ­lnĂˇ 5 ml L DISCARDIT LE 309050</t>
  </si>
  <si>
    <t>ZH168</t>
  </si>
  <si>
    <t>StĹ™Ă­kaÄŤka injekÄŤnĂ­ 3-dĂ­lnĂˇ 1 ml L tuberculin s jehlou KD-JECT III 26G x 1/2" 0,45 x 12 mm 831786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</si>
  <si>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</si>
  <si>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</si>
  <si>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</si>
  <si>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</si>
  <si>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</si>
  <si>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</si>
  <si>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ZN854</t>
  </si>
  <si>
    <t>StĹ™Ă­kaÄŤka injekÄŤnĂ­ arteriĂˇlnĂ­ 3 ml bez jehly s heparinem bal. Ăˇ 100 ks safePICO Aspirator 956-622</t>
  </si>
  <si>
    <t>ZO543</t>
  </si>
  <si>
    <t>StĹ™Ă­kaÄŤka injekÄŤnĂ­ pĹ™edplnÄ›nĂˇ 0,9% NaCl 10 ml BD PosiFlush SP EMA bal. Ăˇ 30 ks 306585</t>
  </si>
  <si>
    <t>ZA754</t>
  </si>
  <si>
    <t>Stříkačka injekční 3-dílná 10 ml LL Omnifix Solo se závitem 4617100V</t>
  </si>
  <si>
    <t>Stříkačka injekční 3-dílná 5 ml LL Omnifix Solo se závitem 4617053V</t>
  </si>
  <si>
    <t>Stříkačka injekční 3-dílná 50 ml LL Omnifix Solo 4617509F</t>
  </si>
  <si>
    <t>Stříkačka injekční arteriální 3 ml bez jehly s heparinem bal. á 100 ks safePICO Aspirator 956-622</t>
  </si>
  <si>
    <t>Stříkačka injekční předplněná 0,9% NaCl 10 ml BD PosiFlush SP EMA bal. á 30 ks 306585</t>
  </si>
  <si>
    <t>ZA964</t>
  </si>
  <si>
    <t>Stříkačka janett 3-dílná 60 ml sterilní vyplachovací 050ML3CZ-CEW (MRG564)</t>
  </si>
  <si>
    <t>ZD492</t>
  </si>
  <si>
    <t>SvÄ›rka drĹľĂˇku flovac-plast 100 11-5122 (230-500)</t>
  </si>
  <si>
    <t>ZC847</t>
  </si>
  <si>
    <t>SystĂ©m odsĂˇvacĂ­ uzavĹ™enĂ˝ TC CH5  neo / pedi Y adaptĂ©r 30,5 cm 195-5</t>
  </si>
  <si>
    <t>ZB095</t>
  </si>
  <si>
    <t>SystĂ©m odsĂˇvacĂ­ uzavĹ™enĂ˝ TC CH6 neo / pedi 30,5 cm ,bal.Ăˇ 10 ks, 196-5</t>
  </si>
  <si>
    <t>SystĂ©m odsĂˇvacĂ­ uzavĹ™enĂ˝ TC CH6 neo / pedi 30,5 cm bal. Ăˇ 10 ks 196-5</t>
  </si>
  <si>
    <t>ZB195</t>
  </si>
  <si>
    <t>SystĂ©m odsĂˇvacĂ­ uzavĹ™enĂ˝ TC CH8 neo / pedi 30,5 cm 198-5</t>
  </si>
  <si>
    <t>ZB228</t>
  </si>
  <si>
    <t>Systém hrudní drenáže Pleur-evac bal. á 6 ks pro děti A-6020-08LF</t>
  </si>
  <si>
    <t>Systém odsávací uzavřený TC CH8 neo / pedi 30,5 cm 198-5</t>
  </si>
  <si>
    <t>Šidítko dětské Flora 03 kytička bal. á 30 ks 1001</t>
  </si>
  <si>
    <t>Šidítko pro nezralé novorozence do 30.týdne čiré Wee Thumbie – Aqua 1046741</t>
  </si>
  <si>
    <t>ZE783</t>
  </si>
  <si>
    <t>Trn na vak jednosmÄ›rnĂ˝ 2309E</t>
  </si>
  <si>
    <t>ZD147</t>
  </si>
  <si>
    <t>Trokar hrudní 8F 8 cm pro novor.s kon.hrotem, RTG kontrastní bal. á 15 ks 625.08</t>
  </si>
  <si>
    <t>ZR290</t>
  </si>
  <si>
    <t>TyÄŤinka vatovĂˇ zvlhÄŤujĂ­cĂ­ na hygienu dutiny ĂşstnĂ­ 10 cm dlouhĂˇ bal. Ăˇ 75 ks 32.000.00.020</t>
  </si>
  <si>
    <t>ZP357</t>
  </si>
  <si>
    <t>Tyčinka vatová zvlhčující glycerín + citron bal. á 75 ks FTL-LS-15 - firma již nedodává</t>
  </si>
  <si>
    <t>Tyčinka vatová zvlhčující na hygienu dutiny ústní 10 cm dlouhá bal. á 75 ks 32.000.00.020</t>
  </si>
  <si>
    <t>ZA812</t>
  </si>
  <si>
    <t>UzĂˇvÄ›r do katetrĹŻ 4435001</t>
  </si>
  <si>
    <t>Uzávěr dezinfekční k bezjehlovému vstupu se 70% IPA  bal. 250 ks NCF-004</t>
  </si>
  <si>
    <t>ZR239</t>
  </si>
  <si>
    <t>Ventil  exp.  pro Babylog VN 500, sterilizovatelný 8415270</t>
  </si>
  <si>
    <t>Ventil včetně 6 bílých membrán K800.0727</t>
  </si>
  <si>
    <t>ZB620</t>
  </si>
  <si>
    <t>Víko kompaktní odsávací s poj.ventilem bal. á 3 ks P01102</t>
  </si>
  <si>
    <t>ZB452</t>
  </si>
  <si>
    <t>Víko kompletní kompaktní podtl. odsáv. P00341</t>
  </si>
  <si>
    <t>ZF940</t>
  </si>
  <si>
    <t>Vzduchovod nosnĂ­ 3,5 mm bal. Ăˇ 10 ks 321035</t>
  </si>
  <si>
    <t>ZF939</t>
  </si>
  <si>
    <t>Vzduchovod nosnĂ­ 4,0 mm bal. Ăˇ 10 ks 321040</t>
  </si>
  <si>
    <t>Vzduchovod nosní 3,5 mm bal. á 10 ks 321035</t>
  </si>
  <si>
    <t>ZI682</t>
  </si>
  <si>
    <t>ZĂˇtka ke kapilĂˇĹ™e Ăˇ 500 ks (8153) 110180</t>
  </si>
  <si>
    <t>Zátka ke kapiláře á 500 ks (8153) 110180</t>
  </si>
  <si>
    <t>Zkumavka 1,0 ml K3 edta fialovĂˇ 454034</t>
  </si>
  <si>
    <t>Zkumavka červená 3 ml 454095</t>
  </si>
  <si>
    <t>ZB763</t>
  </si>
  <si>
    <t>Zkumavka červená 9 ml 455092</t>
  </si>
  <si>
    <t>ZB773</t>
  </si>
  <si>
    <t>Zkumavka ĹˇedĂˇ-glykemie 454085</t>
  </si>
  <si>
    <t>ZO939</t>
  </si>
  <si>
    <t>Zkumavka liquor PP 10 ml 15,3 x 92 ml ĹˇroubovacĂ­ vĂ­ÄŤko sterilnĂ­ s popisem bal.Ăˇ 100 ks 62.610.018</t>
  </si>
  <si>
    <t>Zkumavka liquor PP 10 ml 15,3 x 92 ml šroubovací víčko sterilní s popisem bal.á 100 ks 62.610.018</t>
  </si>
  <si>
    <t>ZB985</t>
  </si>
  <si>
    <t>Zkumavka moÄŤovĂˇ urin-monovette s pĂ­stem 10 ml sterilnĂ­ bal. Ăˇ 100 ks 10.252.020</t>
  </si>
  <si>
    <t>Zkumavka močová urin-monovette s pístem 10 ml sterilní bal. á 100 ks 10.252.020</t>
  </si>
  <si>
    <t>ZB533</t>
  </si>
  <si>
    <t>Zkumavka na kovy 6 ml 456080</t>
  </si>
  <si>
    <t>ZB336</t>
  </si>
  <si>
    <t>Zkumavka odbÄ›rovĂˇ 1 ml tapval modrĂˇ bal. Ăˇ 50 ks (Aquisel) 13060</t>
  </si>
  <si>
    <t>Zkumavka odběrová 1 ml tapval modrá bal. á 50 ks (Aquisel) 13060</t>
  </si>
  <si>
    <t>Zkumavka šedá-glykemie 454085</t>
  </si>
  <si>
    <t>ZB776</t>
  </si>
  <si>
    <t>Zkumavka zelená 3 ml 454082</t>
  </si>
  <si>
    <t>50115063</t>
  </si>
  <si>
    <t>ZPr - vaky, sety (Z528)</t>
  </si>
  <si>
    <t>ZA716</t>
  </si>
  <si>
    <t>Set infuznĂ­ intrafix air bez PVC 180 cm 4063002</t>
  </si>
  <si>
    <t>Set infuzní intrafix air bez PVC 180 cm 4063002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</si>
  <si>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</si>
  <si>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</si>
  <si>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</si>
  <si>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50115064</t>
  </si>
  <si>
    <t>ZPr - šicí materiál (Z529)</t>
  </si>
  <si>
    <t>ZA878</t>
  </si>
  <si>
    <t>Ĺ itĂ­ ethilon bl 4-0 bal. Ăˇ 12 ks (W319) 662G</t>
  </si>
  <si>
    <t>Šití ethilon bl 4-0 bal. á 12 ks (W319) 662G</t>
  </si>
  <si>
    <t>ZC305</t>
  </si>
  <si>
    <t>Jehla injekÄŤnĂ­ 0,4 x 20 mm ĹˇedĂˇ 4657705</t>
  </si>
  <si>
    <t>ZA835</t>
  </si>
  <si>
    <t>Jehla injekÄŤnĂ­ 0,6 x 25 mm modrĂˇ 4657667</t>
  </si>
  <si>
    <t>Jehla injekÄŤnĂ­ 0,9 x 40 mm ĹľlutĂˇ 4657519</t>
  </si>
  <si>
    <t>Jehla injekční 0,5 x 16 mm oranžová 4657853</t>
  </si>
  <si>
    <t>Jehla injekční 1,2 x 40 mm růžová 4665120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</si>
  <si>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</si>
  <si>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</si>
  <si>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</si>
  <si>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</si>
  <si>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Rukavice operační latex bez pudru sterilní  PF ansell gammex vel. 8,0 330048080</t>
  </si>
  <si>
    <t>ZN040</t>
  </si>
  <si>
    <t>Rukavice operační latex bez pudru sterilní  PF ansell gammex vel. 8,5 330048085</t>
  </si>
  <si>
    <t>Rukavice operační latex bez pudru sterilní  PF ansell gammex vel.7,5 330048075</t>
  </si>
  <si>
    <t>ZP949</t>
  </si>
  <si>
    <t>Rukavice vyĹˇetĹ™ovacĂ­ nitril basic bez pudru modrĂ© XL bal. Ăˇ 170 ks 44753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</si>
  <si>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</si>
  <si>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</si>
  <si>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</si>
  <si>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</si>
  <si>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</si>
  <si>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1270.03</t>
  </si>
  <si>
    <t>Katetr pupeÄŤnĂ­ jednocestnĂ˝ 3,5 Fr x 40 cm bal. Ăˇ 8 ks 1270.03</t>
  </si>
  <si>
    <t>ZP085</t>
  </si>
  <si>
    <t>Katetr pupeÄŤnĂ­ jednocestnĂ˝ 4,0 Fr x 40 cm 1270.04</t>
  </si>
  <si>
    <t>ZP086</t>
  </si>
  <si>
    <t>Katetr pupeÄŤnĂ­ jednocestnĂ˝ 5,0 Fr x 40 cm 1270.05</t>
  </si>
  <si>
    <t>Katetr pupeční dvoucestný 1272.14</t>
  </si>
  <si>
    <t>Katetr pupeční jednocestný 3,5 Fr x 40 cm 1270.03</t>
  </si>
  <si>
    <t>ZN982</t>
  </si>
  <si>
    <t>Mikrokatetr dvoucestný Nutriline 2F 24G/ 30 cm se zaváděcím drátem (neonatál. k parent. výživě PUR) 1252.230</t>
  </si>
  <si>
    <t>ZC618</t>
  </si>
  <si>
    <t>Mikrokatetr jednocestný premicath 1F 28G/20 cm neonatál. k parent. výživě PUR 1261.203</t>
  </si>
  <si>
    <t>50115079</t>
  </si>
  <si>
    <t>ZPr - internzivní péče (Z542)</t>
  </si>
  <si>
    <t>ZR675</t>
  </si>
  <si>
    <t>AdaptĂ©r T-kus pro pĹ™ipojenĂ­ mikronebulizĂˇtoru Aerogen Solo do okruhu nebo na komoru komory aktivnĂ­hozvlhÄŤovaÄŤe, pro dospÄ›lĂ© P07074</t>
  </si>
  <si>
    <t>ZM999</t>
  </si>
  <si>
    <t>Adaptér HFO autoklávovatelný k ventilátoru Fabian 7209</t>
  </si>
  <si>
    <t>ZM997</t>
  </si>
  <si>
    <t>Blok výdechový autoklávovatelný k ventilátoru Fabian 7360</t>
  </si>
  <si>
    <t>ZC905</t>
  </si>
  <si>
    <t>Hadice silikon 7 x 11,0 x 2,00 mm á 10 m pro drenáž těl.dutin KVS60-070110</t>
  </si>
  <si>
    <t>ZK465</t>
  </si>
  <si>
    <t>Hadička spojovací propojovací ventilátor/zvlhčovač jednorázová k ventilátoru Fabian bal. á 10 ks 270.520</t>
  </si>
  <si>
    <t>ZI235</t>
  </si>
  <si>
    <t>Komora pro zvlhčovače jednorázová k ventilátoru Fabian bal. á 10 ks 500.300 (500380)</t>
  </si>
  <si>
    <t>ZR674</t>
  </si>
  <si>
    <t>MikronebulizĂˇtor Aerogen Solo, pro podĂˇvĂˇnĂ­ lĂ©kĹŻ formou aerosolu, vibraÄŤnĂ­,  jednorĂˇzovĂ˝  P07070</t>
  </si>
  <si>
    <t>ZQ043</t>
  </si>
  <si>
    <t>Okruh dĂ˝chacĂ­ jednorĂˇzovĂ˝ BTS1181A vyhĹ™. okruh 120 cm AIRcon, HFO k ventilĂˇtoru Fabian bal. Ăˇ 10 ks 270.754</t>
  </si>
  <si>
    <t>ZR311</t>
  </si>
  <si>
    <t>Okruh dĂ˝chacĂ­ nevyhĹ™Ă­vanĂ˝  BTS100, pro pro  transportnĂ­ ventilĂˇtor  Fabian nCPAP Evolution 120 cm, jednorĂˇzovĂ˝, bal. Ăˇ 10 ks 270.330</t>
  </si>
  <si>
    <t>Okruh dýchací jednorázový BTS1181A vyhř. okruh 120 cm AIRcon, HFO k ventilátoru Fabian bal. á 10 ks 270.754</t>
  </si>
  <si>
    <t>Okruh dýchací nevyhřívaný  BTS100, pro pro  transportní ventilátor  Fabian nCPAP Evolution 120 cm, jednorázový, bal. á 10 ks 270.330</t>
  </si>
  <si>
    <t>ZN141</t>
  </si>
  <si>
    <t>Okruh dýchací vyhřívaný s přívodní hadicí komorou nízkoprůtokovou zvlhčovací patronou Vapotherm pro rozsah průtoku 2-8 l/min. bal. á 5 ks PF-DPC-Low</t>
  </si>
  <si>
    <t>ZP783</t>
  </si>
  <si>
    <t>PĹ™evodnĂ­k tlakovĂ˝ arteriĂˇlnĂ­ 158 cm jednokomorovĂ˝ 2 ml 1 linka pediatrickĂ˝ uzavĹ™enĂ˝ systĂ©m Argon Safedraw P set bal. Ăˇ 5 ks ARG:688600</t>
  </si>
  <si>
    <t>ZD478</t>
  </si>
  <si>
    <t>Převodník tlakový arteriální 90 cm jednokom. pediatrický 1 linka bal. á 20 ks T432105A</t>
  </si>
  <si>
    <t>ZM993</t>
  </si>
  <si>
    <t>Senzor prĹŻtokovĂ˝ novorozeneckĂ˝ autoklĂˇvovatelnĂ˝ k ventilĂˇtoru Fabian 1031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</si>
  <si>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</si>
  <si>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</si>
  <si>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</si>
  <si>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</si>
  <si>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</si>
  <si>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</si>
  <si>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</si>
  <si>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</si>
  <si>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</si>
  <si>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</si>
  <si>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</si>
  <si>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</si>
  <si>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</si>
  <si>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</si>
  <si>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</si>
  <si>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</si>
  <si>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</si>
  <si>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</si>
  <si>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</si>
  <si>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</si>
  <si>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</si>
  <si>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</si>
  <si>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</si>
  <si>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</si>
  <si>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</si>
  <si>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</si>
  <si>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</si>
  <si>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</si>
  <si>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</si>
  <si>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</si>
  <si>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</si>
  <si>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</si>
  <si>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</si>
  <si>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</si>
  <si>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</si>
  <si>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</si>
  <si>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</si>
  <si>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</si>
  <si>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</si>
  <si>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</si>
  <si>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</si>
  <si>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</si>
  <si>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</si>
  <si>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</si>
  <si>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</si>
  <si>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</si>
  <si>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</si>
  <si>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</si>
  <si>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</si>
  <si>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</si>
  <si>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Poíplatek za ozáoení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</si>
  <si>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</si>
  <si>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</si>
  <si>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</si>
  <si>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</si>
  <si>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</si>
  <si>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</si>
  <si>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</si>
  <si>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</si>
  <si>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</si>
  <si>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</si>
  <si>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</si>
  <si>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</si>
  <si>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</si>
  <si>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</si>
  <si>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</si>
  <si>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</si>
  <si>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</si>
  <si>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</si>
  <si>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</si>
  <si>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</si>
  <si>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</si>
  <si>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</si>
  <si>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</si>
  <si>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</si>
  <si>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</si>
  <si>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</si>
  <si>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02210</t>
  </si>
  <si>
    <t>ODBĚR PRO NOVOROZENECKÝ SCREENING NEBO RESCREENING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</si>
  <si>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</si>
  <si>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</si>
  <si>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</si>
  <si>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09561</t>
  </si>
  <si>
    <t>VYBAVENÍ PACIENTA PRO PÉČI MIMO ZDRAVOTNICKÉ ZAŘÍZ</t>
  </si>
  <si>
    <t>3F4</t>
  </si>
  <si>
    <t>0005114</t>
  </si>
  <si>
    <t>TARGOCID</t>
  </si>
  <si>
    <t>0016600</t>
  </si>
  <si>
    <t>UNASYN</t>
  </si>
  <si>
    <t>0026039</t>
  </si>
  <si>
    <t>KIOVIG</t>
  </si>
  <si>
    <t>0064831</t>
  </si>
  <si>
    <t>0065989</t>
  </si>
  <si>
    <t>MYCOMAX</t>
  </si>
  <si>
    <t>0068999</t>
  </si>
  <si>
    <t>0072972</t>
  </si>
  <si>
    <t>AMOKSIKLAV 1,2 G</t>
  </si>
  <si>
    <t>0072973</t>
  </si>
  <si>
    <t>0083487</t>
  </si>
  <si>
    <t>MERONEM</t>
  </si>
  <si>
    <t>0092206</t>
  </si>
  <si>
    <t>AUGMENTIN 600 MG</t>
  </si>
  <si>
    <t>0096413</t>
  </si>
  <si>
    <t>GENTAMICIN LEK</t>
  </si>
  <si>
    <t>0096414</t>
  </si>
  <si>
    <t>0142077</t>
  </si>
  <si>
    <t>0156258</t>
  </si>
  <si>
    <t>VANCOMYCIN KABI</t>
  </si>
  <si>
    <t>0136083</t>
  </si>
  <si>
    <t>0162496</t>
  </si>
  <si>
    <t>TAZIP</t>
  </si>
  <si>
    <t>0201030</t>
  </si>
  <si>
    <t>0064835</t>
  </si>
  <si>
    <t>0113453</t>
  </si>
  <si>
    <t>0166265</t>
  </si>
  <si>
    <t>0201961</t>
  </si>
  <si>
    <t>0201958</t>
  </si>
  <si>
    <t>0107959</t>
  </si>
  <si>
    <t>Trombocyty z aferézy deleukotizované</t>
  </si>
  <si>
    <t>0107960</t>
  </si>
  <si>
    <t>Příplatek za ozáření</t>
  </si>
  <si>
    <t>3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</si>
  <si>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</si>
  <si>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</si>
  <si>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</si>
  <si>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</si>
  <si>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</si>
  <si>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</si>
  <si>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</si>
  <si>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</si>
  <si>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</si>
  <si>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</si>
  <si>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</si>
  <si>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</si>
  <si>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</si>
  <si>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</si>
  <si>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(DRG) PORODNÍ VÁHA NOVOROZENCE OD 2000 DO 2499 GRA</t>
  </si>
  <si>
    <t>34450</t>
  </si>
  <si>
    <t>(DRG) PORODNÍ VÁHA NOVOROZENCE POD 750 GRAMŮ</t>
  </si>
  <si>
    <t>34455</t>
  </si>
  <si>
    <t>(VZP) PORODNÍ VÁHA NOVOROZENCE NAD 2499 GRAMŮ</t>
  </si>
  <si>
    <t>(DRG) PORODNÍ VÁHA NOVOROZENCE NAD 2499 GRAMŮ</t>
  </si>
  <si>
    <t>09135</t>
  </si>
  <si>
    <t>UZ VYŠETŘENÍ POUZE JEDNOHO ORGÁNU V NĚKOLIKA ROVIN</t>
  </si>
  <si>
    <t>99999</t>
  </si>
  <si>
    <t>Nespecifikovany vykon</t>
  </si>
  <si>
    <t>51386</t>
  </si>
  <si>
    <t>SUTURA EV. EXCIZE A SUTURA LÉZE STĚNY ŽALUDKU NEBO</t>
  </si>
  <si>
    <t>66031</t>
  </si>
  <si>
    <t>PREVENTIVNÍ VYŠETŘENÍ KYČELNÍCH KLOUBŮ U KOJENCE</t>
  </si>
  <si>
    <t>34453</t>
  </si>
  <si>
    <t>(VZP) PORODNÍ VÁHA NOVOROZENCE OD 1500 DO 1999 GRA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</si>
  <si>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</si>
  <si>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</si>
  <si>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</si>
  <si>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</si>
  <si>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</si>
  <si>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</si>
  <si>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</si>
  <si>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34452</t>
  </si>
  <si>
    <t>(VZP) PORODNÍ VÁHA NOVOROZENCE OD 1000 DO 1499 GRA</t>
  </si>
  <si>
    <t>34451</t>
  </si>
  <si>
    <t>(VZP) PORODNÍ VÁHA NOVOROZENCE OD 750 DO 999 GRAMŮ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</si>
  <si>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</si>
  <si>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</si>
  <si>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</si>
  <si>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</si>
  <si>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</si>
  <si>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</si>
  <si>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</si>
  <si>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</si>
  <si>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</si>
  <si>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</si>
  <si>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</si>
  <si>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</si>
  <si>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3T4</t>
  </si>
  <si>
    <t>0003952</t>
  </si>
  <si>
    <t>AMIKIN 500 MG</t>
  </si>
  <si>
    <t>0011592</t>
  </si>
  <si>
    <t>0016547</t>
  </si>
  <si>
    <t>CYMEVENE</t>
  </si>
  <si>
    <t>0042144</t>
  </si>
  <si>
    <t>HUMAN ALBUMIN GRIFOLS 20%</t>
  </si>
  <si>
    <t>0076353</t>
  </si>
  <si>
    <t>FORTUM</t>
  </si>
  <si>
    <t>0087226</t>
  </si>
  <si>
    <t>0092289</t>
  </si>
  <si>
    <t>EDICIN</t>
  </si>
  <si>
    <t>0094176</t>
  </si>
  <si>
    <t>CEFOTAXIME LEK</t>
  </si>
  <si>
    <t>0131654</t>
  </si>
  <si>
    <t>CEFTAZIDIM KABI</t>
  </si>
  <si>
    <t>0137484</t>
  </si>
  <si>
    <t>ANBINEX</t>
  </si>
  <si>
    <t>0137499</t>
  </si>
  <si>
    <t>0164401</t>
  </si>
  <si>
    <t>0500720</t>
  </si>
  <si>
    <t>MYCAMINE</t>
  </si>
  <si>
    <t>0129056</t>
  </si>
  <si>
    <t>0141836</t>
  </si>
  <si>
    <t>AMIKACIN B. BRAUN</t>
  </si>
  <si>
    <t>0195147</t>
  </si>
  <si>
    <t>0183812</t>
  </si>
  <si>
    <t>0183817</t>
  </si>
  <si>
    <t>0147640</t>
  </si>
  <si>
    <t>METHOTREXAT EBEWE</t>
  </si>
  <si>
    <t>0025670</t>
  </si>
  <si>
    <t>INOMAX</t>
  </si>
  <si>
    <t>0076355</t>
  </si>
  <si>
    <t>0500044</t>
  </si>
  <si>
    <t>ADVATE</t>
  </si>
  <si>
    <t>0007917</t>
  </si>
  <si>
    <t>Erytrocyty bez buffy coatu</t>
  </si>
  <si>
    <t>0007955</t>
  </si>
  <si>
    <t>0207921</t>
  </si>
  <si>
    <t>Plazma čerstvá zmrazená</t>
  </si>
  <si>
    <t>0207922</t>
  </si>
  <si>
    <t>Plazma patogen-inaktivovaná</t>
  </si>
  <si>
    <t>0012996</t>
  </si>
  <si>
    <t>ZÁSOBNÍK PRO STAPLER LIN. S NOŽEM - TCR,TVR,TRT 55</t>
  </si>
  <si>
    <t>0012999</t>
  </si>
  <si>
    <t>STAPLER LINEÁRNÍ S NOŽEM - TCT55; TLC55 (S PZT 001</t>
  </si>
  <si>
    <t>0029784</t>
  </si>
  <si>
    <t>SOUPRAVA K SUPRAPUBICKÉ DRENÁŽI 4441036</t>
  </si>
  <si>
    <t>0068197</t>
  </si>
  <si>
    <t>SYSTÉM HYDROCEPHALNÍ DRENÁŽNÍ</t>
  </si>
  <si>
    <t>0069500</t>
  </si>
  <si>
    <t>KANYLA TRACHEOSTOMICKÁ S NÍZKOTLAKOU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</si>
  <si>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</si>
  <si>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</si>
  <si>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</si>
  <si>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</si>
  <si>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</si>
  <si>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</si>
  <si>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</si>
  <si>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</si>
  <si>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</si>
  <si>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</si>
  <si>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</si>
  <si>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</si>
  <si>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</si>
  <si>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</si>
  <si>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(VZP) PORODNÍ VÁHA NOVOROZENCE POD 750 GRAMŮ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</si>
  <si>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</si>
  <si>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</si>
  <si>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</si>
  <si>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</si>
  <si>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</si>
  <si>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</si>
  <si>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</si>
  <si>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</si>
  <si>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(DRG) PORODNÍ VÁHA NOVOROZENCE OD 1000 DO 1499 GRA</t>
  </si>
  <si>
    <t>78310</t>
  </si>
  <si>
    <t xml:space="preserve">NEODKLADNÁ KARDIOPULMONÁLNÍ RESUSCITACE ROZŠÍŘENÁ </t>
  </si>
  <si>
    <t>90905</t>
  </si>
  <si>
    <t>(DRG) PORODNÍ VÁHA NOVOROZENCE OD 750 DO 999 GRAMŮ</t>
  </si>
  <si>
    <t>90955</t>
  </si>
  <si>
    <t>(DRG) VENTILAČNÍ PODPORA U NOVOROZENCŮ</t>
  </si>
  <si>
    <t>34320</t>
  </si>
  <si>
    <t>SELEKTIVNÍ PLICNÍ VAZODILATACE POMOCÍ OXIDU DUSNAT</t>
  </si>
  <si>
    <t>91900</t>
  </si>
  <si>
    <t>(DRG) GESTAČNÍ STÁŘÍ NOVOROZENCE DO 24. TÝDNE + 6.</t>
  </si>
  <si>
    <t>34045</t>
  </si>
  <si>
    <t>CELOTĚLOVÁ HYPOTERMIE NOVOROZENCE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</si>
  <si>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</si>
  <si>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</si>
  <si>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</si>
  <si>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</si>
  <si>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</si>
  <si>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</si>
  <si>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</si>
  <si>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51363</t>
  </si>
  <si>
    <t>KOLEKTOMIE TOTÁLNÍ S ILEÁLNÍM POUCHEM A ILEOANÁLNÍ</t>
  </si>
  <si>
    <t>51388</t>
  </si>
  <si>
    <t>GASTROENTEROANASTOMÓZA  NEBO RESEKCE A (NEBO) ANAS</t>
  </si>
  <si>
    <t>51423</t>
  </si>
  <si>
    <t>MINIMÁLNÍ ANÁLNÍ VÝKON</t>
  </si>
  <si>
    <t>51623</t>
  </si>
  <si>
    <t>POUŽITÍ ULTRAZVUKOVÉHO SKALPELU</t>
  </si>
  <si>
    <t>63589</t>
  </si>
  <si>
    <t>SALPINGEKTOMIE NEBO ADNEXEKTOMIE A NEBO RESEKCE OV</t>
  </si>
  <si>
    <t>61125</t>
  </si>
  <si>
    <t>EXCIZE KOŽNÍ LÉZE NAD 10 CM^2, BEZ UZAVŘENÍ VZNIKL</t>
  </si>
  <si>
    <t>51367</t>
  </si>
  <si>
    <t>APENDEKTOMIE NEBO OPERAČNÍ DRENÁŽ PERIAPENDIKULÁRN</t>
  </si>
  <si>
    <t>51357</t>
  </si>
  <si>
    <t>JEJUNOSTOMIE, ILEOSTOMIE NEBO KOLOSTOMIE, ANTEPOZI</t>
  </si>
  <si>
    <t>51365</t>
  </si>
  <si>
    <t>UZÁVĚR A ÚPRAVA STOMIÍ NA TLUSTÉM STŘEVĚ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</si>
  <si>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</si>
  <si>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</si>
  <si>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</si>
  <si>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</si>
  <si>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</si>
  <si>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</si>
  <si>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</si>
  <si>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</si>
  <si>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</si>
  <si>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>OPERACE OMFALOKÉLY NEBO GASTROSCHÍZY</t>
  </si>
  <si>
    <t>52239</t>
  </si>
  <si>
    <t>KOREKCE VYSOKÉ ANOREKTÁLNÍ MALFORMACE</t>
  </si>
  <si>
    <t>91761</t>
  </si>
  <si>
    <t>(DRG) DERIVAČNÍ STOMIE</t>
  </si>
  <si>
    <t>5F6</t>
  </si>
  <si>
    <t>56133</t>
  </si>
  <si>
    <t>VENTRIKULOSTOMIE III. - STOOCKEY- SCARFF</t>
  </si>
  <si>
    <t>56169</t>
  </si>
  <si>
    <t>VENTRIKULOSKOPIE</t>
  </si>
  <si>
    <t>56151</t>
  </si>
  <si>
    <t>TREPANACE PRO EXTRACEREBRÁLNÍ HEMATOM NEBO KRANIOT</t>
  </si>
  <si>
    <t>56167</t>
  </si>
  <si>
    <t>VENTRIKULÁRNÍ PUNKCE</t>
  </si>
  <si>
    <t>56125</t>
  </si>
  <si>
    <t>OPERAČNÍ REVIZE NEBO ZAVEDENÍ DRENÁŽE MOZKOMÍŠNÍHO</t>
  </si>
  <si>
    <t>91711</t>
  </si>
  <si>
    <t>(DRG) ENDOSKOPICKÁ VENTRIKULOCISTERNOSTOMIE</t>
  </si>
  <si>
    <t>606</t>
  </si>
  <si>
    <t>66021</t>
  </si>
  <si>
    <t>KOMPLEXNÍ VYŠETŘENÍ ORTOPEDEM</t>
  </si>
  <si>
    <t>702</t>
  </si>
  <si>
    <t>7F1</t>
  </si>
  <si>
    <t>71022</t>
  </si>
  <si>
    <t>CÍLENÉ VYŠETŘENÍ OTORINOLARYNGOLOGEM</t>
  </si>
  <si>
    <t>71717</t>
  </si>
  <si>
    <t>TRACHEOTOMIE</t>
  </si>
  <si>
    <t>09233</t>
  </si>
  <si>
    <t>INJEKČNÍ OKRSKOVÁ ANESTÉZIE</t>
  </si>
  <si>
    <t>71719</t>
  </si>
  <si>
    <t>VÝMĚNA TRACHEOSTOMICKÉ KANYLY</t>
  </si>
  <si>
    <t>7F6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</si>
  <si>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</si>
  <si>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</si>
  <si>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</si>
  <si>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</si>
  <si>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</si>
  <si>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</si>
  <si>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</si>
  <si>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01411</t>
  </si>
  <si>
    <t xml:space="preserve">NETRAUMATICKÁ PORUCHA VĚDOMÍ A KÓMA BEZ CC                                                          </t>
  </si>
  <si>
    <t>01412</t>
  </si>
  <si>
    <t xml:space="preserve">NETRAUMATICKÁ PORUCHA VĚDOMÍ A KÓMA S CC                                                            </t>
  </si>
  <si>
    <t>04411</t>
  </si>
  <si>
    <t xml:space="preserve">PŘÍZNAKY, SYMPTOMY A JINÉ DIAGNÓZY DÝCHACÍHO SYSTÉMU BEZ CC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</si>
  <si>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</si>
  <si>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</si>
  <si>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</si>
  <si>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</si>
  <si>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05471</t>
  </si>
  <si>
    <t xml:space="preserve">JINÉ PORUCHY OBĚHOVÉHO SYSTÉMU BEZ CC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</si>
  <si>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</si>
  <si>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</si>
  <si>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</si>
  <si>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</si>
  <si>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</si>
  <si>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</si>
  <si>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</si>
  <si>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</si>
  <si>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</si>
  <si>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</si>
  <si>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</si>
  <si>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15643</t>
  </si>
  <si>
    <t xml:space="preserve">NOVOROZENEC, VÁHA PŘI PORODU 1000-1499G, SE ZÁKLADNÍM VÝKONEM                                       </t>
  </si>
  <si>
    <t>15651</t>
  </si>
  <si>
    <t xml:space="preserve">NOVOROZENEC, VÁHA PŘI PORODU 1000-1499G, BEZ ZÁKLADNÍHO VÝKON                                       </t>
  </si>
  <si>
    <t>15652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</si>
  <si>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</si>
  <si>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</si>
  <si>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</si>
  <si>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</si>
  <si>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</si>
  <si>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</si>
  <si>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</si>
  <si>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</si>
  <si>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</si>
  <si>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</si>
  <si>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</si>
  <si>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</si>
  <si>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</si>
  <si>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</si>
  <si>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</si>
  <si>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</si>
  <si>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</si>
  <si>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</si>
  <si>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</si>
  <si>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</si>
  <si>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</si>
  <si>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</si>
  <si>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</si>
  <si>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</si>
  <si>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</si>
  <si>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</si>
  <si>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</si>
  <si>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</si>
  <si>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</si>
  <si>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</si>
  <si>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</si>
  <si>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</si>
  <si>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</si>
  <si>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</si>
  <si>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</si>
  <si>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</si>
  <si>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</si>
  <si>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</si>
  <si>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</si>
  <si>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</si>
  <si>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</si>
  <si>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</si>
  <si>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</si>
  <si>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</si>
  <si>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</si>
  <si>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</si>
  <si>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</si>
  <si>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</si>
  <si>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</si>
  <si>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</si>
  <si>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</si>
  <si>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</si>
  <si>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</si>
  <si>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</si>
  <si>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</si>
  <si>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</si>
  <si>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</si>
  <si>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</si>
  <si>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</si>
  <si>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</si>
  <si>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</si>
  <si>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</si>
  <si>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</si>
  <si>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</si>
  <si>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</si>
  <si>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</si>
  <si>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</si>
  <si>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</si>
  <si>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</si>
  <si>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</si>
  <si>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94967</t>
  </si>
  <si>
    <t>(VZP) ANEUPLOIDIE CHROMOZOMŮ 13,18,21, X A Y METOD</t>
  </si>
  <si>
    <t>94948</t>
  </si>
  <si>
    <t>(VZP) SIGNÁLNÍ VÝKON - DOVYŠETŘENÍ PACIENTA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</si>
  <si>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</si>
  <si>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</si>
  <si>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</si>
  <si>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</si>
  <si>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</si>
  <si>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</si>
  <si>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</si>
  <si>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</si>
  <si>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</si>
  <si>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</si>
  <si>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</si>
  <si>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</si>
  <si>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</si>
  <si>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</si>
  <si>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</si>
  <si>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</si>
  <si>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</si>
  <si>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</si>
  <si>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</si>
  <si>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</si>
  <si>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</si>
  <si>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</si>
  <si>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</si>
  <si>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</si>
  <si>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</si>
  <si>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</si>
  <si>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</si>
  <si>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</si>
  <si>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</si>
  <si>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</si>
  <si>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</si>
  <si>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</si>
  <si>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</si>
  <si>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</si>
  <si>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</si>
  <si>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</si>
  <si>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</si>
  <si>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</si>
  <si>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96113</t>
  </si>
  <si>
    <t>PLAZMINOGEN - AKTIVITA</t>
  </si>
  <si>
    <t>96713</t>
  </si>
  <si>
    <t>ZHOTOVENÍ NÁTĚRU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</si>
  <si>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</si>
  <si>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</si>
  <si>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</si>
  <si>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</si>
  <si>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</si>
  <si>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</si>
  <si>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</si>
  <si>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</si>
  <si>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</si>
  <si>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</si>
  <si>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</si>
  <si>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</si>
  <si>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</si>
  <si>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</si>
  <si>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</si>
  <si>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</si>
  <si>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</si>
  <si>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</si>
  <si>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</si>
  <si>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</si>
  <si>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</si>
  <si>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</si>
  <si>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</si>
  <si>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</si>
  <si>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</si>
  <si>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</si>
  <si>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</si>
  <si>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</si>
  <si>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</si>
  <si>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</si>
  <si>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</si>
  <si>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</si>
  <si>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</si>
  <si>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</si>
  <si>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</si>
  <si>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</si>
  <si>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</si>
  <si>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</si>
  <si>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</si>
  <si>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</si>
  <si>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</si>
  <si>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</si>
  <si>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</si>
  <si>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</si>
  <si>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</si>
  <si>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</si>
  <si>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81331</t>
  </si>
  <si>
    <t>ALBUMIN V MOZKOMÍŠNÍM MOKU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</si>
  <si>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</si>
  <si>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</si>
  <si>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</si>
  <si>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</si>
  <si>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</si>
  <si>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</si>
  <si>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</si>
  <si>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</si>
  <si>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</si>
  <si>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</si>
  <si>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</si>
  <si>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</si>
  <si>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</si>
  <si>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</si>
  <si>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</si>
  <si>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</si>
  <si>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</si>
  <si>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</si>
  <si>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</si>
  <si>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</si>
  <si>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81617</t>
  </si>
  <si>
    <t>TUKY NEBO ZBYTKY POTRAVY VE STOLICI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</si>
  <si>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</si>
  <si>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</si>
  <si>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</si>
  <si>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</si>
  <si>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</si>
  <si>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</si>
  <si>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</si>
  <si>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</si>
  <si>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</si>
  <si>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</si>
  <si>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</si>
  <si>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</si>
  <si>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</si>
  <si>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</si>
  <si>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</si>
  <si>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</si>
  <si>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</si>
  <si>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</si>
  <si>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</si>
  <si>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</si>
  <si>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</si>
  <si>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</si>
  <si>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</si>
  <si>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</si>
  <si>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</si>
  <si>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</si>
  <si>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93137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</si>
  <si>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</si>
  <si>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</si>
  <si>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</si>
  <si>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</si>
  <si>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</si>
  <si>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</si>
  <si>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</si>
  <si>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</si>
  <si>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</si>
  <si>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</si>
  <si>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</si>
  <si>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</si>
  <si>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</si>
  <si>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</si>
  <si>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</si>
  <si>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</si>
  <si>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</si>
  <si>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</si>
  <si>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93247</t>
  </si>
  <si>
    <t>OSTEÁZA (KOSTNÍ FRAKCE ALKALICKÉ FOSFATÁZY)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</si>
  <si>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</si>
  <si>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</si>
  <si>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</si>
  <si>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</si>
  <si>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</si>
  <si>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</si>
  <si>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</si>
  <si>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</si>
  <si>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</si>
  <si>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</si>
  <si>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</si>
  <si>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</si>
  <si>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</si>
  <si>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</si>
  <si>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</si>
  <si>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</si>
  <si>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</si>
  <si>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</si>
  <si>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</si>
  <si>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</si>
  <si>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</si>
  <si>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</si>
  <si>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</si>
  <si>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</si>
  <si>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</si>
  <si>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</si>
  <si>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</si>
  <si>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</si>
  <si>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</si>
  <si>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</si>
  <si>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</si>
  <si>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</si>
  <si>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</si>
  <si>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</si>
  <si>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</si>
  <si>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</si>
  <si>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</si>
  <si>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</si>
  <si>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</si>
  <si>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</si>
  <si>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</si>
  <si>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</si>
  <si>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</si>
  <si>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</si>
  <si>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</si>
  <si>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</si>
  <si>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</si>
  <si>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</si>
  <si>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</si>
  <si>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</si>
  <si>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</si>
  <si>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</si>
  <si>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</si>
  <si>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</si>
  <si>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</si>
  <si>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</si>
  <si>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</si>
  <si>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</si>
  <si>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</si>
  <si>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</si>
  <si>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</si>
  <si>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</si>
  <si>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</si>
  <si>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</si>
  <si>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</si>
  <si>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</si>
  <si>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</si>
  <si>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</si>
  <si>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</si>
  <si>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</si>
  <si>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</si>
  <si>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</si>
  <si>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</si>
  <si>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</si>
  <si>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</si>
  <si>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</si>
  <si>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</si>
  <si>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</si>
  <si>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</si>
  <si>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</si>
  <si>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</si>
  <si>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</si>
  <si>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</si>
  <si>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</si>
  <si>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</si>
  <si>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</si>
  <si>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</si>
  <si>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</si>
  <si>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</si>
  <si>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</si>
  <si>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</si>
  <si>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</si>
  <si>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</si>
  <si>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</si>
  <si>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</si>
  <si>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</si>
  <si>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</si>
  <si>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</si>
  <si>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</si>
  <si>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</si>
  <si>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</si>
  <si>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</si>
  <si>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</si>
  <si>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</si>
  <si>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</si>
  <si>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</si>
  <si>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</si>
  <si>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</si>
  <si>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</si>
  <si>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</si>
  <si>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</si>
  <si>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</si>
  <si>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</si>
  <si>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</si>
  <si>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</si>
  <si>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</si>
  <si>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</si>
  <si>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</si>
  <si>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</si>
  <si>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</si>
  <si>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</si>
  <si>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</si>
  <si>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</si>
  <si>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</si>
  <si>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</si>
  <si>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</si>
  <si>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</si>
  <si>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</si>
  <si>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</si>
  <si>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</si>
  <si>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</si>
  <si>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</si>
  <si>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</si>
  <si>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</si>
  <si>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</si>
  <si>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</si>
  <si>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</si>
  <si>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</si>
  <si>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</si>
  <si>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</si>
  <si>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</si>
  <si>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81679</t>
  </si>
  <si>
    <t>1,25-DIHYDROXYVITAMIN D (1,25 (OH)2D)</t>
  </si>
  <si>
    <t>93219</t>
  </si>
  <si>
    <t>INZULÍN PROTILÁTKY</t>
  </si>
  <si>
    <t>93139</t>
  </si>
  <si>
    <t>ADRENOKORTIKOTROPIN (ACTH)</t>
  </si>
  <si>
    <t>81373</t>
  </si>
  <si>
    <t>KYSELINA CITRONOVÁ</t>
  </si>
  <si>
    <t>81725</t>
  </si>
  <si>
    <t>KVANTITATIVNÍ STANOVENÍ ELASTÁSY 1 (PANKREATICKÉHO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</si>
  <si>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</si>
  <si>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</si>
  <si>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</si>
  <si>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</si>
  <si>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</si>
  <si>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</si>
  <si>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</si>
  <si>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</si>
  <si>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</si>
  <si>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</si>
  <si>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</si>
  <si>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</si>
  <si>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</si>
  <si>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</si>
  <si>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</si>
  <si>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</si>
  <si>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</si>
  <si>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</si>
  <si>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</si>
  <si>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</si>
  <si>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</si>
  <si>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</si>
  <si>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</si>
  <si>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</si>
  <si>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</si>
  <si>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</si>
  <si>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</si>
  <si>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</si>
  <si>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</si>
  <si>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</si>
  <si>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0045119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</si>
  <si>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</si>
  <si>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</si>
  <si>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</si>
  <si>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</si>
  <si>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</si>
  <si>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</si>
  <si>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</si>
  <si>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</si>
  <si>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</si>
  <si>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</si>
  <si>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0224707</t>
  </si>
  <si>
    <t>0224716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</si>
  <si>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</si>
  <si>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</si>
  <si>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</si>
  <si>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</si>
  <si>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</si>
  <si>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</si>
  <si>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</si>
  <si>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</si>
  <si>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</si>
  <si>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</si>
  <si>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</si>
  <si>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</si>
  <si>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</si>
  <si>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</si>
  <si>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</si>
  <si>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</si>
  <si>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</si>
  <si>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</si>
  <si>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</si>
  <si>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</si>
  <si>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</si>
  <si>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</si>
  <si>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</si>
  <si>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</si>
  <si>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</si>
  <si>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</si>
  <si>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</si>
  <si>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</si>
  <si>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</si>
  <si>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89198</t>
  </si>
  <si>
    <t>SKIASKOPIE</t>
  </si>
  <si>
    <t>89337</t>
  </si>
  <si>
    <t xml:space="preserve">DILATACE STENÓZ JÍCNU, GASTROINTESTINÁLNÍ TRUBICE 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</si>
  <si>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</si>
  <si>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</si>
  <si>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</si>
  <si>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</si>
  <si>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</si>
  <si>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</si>
  <si>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</si>
  <si>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</si>
  <si>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</si>
  <si>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</si>
  <si>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</si>
  <si>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</si>
  <si>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</si>
  <si>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</si>
  <si>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</si>
  <si>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</si>
  <si>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</si>
  <si>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</si>
  <si>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</si>
  <si>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</si>
  <si>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</si>
  <si>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</si>
  <si>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</si>
  <si>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</si>
  <si>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</si>
  <si>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</si>
  <si>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</si>
  <si>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</si>
  <si>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</si>
  <si>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</si>
  <si>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</si>
  <si>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</si>
  <si>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</si>
  <si>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</si>
  <si>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</si>
  <si>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</si>
  <si>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89525</t>
  </si>
  <si>
    <t>DOPPLEROVSKÁ ULTRASONOGRAFIE TRANSKRANIÁLNÍ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</si>
  <si>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</si>
  <si>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</si>
  <si>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</si>
  <si>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</si>
  <si>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</si>
  <si>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</si>
  <si>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</si>
  <si>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</si>
  <si>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</si>
  <si>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</si>
  <si>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</si>
  <si>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</si>
  <si>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</si>
  <si>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</si>
  <si>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</si>
  <si>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</si>
  <si>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</si>
  <si>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</si>
  <si>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</si>
  <si>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</si>
  <si>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</si>
  <si>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</si>
  <si>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</si>
  <si>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</si>
  <si>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</si>
  <si>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</si>
  <si>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</si>
  <si>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</si>
  <si>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</si>
  <si>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</si>
  <si>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</si>
  <si>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</si>
  <si>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</si>
  <si>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</si>
  <si>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</si>
  <si>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</si>
  <si>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</si>
  <si>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</si>
  <si>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</si>
  <si>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</si>
  <si>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</si>
  <si>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</si>
  <si>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</si>
  <si>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</si>
  <si>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</si>
  <si>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</si>
  <si>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</si>
  <si>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</si>
  <si>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</si>
  <si>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</si>
  <si>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</si>
  <si>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</si>
  <si>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</si>
  <si>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</si>
  <si>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</si>
  <si>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</si>
  <si>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</si>
  <si>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</si>
  <si>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</si>
  <si>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</si>
  <si>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</si>
  <si>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</si>
  <si>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</si>
  <si>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</si>
  <si>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</si>
  <si>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</si>
  <si>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</si>
  <si>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</si>
  <si>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</si>
  <si>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</si>
  <si>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</si>
  <si>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</si>
  <si>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</si>
  <si>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</si>
  <si>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</si>
  <si>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</si>
  <si>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</si>
  <si>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</si>
  <si>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</si>
  <si>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</si>
  <si>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</si>
  <si>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</si>
  <si>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</si>
  <si>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</si>
  <si>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</si>
  <si>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</si>
  <si>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</si>
  <si>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</si>
  <si>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</si>
  <si>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</si>
  <si>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</si>
  <si>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</si>
  <si>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</si>
  <si>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</si>
  <si>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</si>
  <si>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</si>
  <si>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</si>
  <si>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</si>
  <si>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</si>
  <si>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</si>
  <si>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</si>
  <si>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</si>
  <si>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</si>
  <si>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</si>
  <si>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</si>
  <si>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</si>
  <si>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</si>
  <si>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</si>
  <si>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</si>
  <si>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</si>
  <si>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</si>
  <si>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</si>
  <si>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</si>
  <si>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</si>
  <si>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</si>
  <si>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</si>
  <si>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</si>
  <si>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</si>
  <si>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</si>
  <si>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</si>
  <si>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</si>
  <si>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</si>
  <si>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</si>
  <si>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</si>
  <si>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</si>
  <si>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</si>
  <si>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</si>
  <si>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</si>
  <si>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</si>
  <si>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</si>
  <si>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</si>
  <si>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</si>
  <si>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</si>
  <si>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</si>
  <si>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</si>
  <si>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</si>
  <si>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</si>
  <si>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</si>
  <si>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</si>
  <si>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</si>
  <si>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</si>
  <si>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</si>
  <si>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</si>
  <si>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</si>
  <si>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</si>
  <si>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</si>
  <si>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</si>
  <si>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</si>
  <si>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</si>
  <si>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</si>
  <si>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</si>
  <si>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</si>
  <si>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</si>
  <si>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</si>
  <si>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</si>
  <si>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</si>
  <si>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</si>
  <si>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</si>
  <si>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</si>
  <si>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</si>
  <si>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</si>
  <si>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</si>
  <si>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91567</t>
  </si>
  <si>
    <t>IMUNOANALYTICKÉ STANOVENÍ AUTOPROTILÁTEK</t>
  </si>
  <si>
    <t>94191</t>
  </si>
  <si>
    <t>FOTOGRAFIE GELU</t>
  </si>
  <si>
    <t>91323</t>
  </si>
  <si>
    <t>PRŮKAZ ANCA IF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</si>
  <si>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</si>
  <si>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</si>
  <si>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</si>
  <si>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</si>
  <si>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</si>
  <si>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</si>
  <si>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</si>
  <si>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</si>
  <si>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</si>
  <si>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</si>
  <si>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</si>
  <si>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</si>
  <si>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91279</t>
  </si>
  <si>
    <t>STANOVENÍ ANTI-PR3 ELISA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</si>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</sst>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6" xfId="0" applyFont="1" applyBorder="1" applyAlignment="1">
      <alignment horizontal="left" indent="1"/>
    </xf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0" fontId="66" fillId="0" borderId="15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70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0.83298372832713019</c:v>
                </c:pt>
                <c:pt idx="1">
                  <c:v>0.89849223446322113</c:v>
                </c:pt>
                <c:pt idx="2">
                  <c:v>1.0012377306327267</c:v>
                </c:pt>
                <c:pt idx="3">
                  <c:v>0.86779620731437235</c:v>
                </c:pt>
                <c:pt idx="4">
                  <c:v>0.7799298080085092</c:v>
                </c:pt>
                <c:pt idx="5">
                  <c:v>0.8400150240329225</c:v>
                </c:pt>
                <c:pt idx="6">
                  <c:v>0.85446074243525805</c:v>
                </c:pt>
                <c:pt idx="7">
                  <c:v>0.82237916193968408</c:v>
                </c:pt>
                <c:pt idx="8">
                  <c:v>0.85444044711714606</c:v>
                </c:pt>
                <c:pt idx="9">
                  <c:v>0.87920311109847193</c:v>
                </c:pt>
                <c:pt idx="10">
                  <c:v>0.88026623300700613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0.85758632665861356</c:v>
                </c:pt>
                <c:pt idx="1">
                  <c:v>0.85758632665861356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0.89900662251655628</c:v>
                </c:pt>
                <c:pt idx="1">
                  <c:v>0.9206721375537319</c:v>
                </c:pt>
                <c:pt idx="2">
                  <c:v>0.91167355371900827</c:v>
                </c:pt>
                <c:pt idx="3">
                  <c:v>0.91517227483376995</c:v>
                </c:pt>
                <c:pt idx="4">
                  <c:v>0.89972942861690275</c:v>
                </c:pt>
                <c:pt idx="5">
                  <c:v>0.9029262086513995</c:v>
                </c:pt>
                <c:pt idx="6">
                  <c:v>0.90743034055727556</c:v>
                </c:pt>
                <c:pt idx="7">
                  <c:v>0.90263563083054066</c:v>
                </c:pt>
                <c:pt idx="8">
                  <c:v>0.89502586549940311</c:v>
                </c:pt>
                <c:pt idx="9">
                  <c:v>0.89495827782062964</c:v>
                </c:pt>
                <c:pt idx="10">
                  <c:v>0.89710264375832116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2" tableBorderDxfId="11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2" totalsRowShown="0">
  <autoFilter ref="C3:S16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8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1066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1694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8" t="s">
        <v>1695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1734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2509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2538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2545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2587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2588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2839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2918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3561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D59128EA-80B2-493E-AD48-CCB0225B3B5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1066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93.1</v>
      </c>
      <c r="G3" s="47">
        <f>SUBTOTAL(9,G6:G1048576)</f>
        <v>40880.914466666676</v>
      </c>
      <c r="H3" s="48">
        <f>IF(M3=0,0,G3/M3)</f>
        <v>0.52857543443194399</v>
      </c>
      <c r="I3" s="47">
        <f>SUBTOTAL(9,I6:I1048576)</f>
        <v>187.8</v>
      </c>
      <c r="J3" s="47">
        <f>SUBTOTAL(9,J6:J1048576)</f>
        <v>36460.769999999997</v>
      </c>
      <c r="K3" s="48">
        <f>IF(M3=0,0,J3/M3)</f>
        <v>0.47142456556805584</v>
      </c>
      <c r="L3" s="47">
        <f>SUBTOTAL(9,L6:L1048576)</f>
        <v>280.89999999999998</v>
      </c>
      <c r="M3" s="49">
        <f>SUBTOTAL(9,M6:M1048576)</f>
        <v>77341.684466666688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586</v>
      </c>
      <c r="B6" s="741" t="s">
        <v>985</v>
      </c>
      <c r="C6" s="741" t="s">
        <v>986</v>
      </c>
      <c r="D6" s="741" t="s">
        <v>987</v>
      </c>
      <c r="E6" s="741" t="s">
        <v>988</v>
      </c>
      <c r="F6" s="745"/>
      <c r="G6" s="745"/>
      <c r="H6" s="765">
        <v>0</v>
      </c>
      <c r="I6" s="745">
        <v>1</v>
      </c>
      <c r="J6" s="745">
        <v>140.03</v>
      </c>
      <c r="K6" s="765">
        <v>1</v>
      </c>
      <c r="L6" s="745">
        <v>1</v>
      </c>
      <c r="M6" s="746">
        <v>140.03</v>
      </c>
    </row>
    <row r="7" spans="1:13" ht="14.45" customHeight="1" x14ac:dyDescent="0.2">
      <c r="A7" s="747" t="s">
        <v>591</v>
      </c>
      <c r="B7" s="748" t="s">
        <v>985</v>
      </c>
      <c r="C7" s="748" t="s">
        <v>986</v>
      </c>
      <c r="D7" s="748" t="s">
        <v>987</v>
      </c>
      <c r="E7" s="748" t="s">
        <v>988</v>
      </c>
      <c r="F7" s="752"/>
      <c r="G7" s="752"/>
      <c r="H7" s="766">
        <v>0</v>
      </c>
      <c r="I7" s="752">
        <v>1</v>
      </c>
      <c r="J7" s="752">
        <v>143.66</v>
      </c>
      <c r="K7" s="766">
        <v>1</v>
      </c>
      <c r="L7" s="752">
        <v>1</v>
      </c>
      <c r="M7" s="753">
        <v>143.66</v>
      </c>
    </row>
    <row r="8" spans="1:13" ht="14.45" customHeight="1" x14ac:dyDescent="0.2">
      <c r="A8" s="747" t="s">
        <v>591</v>
      </c>
      <c r="B8" s="748" t="s">
        <v>989</v>
      </c>
      <c r="C8" s="748" t="s">
        <v>990</v>
      </c>
      <c r="D8" s="748" t="s">
        <v>991</v>
      </c>
      <c r="E8" s="748" t="s">
        <v>992</v>
      </c>
      <c r="F8" s="752">
        <v>1</v>
      </c>
      <c r="G8" s="752">
        <v>1116.4999999999998</v>
      </c>
      <c r="H8" s="766">
        <v>1</v>
      </c>
      <c r="I8" s="752"/>
      <c r="J8" s="752"/>
      <c r="K8" s="766">
        <v>0</v>
      </c>
      <c r="L8" s="752">
        <v>1</v>
      </c>
      <c r="M8" s="753">
        <v>1116.4999999999998</v>
      </c>
    </row>
    <row r="9" spans="1:13" ht="14.45" customHeight="1" x14ac:dyDescent="0.2">
      <c r="A9" s="747" t="s">
        <v>597</v>
      </c>
      <c r="B9" s="748" t="s">
        <v>993</v>
      </c>
      <c r="C9" s="748" t="s">
        <v>994</v>
      </c>
      <c r="D9" s="748" t="s">
        <v>995</v>
      </c>
      <c r="E9" s="748" t="s">
        <v>996</v>
      </c>
      <c r="F9" s="752">
        <v>40</v>
      </c>
      <c r="G9" s="752">
        <v>2879.42</v>
      </c>
      <c r="H9" s="766">
        <v>1</v>
      </c>
      <c r="I9" s="752"/>
      <c r="J9" s="752"/>
      <c r="K9" s="766">
        <v>0</v>
      </c>
      <c r="L9" s="752">
        <v>40</v>
      </c>
      <c r="M9" s="753">
        <v>2879.42</v>
      </c>
    </row>
    <row r="10" spans="1:13" ht="14.45" customHeight="1" x14ac:dyDescent="0.2">
      <c r="A10" s="747" t="s">
        <v>597</v>
      </c>
      <c r="B10" s="748" t="s">
        <v>997</v>
      </c>
      <c r="C10" s="748" t="s">
        <v>998</v>
      </c>
      <c r="D10" s="748" t="s">
        <v>999</v>
      </c>
      <c r="E10" s="748" t="s">
        <v>1000</v>
      </c>
      <c r="F10" s="752"/>
      <c r="G10" s="752"/>
      <c r="H10" s="766">
        <v>0</v>
      </c>
      <c r="I10" s="752">
        <v>20</v>
      </c>
      <c r="J10" s="752">
        <v>2802.1000000000004</v>
      </c>
      <c r="K10" s="766">
        <v>1</v>
      </c>
      <c r="L10" s="752">
        <v>20</v>
      </c>
      <c r="M10" s="753">
        <v>2802.1000000000004</v>
      </c>
    </row>
    <row r="11" spans="1:13" ht="14.45" customHeight="1" x14ac:dyDescent="0.2">
      <c r="A11" s="747" t="s">
        <v>597</v>
      </c>
      <c r="B11" s="748" t="s">
        <v>1001</v>
      </c>
      <c r="C11" s="748" t="s">
        <v>1002</v>
      </c>
      <c r="D11" s="748" t="s">
        <v>750</v>
      </c>
      <c r="E11" s="748" t="s">
        <v>751</v>
      </c>
      <c r="F11" s="752"/>
      <c r="G11" s="752"/>
      <c r="H11" s="766">
        <v>0</v>
      </c>
      <c r="I11" s="752">
        <v>6</v>
      </c>
      <c r="J11" s="752">
        <v>242.13999999999996</v>
      </c>
      <c r="K11" s="766">
        <v>1</v>
      </c>
      <c r="L11" s="752">
        <v>6</v>
      </c>
      <c r="M11" s="753">
        <v>242.13999999999996</v>
      </c>
    </row>
    <row r="12" spans="1:13" ht="14.45" customHeight="1" x14ac:dyDescent="0.2">
      <c r="A12" s="747" t="s">
        <v>597</v>
      </c>
      <c r="B12" s="748" t="s">
        <v>1003</v>
      </c>
      <c r="C12" s="748" t="s">
        <v>1004</v>
      </c>
      <c r="D12" s="748" t="s">
        <v>1005</v>
      </c>
      <c r="E12" s="748" t="s">
        <v>1006</v>
      </c>
      <c r="F12" s="752">
        <v>8</v>
      </c>
      <c r="G12" s="752">
        <v>588.83999999999992</v>
      </c>
      <c r="H12" s="766">
        <v>1</v>
      </c>
      <c r="I12" s="752"/>
      <c r="J12" s="752"/>
      <c r="K12" s="766">
        <v>0</v>
      </c>
      <c r="L12" s="752">
        <v>8</v>
      </c>
      <c r="M12" s="753">
        <v>588.83999999999992</v>
      </c>
    </row>
    <row r="13" spans="1:13" ht="14.45" customHeight="1" x14ac:dyDescent="0.2">
      <c r="A13" s="747" t="s">
        <v>597</v>
      </c>
      <c r="B13" s="748" t="s">
        <v>1007</v>
      </c>
      <c r="C13" s="748" t="s">
        <v>1008</v>
      </c>
      <c r="D13" s="748" t="s">
        <v>1009</v>
      </c>
      <c r="E13" s="748" t="s">
        <v>1010</v>
      </c>
      <c r="F13" s="752"/>
      <c r="G13" s="752"/>
      <c r="H13" s="766">
        <v>0</v>
      </c>
      <c r="I13" s="752">
        <v>2</v>
      </c>
      <c r="J13" s="752">
        <v>920.7</v>
      </c>
      <c r="K13" s="766">
        <v>1</v>
      </c>
      <c r="L13" s="752">
        <v>2</v>
      </c>
      <c r="M13" s="753">
        <v>920.7</v>
      </c>
    </row>
    <row r="14" spans="1:13" ht="14.45" customHeight="1" x14ac:dyDescent="0.2">
      <c r="A14" s="747" t="s">
        <v>597</v>
      </c>
      <c r="B14" s="748" t="s">
        <v>1011</v>
      </c>
      <c r="C14" s="748" t="s">
        <v>1012</v>
      </c>
      <c r="D14" s="748" t="s">
        <v>1013</v>
      </c>
      <c r="E14" s="748" t="s">
        <v>1014</v>
      </c>
      <c r="F14" s="752">
        <v>18</v>
      </c>
      <c r="G14" s="752">
        <v>533.30000000000007</v>
      </c>
      <c r="H14" s="766">
        <v>1</v>
      </c>
      <c r="I14" s="752"/>
      <c r="J14" s="752"/>
      <c r="K14" s="766">
        <v>0</v>
      </c>
      <c r="L14" s="752">
        <v>18</v>
      </c>
      <c r="M14" s="753">
        <v>533.30000000000007</v>
      </c>
    </row>
    <row r="15" spans="1:13" ht="14.45" customHeight="1" x14ac:dyDescent="0.2">
      <c r="A15" s="747" t="s">
        <v>597</v>
      </c>
      <c r="B15" s="748" t="s">
        <v>989</v>
      </c>
      <c r="C15" s="748" t="s">
        <v>990</v>
      </c>
      <c r="D15" s="748" t="s">
        <v>991</v>
      </c>
      <c r="E15" s="748" t="s">
        <v>992</v>
      </c>
      <c r="F15" s="752">
        <v>4</v>
      </c>
      <c r="G15" s="752">
        <v>4466</v>
      </c>
      <c r="H15" s="766">
        <v>1</v>
      </c>
      <c r="I15" s="752"/>
      <c r="J15" s="752"/>
      <c r="K15" s="766">
        <v>0</v>
      </c>
      <c r="L15" s="752">
        <v>4</v>
      </c>
      <c r="M15" s="753">
        <v>4466</v>
      </c>
    </row>
    <row r="16" spans="1:13" ht="14.45" customHeight="1" x14ac:dyDescent="0.2">
      <c r="A16" s="747" t="s">
        <v>597</v>
      </c>
      <c r="B16" s="748" t="s">
        <v>989</v>
      </c>
      <c r="C16" s="748" t="s">
        <v>1015</v>
      </c>
      <c r="D16" s="748" t="s">
        <v>1016</v>
      </c>
      <c r="E16" s="748" t="s">
        <v>992</v>
      </c>
      <c r="F16" s="752">
        <v>3</v>
      </c>
      <c r="G16" s="752">
        <v>3965.23</v>
      </c>
      <c r="H16" s="766">
        <v>1</v>
      </c>
      <c r="I16" s="752"/>
      <c r="J16" s="752"/>
      <c r="K16" s="766">
        <v>0</v>
      </c>
      <c r="L16" s="752">
        <v>3</v>
      </c>
      <c r="M16" s="753">
        <v>3965.23</v>
      </c>
    </row>
    <row r="17" spans="1:13" ht="14.45" customHeight="1" x14ac:dyDescent="0.2">
      <c r="A17" s="747" t="s">
        <v>597</v>
      </c>
      <c r="B17" s="748" t="s">
        <v>1017</v>
      </c>
      <c r="C17" s="748" t="s">
        <v>1018</v>
      </c>
      <c r="D17" s="748" t="s">
        <v>951</v>
      </c>
      <c r="E17" s="748" t="s">
        <v>1019</v>
      </c>
      <c r="F17" s="752">
        <v>11</v>
      </c>
      <c r="G17" s="752">
        <v>24799.9</v>
      </c>
      <c r="H17" s="766">
        <v>1</v>
      </c>
      <c r="I17" s="752"/>
      <c r="J17" s="752"/>
      <c r="K17" s="766">
        <v>0</v>
      </c>
      <c r="L17" s="752">
        <v>11</v>
      </c>
      <c r="M17" s="753">
        <v>24799.9</v>
      </c>
    </row>
    <row r="18" spans="1:13" ht="14.45" customHeight="1" x14ac:dyDescent="0.2">
      <c r="A18" s="747" t="s">
        <v>597</v>
      </c>
      <c r="B18" s="748" t="s">
        <v>1020</v>
      </c>
      <c r="C18" s="748" t="s">
        <v>1021</v>
      </c>
      <c r="D18" s="748" t="s">
        <v>1022</v>
      </c>
      <c r="E18" s="748" t="s">
        <v>1023</v>
      </c>
      <c r="F18" s="752"/>
      <c r="G18" s="752"/>
      <c r="H18" s="766">
        <v>0</v>
      </c>
      <c r="I18" s="752">
        <v>4</v>
      </c>
      <c r="J18" s="752">
        <v>2960.74</v>
      </c>
      <c r="K18" s="766">
        <v>1</v>
      </c>
      <c r="L18" s="752">
        <v>4</v>
      </c>
      <c r="M18" s="753">
        <v>2960.74</v>
      </c>
    </row>
    <row r="19" spans="1:13" ht="14.45" customHeight="1" x14ac:dyDescent="0.2">
      <c r="A19" s="747" t="s">
        <v>597</v>
      </c>
      <c r="B19" s="748" t="s">
        <v>1024</v>
      </c>
      <c r="C19" s="748" t="s">
        <v>1025</v>
      </c>
      <c r="D19" s="748" t="s">
        <v>1026</v>
      </c>
      <c r="E19" s="748" t="s">
        <v>1027</v>
      </c>
      <c r="F19" s="752"/>
      <c r="G19" s="752"/>
      <c r="H19" s="766">
        <v>0</v>
      </c>
      <c r="I19" s="752">
        <v>20</v>
      </c>
      <c r="J19" s="752">
        <v>667.8</v>
      </c>
      <c r="K19" s="766">
        <v>1</v>
      </c>
      <c r="L19" s="752">
        <v>20</v>
      </c>
      <c r="M19" s="753">
        <v>667.8</v>
      </c>
    </row>
    <row r="20" spans="1:13" ht="14.45" customHeight="1" x14ac:dyDescent="0.2">
      <c r="A20" s="747" t="s">
        <v>597</v>
      </c>
      <c r="B20" s="748" t="s">
        <v>1028</v>
      </c>
      <c r="C20" s="748" t="s">
        <v>1029</v>
      </c>
      <c r="D20" s="748" t="s">
        <v>1030</v>
      </c>
      <c r="E20" s="748" t="s">
        <v>1031</v>
      </c>
      <c r="F20" s="752">
        <v>5.0999999999999996</v>
      </c>
      <c r="G20" s="752">
        <v>1895.1344666666669</v>
      </c>
      <c r="H20" s="766">
        <v>1</v>
      </c>
      <c r="I20" s="752"/>
      <c r="J20" s="752"/>
      <c r="K20" s="766">
        <v>0</v>
      </c>
      <c r="L20" s="752">
        <v>5.0999999999999996</v>
      </c>
      <c r="M20" s="753">
        <v>1895.1344666666669</v>
      </c>
    </row>
    <row r="21" spans="1:13" ht="14.45" customHeight="1" x14ac:dyDescent="0.2">
      <c r="A21" s="747" t="s">
        <v>597</v>
      </c>
      <c r="B21" s="748" t="s">
        <v>1032</v>
      </c>
      <c r="C21" s="748" t="s">
        <v>1033</v>
      </c>
      <c r="D21" s="748" t="s">
        <v>1034</v>
      </c>
      <c r="E21" s="748" t="s">
        <v>1035</v>
      </c>
      <c r="F21" s="752"/>
      <c r="G21" s="752"/>
      <c r="H21" s="766">
        <v>0</v>
      </c>
      <c r="I21" s="752">
        <v>0.8</v>
      </c>
      <c r="J21" s="752">
        <v>255.20000000000002</v>
      </c>
      <c r="K21" s="766">
        <v>1</v>
      </c>
      <c r="L21" s="752">
        <v>0.8</v>
      </c>
      <c r="M21" s="753">
        <v>255.20000000000002</v>
      </c>
    </row>
    <row r="22" spans="1:13" ht="14.45" customHeight="1" x14ac:dyDescent="0.2">
      <c r="A22" s="747" t="s">
        <v>597</v>
      </c>
      <c r="B22" s="748" t="s">
        <v>1036</v>
      </c>
      <c r="C22" s="748" t="s">
        <v>1037</v>
      </c>
      <c r="D22" s="748" t="s">
        <v>841</v>
      </c>
      <c r="E22" s="748" t="s">
        <v>842</v>
      </c>
      <c r="F22" s="752"/>
      <c r="G22" s="752"/>
      <c r="H22" s="766">
        <v>0</v>
      </c>
      <c r="I22" s="752">
        <v>1</v>
      </c>
      <c r="J22" s="752">
        <v>226.68</v>
      </c>
      <c r="K22" s="766">
        <v>1</v>
      </c>
      <c r="L22" s="752">
        <v>1</v>
      </c>
      <c r="M22" s="753">
        <v>226.68</v>
      </c>
    </row>
    <row r="23" spans="1:13" ht="14.45" customHeight="1" x14ac:dyDescent="0.2">
      <c r="A23" s="747" t="s">
        <v>597</v>
      </c>
      <c r="B23" s="748" t="s">
        <v>1038</v>
      </c>
      <c r="C23" s="748" t="s">
        <v>1039</v>
      </c>
      <c r="D23" s="748" t="s">
        <v>1040</v>
      </c>
      <c r="E23" s="748" t="s">
        <v>1041</v>
      </c>
      <c r="F23" s="752"/>
      <c r="G23" s="752"/>
      <c r="H23" s="766">
        <v>0</v>
      </c>
      <c r="I23" s="752">
        <v>100</v>
      </c>
      <c r="J23" s="752">
        <v>8205.6</v>
      </c>
      <c r="K23" s="766">
        <v>1</v>
      </c>
      <c r="L23" s="752">
        <v>100</v>
      </c>
      <c r="M23" s="753">
        <v>8205.6</v>
      </c>
    </row>
    <row r="24" spans="1:13" ht="14.45" customHeight="1" x14ac:dyDescent="0.2">
      <c r="A24" s="747" t="s">
        <v>597</v>
      </c>
      <c r="B24" s="748" t="s">
        <v>1042</v>
      </c>
      <c r="C24" s="748" t="s">
        <v>1043</v>
      </c>
      <c r="D24" s="748" t="s">
        <v>846</v>
      </c>
      <c r="E24" s="748" t="s">
        <v>1044</v>
      </c>
      <c r="F24" s="752"/>
      <c r="G24" s="752"/>
      <c r="H24" s="766">
        <v>0</v>
      </c>
      <c r="I24" s="752">
        <v>1</v>
      </c>
      <c r="J24" s="752">
        <v>50.639999999999979</v>
      </c>
      <c r="K24" s="766">
        <v>1</v>
      </c>
      <c r="L24" s="752">
        <v>1</v>
      </c>
      <c r="M24" s="753">
        <v>50.639999999999979</v>
      </c>
    </row>
    <row r="25" spans="1:13" ht="14.45" customHeight="1" x14ac:dyDescent="0.2">
      <c r="A25" s="747" t="s">
        <v>597</v>
      </c>
      <c r="B25" s="748" t="s">
        <v>1045</v>
      </c>
      <c r="C25" s="748" t="s">
        <v>1046</v>
      </c>
      <c r="D25" s="748" t="s">
        <v>1047</v>
      </c>
      <c r="E25" s="748" t="s">
        <v>1048</v>
      </c>
      <c r="F25" s="752"/>
      <c r="G25" s="752"/>
      <c r="H25" s="766">
        <v>0</v>
      </c>
      <c r="I25" s="752">
        <v>8</v>
      </c>
      <c r="J25" s="752">
        <v>1364</v>
      </c>
      <c r="K25" s="766">
        <v>1</v>
      </c>
      <c r="L25" s="752">
        <v>8</v>
      </c>
      <c r="M25" s="753">
        <v>1364</v>
      </c>
    </row>
    <row r="26" spans="1:13" ht="14.45" customHeight="1" x14ac:dyDescent="0.2">
      <c r="A26" s="747" t="s">
        <v>597</v>
      </c>
      <c r="B26" s="748" t="s">
        <v>1049</v>
      </c>
      <c r="C26" s="748" t="s">
        <v>1050</v>
      </c>
      <c r="D26" s="748" t="s">
        <v>1051</v>
      </c>
      <c r="E26" s="748" t="s">
        <v>832</v>
      </c>
      <c r="F26" s="752"/>
      <c r="G26" s="752"/>
      <c r="H26" s="766">
        <v>0</v>
      </c>
      <c r="I26" s="752">
        <v>1</v>
      </c>
      <c r="J26" s="752">
        <v>67.320000000000007</v>
      </c>
      <c r="K26" s="766">
        <v>1</v>
      </c>
      <c r="L26" s="752">
        <v>1</v>
      </c>
      <c r="M26" s="753">
        <v>67.320000000000007</v>
      </c>
    </row>
    <row r="27" spans="1:13" ht="14.45" customHeight="1" x14ac:dyDescent="0.2">
      <c r="A27" s="747" t="s">
        <v>597</v>
      </c>
      <c r="B27" s="748" t="s">
        <v>1049</v>
      </c>
      <c r="C27" s="748" t="s">
        <v>1052</v>
      </c>
      <c r="D27" s="748" t="s">
        <v>1051</v>
      </c>
      <c r="E27" s="748" t="s">
        <v>1053</v>
      </c>
      <c r="F27" s="752"/>
      <c r="G27" s="752"/>
      <c r="H27" s="766">
        <v>0</v>
      </c>
      <c r="I27" s="752">
        <v>10</v>
      </c>
      <c r="J27" s="752">
        <v>1080.9099999999999</v>
      </c>
      <c r="K27" s="766">
        <v>1</v>
      </c>
      <c r="L27" s="752">
        <v>10</v>
      </c>
      <c r="M27" s="753">
        <v>1080.9099999999999</v>
      </c>
    </row>
    <row r="28" spans="1:13" ht="14.45" customHeight="1" x14ac:dyDescent="0.2">
      <c r="A28" s="747" t="s">
        <v>597</v>
      </c>
      <c r="B28" s="748" t="s">
        <v>1049</v>
      </c>
      <c r="C28" s="748" t="s">
        <v>1054</v>
      </c>
      <c r="D28" s="748" t="s">
        <v>831</v>
      </c>
      <c r="E28" s="748" t="s">
        <v>832</v>
      </c>
      <c r="F28" s="752">
        <v>2</v>
      </c>
      <c r="G28" s="752">
        <v>448.22</v>
      </c>
      <c r="H28" s="766">
        <v>1</v>
      </c>
      <c r="I28" s="752"/>
      <c r="J28" s="752"/>
      <c r="K28" s="766">
        <v>0</v>
      </c>
      <c r="L28" s="752">
        <v>2</v>
      </c>
      <c r="M28" s="753">
        <v>448.22</v>
      </c>
    </row>
    <row r="29" spans="1:13" ht="14.45" customHeight="1" x14ac:dyDescent="0.2">
      <c r="A29" s="747" t="s">
        <v>597</v>
      </c>
      <c r="B29" s="748" t="s">
        <v>1055</v>
      </c>
      <c r="C29" s="748" t="s">
        <v>1056</v>
      </c>
      <c r="D29" s="748" t="s">
        <v>735</v>
      </c>
      <c r="E29" s="748" t="s">
        <v>736</v>
      </c>
      <c r="F29" s="752"/>
      <c r="G29" s="752"/>
      <c r="H29" s="766">
        <v>0</v>
      </c>
      <c r="I29" s="752">
        <v>2</v>
      </c>
      <c r="J29" s="752">
        <v>16716.400000000001</v>
      </c>
      <c r="K29" s="766">
        <v>1</v>
      </c>
      <c r="L29" s="752">
        <v>2</v>
      </c>
      <c r="M29" s="753">
        <v>16716.400000000001</v>
      </c>
    </row>
    <row r="30" spans="1:13" ht="14.45" customHeight="1" x14ac:dyDescent="0.2">
      <c r="A30" s="747" t="s">
        <v>597</v>
      </c>
      <c r="B30" s="748" t="s">
        <v>1057</v>
      </c>
      <c r="C30" s="748" t="s">
        <v>1058</v>
      </c>
      <c r="D30" s="748" t="s">
        <v>888</v>
      </c>
      <c r="E30" s="748" t="s">
        <v>889</v>
      </c>
      <c r="F30" s="752"/>
      <c r="G30" s="752"/>
      <c r="H30" s="766">
        <v>0</v>
      </c>
      <c r="I30" s="752">
        <v>7</v>
      </c>
      <c r="J30" s="752">
        <v>348.72</v>
      </c>
      <c r="K30" s="766">
        <v>1</v>
      </c>
      <c r="L30" s="752">
        <v>7</v>
      </c>
      <c r="M30" s="753">
        <v>348.72</v>
      </c>
    </row>
    <row r="31" spans="1:13" ht="14.45" customHeight="1" x14ac:dyDescent="0.2">
      <c r="A31" s="747" t="s">
        <v>597</v>
      </c>
      <c r="B31" s="748" t="s">
        <v>1059</v>
      </c>
      <c r="C31" s="748" t="s">
        <v>1060</v>
      </c>
      <c r="D31" s="748" t="s">
        <v>744</v>
      </c>
      <c r="E31" s="748" t="s">
        <v>1061</v>
      </c>
      <c r="F31" s="752"/>
      <c r="G31" s="752"/>
      <c r="H31" s="766">
        <v>0</v>
      </c>
      <c r="I31" s="752">
        <v>3</v>
      </c>
      <c r="J31" s="752">
        <v>268.13</v>
      </c>
      <c r="K31" s="766">
        <v>1</v>
      </c>
      <c r="L31" s="752">
        <v>3</v>
      </c>
      <c r="M31" s="753">
        <v>268.13</v>
      </c>
    </row>
    <row r="32" spans="1:13" ht="14.45" customHeight="1" thickBot="1" x14ac:dyDescent="0.25">
      <c r="A32" s="754" t="s">
        <v>597</v>
      </c>
      <c r="B32" s="755" t="s">
        <v>1062</v>
      </c>
      <c r="C32" s="755" t="s">
        <v>1063</v>
      </c>
      <c r="D32" s="755" t="s">
        <v>1064</v>
      </c>
      <c r="E32" s="755" t="s">
        <v>1065</v>
      </c>
      <c r="F32" s="759">
        <v>1</v>
      </c>
      <c r="G32" s="759">
        <v>188.37000000000003</v>
      </c>
      <c r="H32" s="767">
        <v>1</v>
      </c>
      <c r="I32" s="759"/>
      <c r="J32" s="759"/>
      <c r="K32" s="767">
        <v>0</v>
      </c>
      <c r="L32" s="759">
        <v>1</v>
      </c>
      <c r="M32" s="760">
        <v>188.37000000000003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910CC078-932D-49A8-A995-695A1FF5722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1847</v>
      </c>
      <c r="C3" s="396">
        <f>SUM(C6:C1048576)</f>
        <v>490</v>
      </c>
      <c r="D3" s="396">
        <f>SUM(D6:D1048576)</f>
        <v>79</v>
      </c>
      <c r="E3" s="397">
        <f>SUM(E6:E1048576)</f>
        <v>6</v>
      </c>
      <c r="F3" s="394">
        <f>IF(SUM($B3:$E3)=0,"",B3/SUM($B3:$E3))</f>
        <v>0.76259289843104872</v>
      </c>
      <c r="G3" s="392">
        <f t="shared" ref="G3:I3" si="0">IF(SUM($B3:$E3)=0,"",C3/SUM($B3:$E3))</f>
        <v>0.20231213872832371</v>
      </c>
      <c r="H3" s="392">
        <f t="shared" si="0"/>
        <v>3.2617671345995046E-2</v>
      </c>
      <c r="I3" s="393">
        <f t="shared" si="0"/>
        <v>2.477291494632535E-3</v>
      </c>
      <c r="J3" s="396">
        <f>SUM(J6:J1048576)</f>
        <v>339</v>
      </c>
      <c r="K3" s="396">
        <f>SUM(K6:K1048576)</f>
        <v>343</v>
      </c>
      <c r="L3" s="396">
        <f>SUM(L6:L1048576)</f>
        <v>79</v>
      </c>
      <c r="M3" s="397">
        <f>SUM(M6:M1048576)</f>
        <v>3</v>
      </c>
      <c r="N3" s="394">
        <f>IF(SUM($J3:$M3)=0,"",J3/SUM($J3:$M3))</f>
        <v>0.44371727748691098</v>
      </c>
      <c r="O3" s="392">
        <f t="shared" ref="O3:Q3" si="1">IF(SUM($J3:$M3)=0,"",K3/SUM($J3:$M3))</f>
        <v>0.44895287958115182</v>
      </c>
      <c r="P3" s="392">
        <f t="shared" si="1"/>
        <v>0.10340314136125654</v>
      </c>
      <c r="Q3" s="393">
        <f t="shared" si="1"/>
        <v>3.9267015706806281E-3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1067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962</v>
      </c>
      <c r="B7" s="798">
        <v>443</v>
      </c>
      <c r="C7" s="752">
        <v>30</v>
      </c>
      <c r="D7" s="752">
        <v>8</v>
      </c>
      <c r="E7" s="753"/>
      <c r="F7" s="795">
        <v>0.92099792099792099</v>
      </c>
      <c r="G7" s="766">
        <v>6.2370062370062374E-2</v>
      </c>
      <c r="H7" s="766">
        <v>1.6632016632016633E-2</v>
      </c>
      <c r="I7" s="801">
        <v>0</v>
      </c>
      <c r="J7" s="798">
        <v>134</v>
      </c>
      <c r="K7" s="752">
        <v>22</v>
      </c>
      <c r="L7" s="752">
        <v>8</v>
      </c>
      <c r="M7" s="753"/>
      <c r="N7" s="795">
        <v>0.81707317073170727</v>
      </c>
      <c r="O7" s="766">
        <v>0.13414634146341464</v>
      </c>
      <c r="P7" s="766">
        <v>4.878048780487805E-2</v>
      </c>
      <c r="Q7" s="789">
        <v>0</v>
      </c>
    </row>
    <row r="8" spans="1:17" ht="14.45" customHeight="1" x14ac:dyDescent="0.2">
      <c r="A8" s="792" t="s">
        <v>960</v>
      </c>
      <c r="B8" s="798"/>
      <c r="C8" s="752"/>
      <c r="D8" s="752">
        <v>2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2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5" customHeight="1" x14ac:dyDescent="0.2">
      <c r="A9" s="792" t="s">
        <v>961</v>
      </c>
      <c r="B9" s="798">
        <v>1404</v>
      </c>
      <c r="C9" s="752">
        <v>460</v>
      </c>
      <c r="D9" s="752">
        <v>69</v>
      </c>
      <c r="E9" s="753"/>
      <c r="F9" s="795">
        <v>0.72633212622866017</v>
      </c>
      <c r="G9" s="766">
        <v>0.23797206414899122</v>
      </c>
      <c r="H9" s="766">
        <v>3.5695809622348681E-2</v>
      </c>
      <c r="I9" s="801">
        <v>0</v>
      </c>
      <c r="J9" s="798">
        <v>205</v>
      </c>
      <c r="K9" s="752">
        <v>321</v>
      </c>
      <c r="L9" s="752">
        <v>69</v>
      </c>
      <c r="M9" s="753"/>
      <c r="N9" s="795">
        <v>0.34453781512605042</v>
      </c>
      <c r="O9" s="766">
        <v>0.5394957983193277</v>
      </c>
      <c r="P9" s="766">
        <v>0.11596638655462185</v>
      </c>
      <c r="Q9" s="789">
        <v>0</v>
      </c>
    </row>
    <row r="10" spans="1:17" ht="14.45" customHeight="1" thickBot="1" x14ac:dyDescent="0.25">
      <c r="A10" s="793" t="s">
        <v>1068</v>
      </c>
      <c r="B10" s="799"/>
      <c r="C10" s="759"/>
      <c r="D10" s="759"/>
      <c r="E10" s="760">
        <v>6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3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365736B6-E775-4AC8-97CB-BDD3850008F6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9</v>
      </c>
      <c r="B5" s="730" t="s">
        <v>1069</v>
      </c>
      <c r="C5" s="733">
        <v>1119735.7399999998</v>
      </c>
      <c r="D5" s="733">
        <v>592</v>
      </c>
      <c r="E5" s="733">
        <v>559286.12999999989</v>
      </c>
      <c r="F5" s="803">
        <v>0.49948046670368851</v>
      </c>
      <c r="G5" s="733">
        <v>298</v>
      </c>
      <c r="H5" s="803">
        <v>0.5033783783783784</v>
      </c>
      <c r="I5" s="733">
        <v>560449.61</v>
      </c>
      <c r="J5" s="803">
        <v>0.5005195332963116</v>
      </c>
      <c r="K5" s="733">
        <v>294</v>
      </c>
      <c r="L5" s="803">
        <v>0.4966216216216216</v>
      </c>
      <c r="M5" s="733" t="s">
        <v>73</v>
      </c>
      <c r="N5" s="270"/>
    </row>
    <row r="6" spans="1:14" ht="14.45" customHeight="1" x14ac:dyDescent="0.2">
      <c r="A6" s="729">
        <v>9</v>
      </c>
      <c r="B6" s="730" t="s">
        <v>1070</v>
      </c>
      <c r="C6" s="733">
        <v>1057376.2799999998</v>
      </c>
      <c r="D6" s="733">
        <v>461</v>
      </c>
      <c r="E6" s="733">
        <v>554593.84999999986</v>
      </c>
      <c r="F6" s="803">
        <v>0.5244999916207691</v>
      </c>
      <c r="G6" s="733">
        <v>254</v>
      </c>
      <c r="H6" s="803">
        <v>0.55097613882863339</v>
      </c>
      <c r="I6" s="733">
        <v>502782.42999999993</v>
      </c>
      <c r="J6" s="803">
        <v>0.47550000837923095</v>
      </c>
      <c r="K6" s="733">
        <v>207</v>
      </c>
      <c r="L6" s="803">
        <v>0.44902386117136661</v>
      </c>
      <c r="M6" s="733" t="s">
        <v>1</v>
      </c>
      <c r="N6" s="270"/>
    </row>
    <row r="7" spans="1:14" ht="14.45" customHeight="1" x14ac:dyDescent="0.2">
      <c r="A7" s="729">
        <v>9</v>
      </c>
      <c r="B7" s="730" t="s">
        <v>1071</v>
      </c>
      <c r="C7" s="733">
        <v>0</v>
      </c>
      <c r="D7" s="733">
        <v>39</v>
      </c>
      <c r="E7" s="733">
        <v>0</v>
      </c>
      <c r="F7" s="803" t="s">
        <v>573</v>
      </c>
      <c r="G7" s="733">
        <v>35</v>
      </c>
      <c r="H7" s="803">
        <v>0.89743589743589747</v>
      </c>
      <c r="I7" s="733">
        <v>0</v>
      </c>
      <c r="J7" s="803" t="s">
        <v>573</v>
      </c>
      <c r="K7" s="733">
        <v>4</v>
      </c>
      <c r="L7" s="803">
        <v>0.10256410256410256</v>
      </c>
      <c r="M7" s="733" t="s">
        <v>1</v>
      </c>
      <c r="N7" s="270"/>
    </row>
    <row r="8" spans="1:14" ht="14.45" customHeight="1" x14ac:dyDescent="0.2">
      <c r="A8" s="729">
        <v>9</v>
      </c>
      <c r="B8" s="730" t="s">
        <v>1072</v>
      </c>
      <c r="C8" s="733">
        <v>62359.46</v>
      </c>
      <c r="D8" s="733">
        <v>92</v>
      </c>
      <c r="E8" s="733">
        <v>4692.28</v>
      </c>
      <c r="F8" s="803">
        <v>7.524568044688007E-2</v>
      </c>
      <c r="G8" s="733">
        <v>9</v>
      </c>
      <c r="H8" s="803">
        <v>9.7826086956521743E-2</v>
      </c>
      <c r="I8" s="733">
        <v>57667.18</v>
      </c>
      <c r="J8" s="803">
        <v>0.92475431955311993</v>
      </c>
      <c r="K8" s="733">
        <v>83</v>
      </c>
      <c r="L8" s="803">
        <v>0.90217391304347827</v>
      </c>
      <c r="M8" s="733" t="s">
        <v>1</v>
      </c>
      <c r="N8" s="270"/>
    </row>
    <row r="9" spans="1:14" ht="14.45" customHeight="1" x14ac:dyDescent="0.2">
      <c r="A9" s="729" t="s">
        <v>1073</v>
      </c>
      <c r="B9" s="730" t="s">
        <v>3</v>
      </c>
      <c r="C9" s="733">
        <v>1119735.7399999998</v>
      </c>
      <c r="D9" s="733">
        <v>592</v>
      </c>
      <c r="E9" s="733">
        <v>559286.12999999989</v>
      </c>
      <c r="F9" s="803">
        <v>0.49948046670368851</v>
      </c>
      <c r="G9" s="733">
        <v>298</v>
      </c>
      <c r="H9" s="803">
        <v>0.5033783783783784</v>
      </c>
      <c r="I9" s="733">
        <v>560449.61</v>
      </c>
      <c r="J9" s="803">
        <v>0.5005195332963116</v>
      </c>
      <c r="K9" s="733">
        <v>294</v>
      </c>
      <c r="L9" s="803">
        <v>0.4966216216216216</v>
      </c>
      <c r="M9" s="733" t="s">
        <v>585</v>
      </c>
      <c r="N9" s="270"/>
    </row>
    <row r="11" spans="1:14" ht="14.45" customHeight="1" x14ac:dyDescent="0.2">
      <c r="A11" s="729">
        <v>9</v>
      </c>
      <c r="B11" s="730" t="s">
        <v>1069</v>
      </c>
      <c r="C11" s="733" t="s">
        <v>573</v>
      </c>
      <c r="D11" s="733" t="s">
        <v>573</v>
      </c>
      <c r="E11" s="733" t="s">
        <v>573</v>
      </c>
      <c r="F11" s="803" t="s">
        <v>573</v>
      </c>
      <c r="G11" s="733" t="s">
        <v>573</v>
      </c>
      <c r="H11" s="803" t="s">
        <v>573</v>
      </c>
      <c r="I11" s="733" t="s">
        <v>573</v>
      </c>
      <c r="J11" s="803" t="s">
        <v>573</v>
      </c>
      <c r="K11" s="733" t="s">
        <v>573</v>
      </c>
      <c r="L11" s="803" t="s">
        <v>573</v>
      </c>
      <c r="M11" s="733" t="s">
        <v>73</v>
      </c>
      <c r="N11" s="270"/>
    </row>
    <row r="12" spans="1:14" ht="14.45" customHeight="1" x14ac:dyDescent="0.2">
      <c r="A12" s="729" t="s">
        <v>1074</v>
      </c>
      <c r="B12" s="730" t="s">
        <v>1070</v>
      </c>
      <c r="C12" s="733">
        <v>596.2700000000001</v>
      </c>
      <c r="D12" s="733">
        <v>4</v>
      </c>
      <c r="E12" s="733">
        <v>596.2700000000001</v>
      </c>
      <c r="F12" s="803">
        <v>1</v>
      </c>
      <c r="G12" s="733">
        <v>4</v>
      </c>
      <c r="H12" s="803">
        <v>1</v>
      </c>
      <c r="I12" s="733" t="s">
        <v>573</v>
      </c>
      <c r="J12" s="803">
        <v>0</v>
      </c>
      <c r="K12" s="733" t="s">
        <v>573</v>
      </c>
      <c r="L12" s="803">
        <v>0</v>
      </c>
      <c r="M12" s="733" t="s">
        <v>1</v>
      </c>
      <c r="N12" s="270"/>
    </row>
    <row r="13" spans="1:14" ht="14.45" customHeight="1" x14ac:dyDescent="0.2">
      <c r="A13" s="729" t="s">
        <v>1074</v>
      </c>
      <c r="B13" s="730" t="s">
        <v>1071</v>
      </c>
      <c r="C13" s="733">
        <v>0</v>
      </c>
      <c r="D13" s="733">
        <v>1</v>
      </c>
      <c r="E13" s="733">
        <v>0</v>
      </c>
      <c r="F13" s="803" t="s">
        <v>573</v>
      </c>
      <c r="G13" s="733">
        <v>1</v>
      </c>
      <c r="H13" s="803">
        <v>1</v>
      </c>
      <c r="I13" s="733" t="s">
        <v>573</v>
      </c>
      <c r="J13" s="803" t="s">
        <v>573</v>
      </c>
      <c r="K13" s="733" t="s">
        <v>573</v>
      </c>
      <c r="L13" s="803">
        <v>0</v>
      </c>
      <c r="M13" s="733" t="s">
        <v>1</v>
      </c>
      <c r="N13" s="270"/>
    </row>
    <row r="14" spans="1:14" ht="14.45" customHeight="1" x14ac:dyDescent="0.2">
      <c r="A14" s="729" t="s">
        <v>1074</v>
      </c>
      <c r="B14" s="730" t="s">
        <v>1075</v>
      </c>
      <c r="C14" s="733">
        <v>596.2700000000001</v>
      </c>
      <c r="D14" s="733">
        <v>5</v>
      </c>
      <c r="E14" s="733">
        <v>596.2700000000001</v>
      </c>
      <c r="F14" s="803">
        <v>1</v>
      </c>
      <c r="G14" s="733">
        <v>5</v>
      </c>
      <c r="H14" s="803">
        <v>1</v>
      </c>
      <c r="I14" s="733" t="s">
        <v>573</v>
      </c>
      <c r="J14" s="803">
        <v>0</v>
      </c>
      <c r="K14" s="733" t="s">
        <v>573</v>
      </c>
      <c r="L14" s="803">
        <v>0</v>
      </c>
      <c r="M14" s="733" t="s">
        <v>589</v>
      </c>
      <c r="N14" s="270"/>
    </row>
    <row r="15" spans="1:14" ht="14.45" customHeight="1" x14ac:dyDescent="0.2">
      <c r="A15" s="729" t="s">
        <v>573</v>
      </c>
      <c r="B15" s="730" t="s">
        <v>573</v>
      </c>
      <c r="C15" s="733" t="s">
        <v>573</v>
      </c>
      <c r="D15" s="733" t="s">
        <v>573</v>
      </c>
      <c r="E15" s="733" t="s">
        <v>573</v>
      </c>
      <c r="F15" s="803" t="s">
        <v>573</v>
      </c>
      <c r="G15" s="733" t="s">
        <v>573</v>
      </c>
      <c r="H15" s="803" t="s">
        <v>573</v>
      </c>
      <c r="I15" s="733" t="s">
        <v>573</v>
      </c>
      <c r="J15" s="803" t="s">
        <v>573</v>
      </c>
      <c r="K15" s="733" t="s">
        <v>573</v>
      </c>
      <c r="L15" s="803" t="s">
        <v>573</v>
      </c>
      <c r="M15" s="733" t="s">
        <v>590</v>
      </c>
      <c r="N15" s="270"/>
    </row>
    <row r="16" spans="1:14" ht="14.45" customHeight="1" x14ac:dyDescent="0.2">
      <c r="A16" s="729" t="s">
        <v>1076</v>
      </c>
      <c r="B16" s="730" t="s">
        <v>1070</v>
      </c>
      <c r="C16" s="733">
        <v>1056780.0099999998</v>
      </c>
      <c r="D16" s="733">
        <v>457</v>
      </c>
      <c r="E16" s="733">
        <v>553997.57999999984</v>
      </c>
      <c r="F16" s="803">
        <v>0.52423169889445576</v>
      </c>
      <c r="G16" s="733">
        <v>250</v>
      </c>
      <c r="H16" s="803">
        <v>0.54704595185995619</v>
      </c>
      <c r="I16" s="733">
        <v>502782.42999999993</v>
      </c>
      <c r="J16" s="803">
        <v>0.47576830110554424</v>
      </c>
      <c r="K16" s="733">
        <v>207</v>
      </c>
      <c r="L16" s="803">
        <v>0.45295404814004375</v>
      </c>
      <c r="M16" s="733" t="s">
        <v>1</v>
      </c>
      <c r="N16" s="270"/>
    </row>
    <row r="17" spans="1:14" ht="14.45" customHeight="1" x14ac:dyDescent="0.2">
      <c r="A17" s="729" t="s">
        <v>1076</v>
      </c>
      <c r="B17" s="730" t="s">
        <v>1071</v>
      </c>
      <c r="C17" s="733">
        <v>0</v>
      </c>
      <c r="D17" s="733">
        <v>38</v>
      </c>
      <c r="E17" s="733">
        <v>0</v>
      </c>
      <c r="F17" s="803" t="s">
        <v>573</v>
      </c>
      <c r="G17" s="733">
        <v>34</v>
      </c>
      <c r="H17" s="803">
        <v>0.89473684210526316</v>
      </c>
      <c r="I17" s="733">
        <v>0</v>
      </c>
      <c r="J17" s="803" t="s">
        <v>573</v>
      </c>
      <c r="K17" s="733">
        <v>4</v>
      </c>
      <c r="L17" s="803">
        <v>0.10526315789473684</v>
      </c>
      <c r="M17" s="733" t="s">
        <v>1</v>
      </c>
      <c r="N17" s="270"/>
    </row>
    <row r="18" spans="1:14" ht="14.45" customHeight="1" x14ac:dyDescent="0.2">
      <c r="A18" s="729" t="s">
        <v>1076</v>
      </c>
      <c r="B18" s="730" t="s">
        <v>1072</v>
      </c>
      <c r="C18" s="733">
        <v>62359.46</v>
      </c>
      <c r="D18" s="733">
        <v>92</v>
      </c>
      <c r="E18" s="733">
        <v>4692.28</v>
      </c>
      <c r="F18" s="803">
        <v>7.524568044688007E-2</v>
      </c>
      <c r="G18" s="733">
        <v>9</v>
      </c>
      <c r="H18" s="803">
        <v>9.7826086956521743E-2</v>
      </c>
      <c r="I18" s="733">
        <v>57667.18</v>
      </c>
      <c r="J18" s="803">
        <v>0.92475431955311993</v>
      </c>
      <c r="K18" s="733">
        <v>83</v>
      </c>
      <c r="L18" s="803">
        <v>0.90217391304347827</v>
      </c>
      <c r="M18" s="733" t="s">
        <v>1</v>
      </c>
      <c r="N18" s="270"/>
    </row>
    <row r="19" spans="1:14" ht="14.45" customHeight="1" x14ac:dyDescent="0.2">
      <c r="A19" s="729" t="s">
        <v>1076</v>
      </c>
      <c r="B19" s="730" t="s">
        <v>1077</v>
      </c>
      <c r="C19" s="733">
        <v>1119139.4699999997</v>
      </c>
      <c r="D19" s="733">
        <v>587</v>
      </c>
      <c r="E19" s="733">
        <v>558689.85999999987</v>
      </c>
      <c r="F19" s="803">
        <v>0.49921379325491932</v>
      </c>
      <c r="G19" s="733">
        <v>293</v>
      </c>
      <c r="H19" s="803">
        <v>0.49914821124361158</v>
      </c>
      <c r="I19" s="733">
        <v>560449.61</v>
      </c>
      <c r="J19" s="803">
        <v>0.50078620674508079</v>
      </c>
      <c r="K19" s="733">
        <v>294</v>
      </c>
      <c r="L19" s="803">
        <v>0.50085178875638836</v>
      </c>
      <c r="M19" s="733" t="s">
        <v>589</v>
      </c>
      <c r="N19" s="270"/>
    </row>
    <row r="20" spans="1:14" ht="14.45" customHeight="1" x14ac:dyDescent="0.2">
      <c r="A20" s="729" t="s">
        <v>573</v>
      </c>
      <c r="B20" s="730" t="s">
        <v>573</v>
      </c>
      <c r="C20" s="733" t="s">
        <v>573</v>
      </c>
      <c r="D20" s="733" t="s">
        <v>573</v>
      </c>
      <c r="E20" s="733" t="s">
        <v>573</v>
      </c>
      <c r="F20" s="803" t="s">
        <v>573</v>
      </c>
      <c r="G20" s="733" t="s">
        <v>573</v>
      </c>
      <c r="H20" s="803" t="s">
        <v>573</v>
      </c>
      <c r="I20" s="733" t="s">
        <v>573</v>
      </c>
      <c r="J20" s="803" t="s">
        <v>573</v>
      </c>
      <c r="K20" s="733" t="s">
        <v>573</v>
      </c>
      <c r="L20" s="803" t="s">
        <v>573</v>
      </c>
      <c r="M20" s="733" t="s">
        <v>590</v>
      </c>
      <c r="N20" s="270"/>
    </row>
    <row r="21" spans="1:14" ht="14.45" customHeight="1" x14ac:dyDescent="0.2">
      <c r="A21" s="729" t="s">
        <v>1073</v>
      </c>
      <c r="B21" s="730" t="s">
        <v>1078</v>
      </c>
      <c r="C21" s="733">
        <v>1119735.7399999998</v>
      </c>
      <c r="D21" s="733">
        <v>592</v>
      </c>
      <c r="E21" s="733">
        <v>559286.12999999989</v>
      </c>
      <c r="F21" s="803">
        <v>0.49948046670368851</v>
      </c>
      <c r="G21" s="733">
        <v>298</v>
      </c>
      <c r="H21" s="803">
        <v>0.5033783783783784</v>
      </c>
      <c r="I21" s="733">
        <v>560449.61</v>
      </c>
      <c r="J21" s="803">
        <v>0.5005195332963116</v>
      </c>
      <c r="K21" s="733">
        <v>294</v>
      </c>
      <c r="L21" s="803">
        <v>0.4966216216216216</v>
      </c>
      <c r="M21" s="733" t="s">
        <v>585</v>
      </c>
      <c r="N21" s="270"/>
    </row>
    <row r="22" spans="1:14" ht="14.45" customHeight="1" x14ac:dyDescent="0.2">
      <c r="A22" s="804" t="s">
        <v>301</v>
      </c>
    </row>
    <row r="23" spans="1:14" ht="14.45" customHeight="1" x14ac:dyDescent="0.2">
      <c r="A23" s="805" t="s">
        <v>1079</v>
      </c>
    </row>
    <row r="24" spans="1:14" ht="14.45" customHeight="1" x14ac:dyDescent="0.2">
      <c r="A24" s="804" t="s">
        <v>1080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2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1">
    <cfRule type="expression" dxfId="49" priority="4">
      <formula>AND(LEFT(M11,6)&lt;&gt;"mezera",M11&lt;&gt;"")</formula>
    </cfRule>
  </conditionalFormatting>
  <conditionalFormatting sqref="A11:A21">
    <cfRule type="expression" dxfId="48" priority="2">
      <formula>AND(M11&lt;&gt;"",M11&lt;&gt;"mezeraKL")</formula>
    </cfRule>
  </conditionalFormatting>
  <conditionalFormatting sqref="F11:F21">
    <cfRule type="cellIs" dxfId="47" priority="1" operator="lessThan">
      <formula>0.6</formula>
    </cfRule>
  </conditionalFormatting>
  <conditionalFormatting sqref="B11:L21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1">
    <cfRule type="expression" dxfId="44" priority="6">
      <formula>$M11&lt;&gt;""</formula>
    </cfRule>
  </conditionalFormatting>
  <hyperlinks>
    <hyperlink ref="A2" location="Obsah!A1" display="Zpět na Obsah  KL 01  1.-4.měsíc" xr:uid="{D95E54D3-6414-4D09-A86F-281325F11F77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1081</v>
      </c>
      <c r="B5" s="797">
        <v>87481.37</v>
      </c>
      <c r="C5" s="741">
        <v>1</v>
      </c>
      <c r="D5" s="810">
        <v>112</v>
      </c>
      <c r="E5" s="813" t="s">
        <v>1081</v>
      </c>
      <c r="F5" s="797">
        <v>27217.29</v>
      </c>
      <c r="G5" s="765">
        <v>0.31112098495942625</v>
      </c>
      <c r="H5" s="745">
        <v>23</v>
      </c>
      <c r="I5" s="788">
        <v>0.20535714285714285</v>
      </c>
      <c r="J5" s="816">
        <v>60264.079999999994</v>
      </c>
      <c r="K5" s="765">
        <v>0.68887901504057381</v>
      </c>
      <c r="L5" s="745">
        <v>89</v>
      </c>
      <c r="M5" s="788">
        <v>0.7946428571428571</v>
      </c>
    </row>
    <row r="6" spans="1:13" ht="14.45" customHeight="1" x14ac:dyDescent="0.2">
      <c r="A6" s="807" t="s">
        <v>1082</v>
      </c>
      <c r="B6" s="798">
        <v>572.27</v>
      </c>
      <c r="C6" s="748">
        <v>1</v>
      </c>
      <c r="D6" s="811">
        <v>3</v>
      </c>
      <c r="E6" s="814" t="s">
        <v>1082</v>
      </c>
      <c r="F6" s="798">
        <v>450.51</v>
      </c>
      <c r="G6" s="766">
        <v>0.78723329896727068</v>
      </c>
      <c r="H6" s="752">
        <v>2</v>
      </c>
      <c r="I6" s="789">
        <v>0.66666666666666663</v>
      </c>
      <c r="J6" s="817">
        <v>121.76</v>
      </c>
      <c r="K6" s="766">
        <v>0.21276670103272932</v>
      </c>
      <c r="L6" s="752">
        <v>1</v>
      </c>
      <c r="M6" s="789">
        <v>0.33333333333333331</v>
      </c>
    </row>
    <row r="7" spans="1:13" ht="14.45" customHeight="1" x14ac:dyDescent="0.2">
      <c r="A7" s="807" t="s">
        <v>1083</v>
      </c>
      <c r="B7" s="798">
        <v>10484.290000000001</v>
      </c>
      <c r="C7" s="748">
        <v>1</v>
      </c>
      <c r="D7" s="811">
        <v>31</v>
      </c>
      <c r="E7" s="814" t="s">
        <v>1083</v>
      </c>
      <c r="F7" s="798">
        <v>3164.33</v>
      </c>
      <c r="G7" s="766">
        <v>0.30181633663319113</v>
      </c>
      <c r="H7" s="752">
        <v>20</v>
      </c>
      <c r="I7" s="789">
        <v>0.64516129032258063</v>
      </c>
      <c r="J7" s="817">
        <v>7319.96</v>
      </c>
      <c r="K7" s="766">
        <v>0.69818366336680882</v>
      </c>
      <c r="L7" s="752">
        <v>11</v>
      </c>
      <c r="M7" s="789">
        <v>0.35483870967741937</v>
      </c>
    </row>
    <row r="8" spans="1:13" ht="14.45" customHeight="1" x14ac:dyDescent="0.2">
      <c r="A8" s="807" t="s">
        <v>1084</v>
      </c>
      <c r="B8" s="798">
        <v>61.97</v>
      </c>
      <c r="C8" s="748">
        <v>1</v>
      </c>
      <c r="D8" s="811">
        <v>1</v>
      </c>
      <c r="E8" s="814" t="s">
        <v>1084</v>
      </c>
      <c r="F8" s="798"/>
      <c r="G8" s="766">
        <v>0</v>
      </c>
      <c r="H8" s="752"/>
      <c r="I8" s="789">
        <v>0</v>
      </c>
      <c r="J8" s="817">
        <v>61.97</v>
      </c>
      <c r="K8" s="766">
        <v>1</v>
      </c>
      <c r="L8" s="752">
        <v>1</v>
      </c>
      <c r="M8" s="789">
        <v>1</v>
      </c>
    </row>
    <row r="9" spans="1:13" ht="14.45" customHeight="1" x14ac:dyDescent="0.2">
      <c r="A9" s="807" t="s">
        <v>1085</v>
      </c>
      <c r="B9" s="798">
        <v>347948.99000000005</v>
      </c>
      <c r="C9" s="748">
        <v>1</v>
      </c>
      <c r="D9" s="811">
        <v>96</v>
      </c>
      <c r="E9" s="814" t="s">
        <v>1085</v>
      </c>
      <c r="F9" s="798">
        <v>166098.37000000002</v>
      </c>
      <c r="G9" s="766">
        <v>0.47736413892162755</v>
      </c>
      <c r="H9" s="752">
        <v>39</v>
      </c>
      <c r="I9" s="789">
        <v>0.40625</v>
      </c>
      <c r="J9" s="817">
        <v>181850.62000000002</v>
      </c>
      <c r="K9" s="766">
        <v>0.52263586107837245</v>
      </c>
      <c r="L9" s="752">
        <v>57</v>
      </c>
      <c r="M9" s="789">
        <v>0.59375</v>
      </c>
    </row>
    <row r="10" spans="1:13" ht="14.45" customHeight="1" x14ac:dyDescent="0.2">
      <c r="A10" s="807" t="s">
        <v>1086</v>
      </c>
      <c r="B10" s="798">
        <v>2217.91</v>
      </c>
      <c r="C10" s="748">
        <v>1</v>
      </c>
      <c r="D10" s="811">
        <v>17</v>
      </c>
      <c r="E10" s="814" t="s">
        <v>1086</v>
      </c>
      <c r="F10" s="798">
        <v>903.91000000000008</v>
      </c>
      <c r="G10" s="766">
        <v>0.40755035145700236</v>
      </c>
      <c r="H10" s="752">
        <v>11</v>
      </c>
      <c r="I10" s="789">
        <v>0.6470588235294118</v>
      </c>
      <c r="J10" s="817">
        <v>1314</v>
      </c>
      <c r="K10" s="766">
        <v>0.59244964854299775</v>
      </c>
      <c r="L10" s="752">
        <v>6</v>
      </c>
      <c r="M10" s="789">
        <v>0.35294117647058826</v>
      </c>
    </row>
    <row r="11" spans="1:13" ht="14.45" customHeight="1" x14ac:dyDescent="0.2">
      <c r="A11" s="807" t="s">
        <v>1087</v>
      </c>
      <c r="B11" s="798">
        <v>2985.15</v>
      </c>
      <c r="C11" s="748">
        <v>1</v>
      </c>
      <c r="D11" s="811">
        <v>9</v>
      </c>
      <c r="E11" s="814" t="s">
        <v>1087</v>
      </c>
      <c r="F11" s="798">
        <v>2570.42</v>
      </c>
      <c r="G11" s="766">
        <v>0.86106895800881023</v>
      </c>
      <c r="H11" s="752">
        <v>8</v>
      </c>
      <c r="I11" s="789">
        <v>0.88888888888888884</v>
      </c>
      <c r="J11" s="817">
        <v>414.73</v>
      </c>
      <c r="K11" s="766">
        <v>0.13893104199118972</v>
      </c>
      <c r="L11" s="752">
        <v>1</v>
      </c>
      <c r="M11" s="789">
        <v>0.1111111111111111</v>
      </c>
    </row>
    <row r="12" spans="1:13" ht="14.45" customHeight="1" x14ac:dyDescent="0.2">
      <c r="A12" s="807" t="s">
        <v>1088</v>
      </c>
      <c r="B12" s="798">
        <v>1802.5700000000002</v>
      </c>
      <c r="C12" s="748">
        <v>1</v>
      </c>
      <c r="D12" s="811">
        <v>3</v>
      </c>
      <c r="E12" s="814" t="s">
        <v>1088</v>
      </c>
      <c r="F12" s="798">
        <v>1768.8600000000001</v>
      </c>
      <c r="G12" s="766">
        <v>0.98129892320409196</v>
      </c>
      <c r="H12" s="752">
        <v>2</v>
      </c>
      <c r="I12" s="789">
        <v>0.66666666666666663</v>
      </c>
      <c r="J12" s="817">
        <v>33.71</v>
      </c>
      <c r="K12" s="766">
        <v>1.8701076795908062E-2</v>
      </c>
      <c r="L12" s="752">
        <v>1</v>
      </c>
      <c r="M12" s="789">
        <v>0.33333333333333331</v>
      </c>
    </row>
    <row r="13" spans="1:13" ht="14.45" customHeight="1" x14ac:dyDescent="0.2">
      <c r="A13" s="807" t="s">
        <v>1089</v>
      </c>
      <c r="B13" s="798">
        <v>15855.719999999998</v>
      </c>
      <c r="C13" s="748">
        <v>1</v>
      </c>
      <c r="D13" s="811">
        <v>36</v>
      </c>
      <c r="E13" s="814" t="s">
        <v>1089</v>
      </c>
      <c r="F13" s="798">
        <v>5591.5499999999993</v>
      </c>
      <c r="G13" s="766">
        <v>0.3526519136311691</v>
      </c>
      <c r="H13" s="752">
        <v>16</v>
      </c>
      <c r="I13" s="789">
        <v>0.44444444444444442</v>
      </c>
      <c r="J13" s="817">
        <v>10264.169999999998</v>
      </c>
      <c r="K13" s="766">
        <v>0.6473480863688309</v>
      </c>
      <c r="L13" s="752">
        <v>20</v>
      </c>
      <c r="M13" s="789">
        <v>0.55555555555555558</v>
      </c>
    </row>
    <row r="14" spans="1:13" ht="14.45" customHeight="1" x14ac:dyDescent="0.2">
      <c r="A14" s="807" t="s">
        <v>1090</v>
      </c>
      <c r="B14" s="798">
        <v>390619.94000000006</v>
      </c>
      <c r="C14" s="748">
        <v>1</v>
      </c>
      <c r="D14" s="811">
        <v>143</v>
      </c>
      <c r="E14" s="814" t="s">
        <v>1090</v>
      </c>
      <c r="F14" s="798">
        <v>234230.68000000002</v>
      </c>
      <c r="G14" s="766">
        <v>0.59963830827479003</v>
      </c>
      <c r="H14" s="752">
        <v>98</v>
      </c>
      <c r="I14" s="789">
        <v>0.68531468531468531</v>
      </c>
      <c r="J14" s="817">
        <v>156389.26</v>
      </c>
      <c r="K14" s="766">
        <v>0.40036169172520991</v>
      </c>
      <c r="L14" s="752">
        <v>45</v>
      </c>
      <c r="M14" s="789">
        <v>0.31468531468531469</v>
      </c>
    </row>
    <row r="15" spans="1:13" ht="14.45" customHeight="1" x14ac:dyDescent="0.2">
      <c r="A15" s="807" t="s">
        <v>1091</v>
      </c>
      <c r="B15" s="798">
        <v>19863.900000000001</v>
      </c>
      <c r="C15" s="748">
        <v>1</v>
      </c>
      <c r="D15" s="811">
        <v>19</v>
      </c>
      <c r="E15" s="814" t="s">
        <v>1091</v>
      </c>
      <c r="F15" s="798">
        <v>17904</v>
      </c>
      <c r="G15" s="766">
        <v>0.90133357497772337</v>
      </c>
      <c r="H15" s="752">
        <v>12</v>
      </c>
      <c r="I15" s="789">
        <v>0.63157894736842102</v>
      </c>
      <c r="J15" s="817">
        <v>1959.9</v>
      </c>
      <c r="K15" s="766">
        <v>9.8666425022276585E-2</v>
      </c>
      <c r="L15" s="752">
        <v>7</v>
      </c>
      <c r="M15" s="789">
        <v>0.36842105263157893</v>
      </c>
    </row>
    <row r="16" spans="1:13" ht="14.45" customHeight="1" x14ac:dyDescent="0.2">
      <c r="A16" s="807" t="s">
        <v>1092</v>
      </c>
      <c r="B16" s="798">
        <v>6565</v>
      </c>
      <c r="C16" s="748">
        <v>1</v>
      </c>
      <c r="D16" s="811">
        <v>15</v>
      </c>
      <c r="E16" s="814" t="s">
        <v>1092</v>
      </c>
      <c r="F16" s="798">
        <v>3666.84</v>
      </c>
      <c r="G16" s="766">
        <v>0.55854379284082256</v>
      </c>
      <c r="H16" s="752">
        <v>10</v>
      </c>
      <c r="I16" s="789">
        <v>0.66666666666666663</v>
      </c>
      <c r="J16" s="817">
        <v>2898.16</v>
      </c>
      <c r="K16" s="766">
        <v>0.44145620715917744</v>
      </c>
      <c r="L16" s="752">
        <v>5</v>
      </c>
      <c r="M16" s="789">
        <v>0.33333333333333331</v>
      </c>
    </row>
    <row r="17" spans="1:13" ht="14.45" customHeight="1" x14ac:dyDescent="0.2">
      <c r="A17" s="807" t="s">
        <v>1093</v>
      </c>
      <c r="B17" s="798">
        <v>623.32999999999993</v>
      </c>
      <c r="C17" s="748">
        <v>1</v>
      </c>
      <c r="D17" s="811">
        <v>4</v>
      </c>
      <c r="E17" s="814" t="s">
        <v>1093</v>
      </c>
      <c r="F17" s="798">
        <v>623.32999999999993</v>
      </c>
      <c r="G17" s="766">
        <v>1</v>
      </c>
      <c r="H17" s="752">
        <v>3</v>
      </c>
      <c r="I17" s="789">
        <v>0.75</v>
      </c>
      <c r="J17" s="817">
        <v>0</v>
      </c>
      <c r="K17" s="766">
        <v>0</v>
      </c>
      <c r="L17" s="752">
        <v>1</v>
      </c>
      <c r="M17" s="789">
        <v>0.25</v>
      </c>
    </row>
    <row r="18" spans="1:13" ht="14.45" customHeight="1" x14ac:dyDescent="0.2">
      <c r="A18" s="807" t="s">
        <v>1094</v>
      </c>
      <c r="B18" s="798">
        <v>226656.96000000002</v>
      </c>
      <c r="C18" s="748">
        <v>1</v>
      </c>
      <c r="D18" s="811">
        <v>88</v>
      </c>
      <c r="E18" s="814" t="s">
        <v>1094</v>
      </c>
      <c r="F18" s="798">
        <v>90453.11</v>
      </c>
      <c r="G18" s="766">
        <v>0.39907492803221217</v>
      </c>
      <c r="H18" s="752">
        <v>45</v>
      </c>
      <c r="I18" s="789">
        <v>0.51136363636363635</v>
      </c>
      <c r="J18" s="817">
        <v>136203.85</v>
      </c>
      <c r="K18" s="766">
        <v>0.60092507196778777</v>
      </c>
      <c r="L18" s="752">
        <v>43</v>
      </c>
      <c r="M18" s="789">
        <v>0.48863636363636365</v>
      </c>
    </row>
    <row r="19" spans="1:13" ht="14.45" customHeight="1" thickBot="1" x14ac:dyDescent="0.25">
      <c r="A19" s="808" t="s">
        <v>1095</v>
      </c>
      <c r="B19" s="799">
        <v>5996.3700000000008</v>
      </c>
      <c r="C19" s="755">
        <v>1</v>
      </c>
      <c r="D19" s="812">
        <v>15</v>
      </c>
      <c r="E19" s="815" t="s">
        <v>1095</v>
      </c>
      <c r="F19" s="799">
        <v>4642.93</v>
      </c>
      <c r="G19" s="767">
        <v>0.77429011218453825</v>
      </c>
      <c r="H19" s="759">
        <v>9</v>
      </c>
      <c r="I19" s="790">
        <v>0.6</v>
      </c>
      <c r="J19" s="818">
        <v>1353.44</v>
      </c>
      <c r="K19" s="767">
        <v>0.22570988781546167</v>
      </c>
      <c r="L19" s="759">
        <v>6</v>
      </c>
      <c r="M19" s="790">
        <v>0.4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53ED2A0-5BBB-4382-BA47-70FE46D1F74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2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1694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1119735.7399999998</v>
      </c>
      <c r="N3" s="70">
        <f>SUBTOTAL(9,N7:N1048576)</f>
        <v>5929</v>
      </c>
      <c r="O3" s="70">
        <f>SUBTOTAL(9,O7:O1048576)</f>
        <v>592</v>
      </c>
      <c r="P3" s="70">
        <f>SUBTOTAL(9,P7:P1048576)</f>
        <v>559286.13</v>
      </c>
      <c r="Q3" s="71">
        <f>IF(M3=0,0,P3/M3)</f>
        <v>0.49948046670368862</v>
      </c>
      <c r="R3" s="70">
        <f>SUBTOTAL(9,R7:R1048576)</f>
        <v>3073</v>
      </c>
      <c r="S3" s="71">
        <f>IF(N3=0,0,R3/N3)</f>
        <v>0.51829988193624554</v>
      </c>
      <c r="T3" s="70">
        <f>SUBTOTAL(9,T7:T1048576)</f>
        <v>298</v>
      </c>
      <c r="U3" s="72">
        <f>IF(O3=0,0,T3/O3)</f>
        <v>0.5033783783783784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9</v>
      </c>
      <c r="B7" s="825" t="s">
        <v>1069</v>
      </c>
      <c r="C7" s="825" t="s">
        <v>1076</v>
      </c>
      <c r="D7" s="826" t="s">
        <v>1692</v>
      </c>
      <c r="E7" s="827" t="s">
        <v>1083</v>
      </c>
      <c r="F7" s="825" t="s">
        <v>1070</v>
      </c>
      <c r="G7" s="825" t="s">
        <v>1096</v>
      </c>
      <c r="H7" s="825" t="s">
        <v>573</v>
      </c>
      <c r="I7" s="825" t="s">
        <v>1097</v>
      </c>
      <c r="J7" s="825" t="s">
        <v>1098</v>
      </c>
      <c r="K7" s="825" t="s">
        <v>1099</v>
      </c>
      <c r="L7" s="828">
        <v>247.17</v>
      </c>
      <c r="M7" s="828">
        <v>247.17</v>
      </c>
      <c r="N7" s="825">
        <v>1</v>
      </c>
      <c r="O7" s="829">
        <v>0.5</v>
      </c>
      <c r="P7" s="828">
        <v>247.17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5" customHeight="1" x14ac:dyDescent="0.2">
      <c r="A8" s="831">
        <v>9</v>
      </c>
      <c r="B8" s="832" t="s">
        <v>1069</v>
      </c>
      <c r="C8" s="832" t="s">
        <v>1076</v>
      </c>
      <c r="D8" s="833" t="s">
        <v>1692</v>
      </c>
      <c r="E8" s="834" t="s">
        <v>1083</v>
      </c>
      <c r="F8" s="832" t="s">
        <v>1070</v>
      </c>
      <c r="G8" s="832" t="s">
        <v>1100</v>
      </c>
      <c r="H8" s="832" t="s">
        <v>573</v>
      </c>
      <c r="I8" s="832" t="s">
        <v>1101</v>
      </c>
      <c r="J8" s="832" t="s">
        <v>1102</v>
      </c>
      <c r="K8" s="832" t="s">
        <v>1103</v>
      </c>
      <c r="L8" s="835">
        <v>168.77</v>
      </c>
      <c r="M8" s="835">
        <v>506.31000000000006</v>
      </c>
      <c r="N8" s="832">
        <v>3</v>
      </c>
      <c r="O8" s="836">
        <v>1.5</v>
      </c>
      <c r="P8" s="835">
        <v>506.31000000000006</v>
      </c>
      <c r="Q8" s="837">
        <v>1</v>
      </c>
      <c r="R8" s="832">
        <v>3</v>
      </c>
      <c r="S8" s="837">
        <v>1</v>
      </c>
      <c r="T8" s="836">
        <v>1.5</v>
      </c>
      <c r="U8" s="838">
        <v>1</v>
      </c>
    </row>
    <row r="9" spans="1:21" ht="14.45" customHeight="1" x14ac:dyDescent="0.2">
      <c r="A9" s="831">
        <v>9</v>
      </c>
      <c r="B9" s="832" t="s">
        <v>1069</v>
      </c>
      <c r="C9" s="832" t="s">
        <v>1076</v>
      </c>
      <c r="D9" s="833" t="s">
        <v>1692</v>
      </c>
      <c r="E9" s="834" t="s">
        <v>1083</v>
      </c>
      <c r="F9" s="832" t="s">
        <v>1070</v>
      </c>
      <c r="G9" s="832" t="s">
        <v>1104</v>
      </c>
      <c r="H9" s="832" t="s">
        <v>573</v>
      </c>
      <c r="I9" s="832" t="s">
        <v>1105</v>
      </c>
      <c r="J9" s="832" t="s">
        <v>1106</v>
      </c>
      <c r="K9" s="832" t="s">
        <v>1107</v>
      </c>
      <c r="L9" s="835">
        <v>170.52</v>
      </c>
      <c r="M9" s="835">
        <v>682.08</v>
      </c>
      <c r="N9" s="832">
        <v>4</v>
      </c>
      <c r="O9" s="836">
        <v>1.5</v>
      </c>
      <c r="P9" s="835">
        <v>341.04</v>
      </c>
      <c r="Q9" s="837">
        <v>0.5</v>
      </c>
      <c r="R9" s="832">
        <v>2</v>
      </c>
      <c r="S9" s="837">
        <v>0.5</v>
      </c>
      <c r="T9" s="836">
        <v>0.5</v>
      </c>
      <c r="U9" s="838">
        <v>0.33333333333333331</v>
      </c>
    </row>
    <row r="10" spans="1:21" ht="14.45" customHeight="1" x14ac:dyDescent="0.2">
      <c r="A10" s="831">
        <v>9</v>
      </c>
      <c r="B10" s="832" t="s">
        <v>1069</v>
      </c>
      <c r="C10" s="832" t="s">
        <v>1076</v>
      </c>
      <c r="D10" s="833" t="s">
        <v>1692</v>
      </c>
      <c r="E10" s="834" t="s">
        <v>1083</v>
      </c>
      <c r="F10" s="832" t="s">
        <v>1070</v>
      </c>
      <c r="G10" s="832" t="s">
        <v>1108</v>
      </c>
      <c r="H10" s="832" t="s">
        <v>668</v>
      </c>
      <c r="I10" s="832" t="s">
        <v>1109</v>
      </c>
      <c r="J10" s="832" t="s">
        <v>1110</v>
      </c>
      <c r="K10" s="832" t="s">
        <v>1111</v>
      </c>
      <c r="L10" s="835">
        <v>176.32</v>
      </c>
      <c r="M10" s="835">
        <v>176.32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9</v>
      </c>
      <c r="B11" s="832" t="s">
        <v>1069</v>
      </c>
      <c r="C11" s="832" t="s">
        <v>1076</v>
      </c>
      <c r="D11" s="833" t="s">
        <v>1692</v>
      </c>
      <c r="E11" s="834" t="s">
        <v>1083</v>
      </c>
      <c r="F11" s="832" t="s">
        <v>1070</v>
      </c>
      <c r="G11" s="832" t="s">
        <v>1112</v>
      </c>
      <c r="H11" s="832" t="s">
        <v>573</v>
      </c>
      <c r="I11" s="832" t="s">
        <v>1113</v>
      </c>
      <c r="J11" s="832" t="s">
        <v>1114</v>
      </c>
      <c r="K11" s="832" t="s">
        <v>1115</v>
      </c>
      <c r="L11" s="835">
        <v>103.67</v>
      </c>
      <c r="M11" s="835">
        <v>103.67</v>
      </c>
      <c r="N11" s="832">
        <v>1</v>
      </c>
      <c r="O11" s="836">
        <v>1</v>
      </c>
      <c r="P11" s="835">
        <v>103.67</v>
      </c>
      <c r="Q11" s="837">
        <v>1</v>
      </c>
      <c r="R11" s="832">
        <v>1</v>
      </c>
      <c r="S11" s="837">
        <v>1</v>
      </c>
      <c r="T11" s="836">
        <v>1</v>
      </c>
      <c r="U11" s="838">
        <v>1</v>
      </c>
    </row>
    <row r="12" spans="1:21" ht="14.45" customHeight="1" x14ac:dyDescent="0.2">
      <c r="A12" s="831">
        <v>9</v>
      </c>
      <c r="B12" s="832" t="s">
        <v>1069</v>
      </c>
      <c r="C12" s="832" t="s">
        <v>1076</v>
      </c>
      <c r="D12" s="833" t="s">
        <v>1692</v>
      </c>
      <c r="E12" s="834" t="s">
        <v>1083</v>
      </c>
      <c r="F12" s="832" t="s">
        <v>1070</v>
      </c>
      <c r="G12" s="832" t="s">
        <v>1116</v>
      </c>
      <c r="H12" s="832" t="s">
        <v>573</v>
      </c>
      <c r="I12" s="832" t="s">
        <v>1117</v>
      </c>
      <c r="J12" s="832" t="s">
        <v>1118</v>
      </c>
      <c r="K12" s="832" t="s">
        <v>1119</v>
      </c>
      <c r="L12" s="835">
        <v>611.59</v>
      </c>
      <c r="M12" s="835">
        <v>611.59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9</v>
      </c>
      <c r="B13" s="832" t="s">
        <v>1069</v>
      </c>
      <c r="C13" s="832" t="s">
        <v>1076</v>
      </c>
      <c r="D13" s="833" t="s">
        <v>1692</v>
      </c>
      <c r="E13" s="834" t="s">
        <v>1083</v>
      </c>
      <c r="F13" s="832" t="s">
        <v>1070</v>
      </c>
      <c r="G13" s="832" t="s">
        <v>1120</v>
      </c>
      <c r="H13" s="832" t="s">
        <v>573</v>
      </c>
      <c r="I13" s="832" t="s">
        <v>1121</v>
      </c>
      <c r="J13" s="832" t="s">
        <v>658</v>
      </c>
      <c r="K13" s="832" t="s">
        <v>659</v>
      </c>
      <c r="L13" s="835">
        <v>94.7</v>
      </c>
      <c r="M13" s="835">
        <v>94.7</v>
      </c>
      <c r="N13" s="832">
        <v>1</v>
      </c>
      <c r="O13" s="836">
        <v>0.5</v>
      </c>
      <c r="P13" s="835">
        <v>94.7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5" customHeight="1" x14ac:dyDescent="0.2">
      <c r="A14" s="831">
        <v>9</v>
      </c>
      <c r="B14" s="832" t="s">
        <v>1069</v>
      </c>
      <c r="C14" s="832" t="s">
        <v>1076</v>
      </c>
      <c r="D14" s="833" t="s">
        <v>1692</v>
      </c>
      <c r="E14" s="834" t="s">
        <v>1083</v>
      </c>
      <c r="F14" s="832" t="s">
        <v>1070</v>
      </c>
      <c r="G14" s="832" t="s">
        <v>1122</v>
      </c>
      <c r="H14" s="832" t="s">
        <v>573</v>
      </c>
      <c r="I14" s="832" t="s">
        <v>1123</v>
      </c>
      <c r="J14" s="832" t="s">
        <v>1124</v>
      </c>
      <c r="K14" s="832" t="s">
        <v>1125</v>
      </c>
      <c r="L14" s="835">
        <v>0</v>
      </c>
      <c r="M14" s="835">
        <v>0</v>
      </c>
      <c r="N14" s="832">
        <v>6</v>
      </c>
      <c r="O14" s="836">
        <v>6</v>
      </c>
      <c r="P14" s="835"/>
      <c r="Q14" s="837"/>
      <c r="R14" s="832"/>
      <c r="S14" s="837">
        <v>0</v>
      </c>
      <c r="T14" s="836"/>
      <c r="U14" s="838">
        <v>0</v>
      </c>
    </row>
    <row r="15" spans="1:21" ht="14.45" customHeight="1" x14ac:dyDescent="0.2">
      <c r="A15" s="831">
        <v>9</v>
      </c>
      <c r="B15" s="832" t="s">
        <v>1069</v>
      </c>
      <c r="C15" s="832" t="s">
        <v>1076</v>
      </c>
      <c r="D15" s="833" t="s">
        <v>1692</v>
      </c>
      <c r="E15" s="834" t="s">
        <v>1083</v>
      </c>
      <c r="F15" s="832" t="s">
        <v>1070</v>
      </c>
      <c r="G15" s="832" t="s">
        <v>1126</v>
      </c>
      <c r="H15" s="832" t="s">
        <v>573</v>
      </c>
      <c r="I15" s="832" t="s">
        <v>1127</v>
      </c>
      <c r="J15" s="832" t="s">
        <v>1128</v>
      </c>
      <c r="K15" s="832" t="s">
        <v>1129</v>
      </c>
      <c r="L15" s="835">
        <v>69.59</v>
      </c>
      <c r="M15" s="835">
        <v>69.59</v>
      </c>
      <c r="N15" s="832">
        <v>1</v>
      </c>
      <c r="O15" s="836">
        <v>0.5</v>
      </c>
      <c r="P15" s="835">
        <v>69.59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5" customHeight="1" x14ac:dyDescent="0.2">
      <c r="A16" s="831">
        <v>9</v>
      </c>
      <c r="B16" s="832" t="s">
        <v>1069</v>
      </c>
      <c r="C16" s="832" t="s">
        <v>1076</v>
      </c>
      <c r="D16" s="833" t="s">
        <v>1692</v>
      </c>
      <c r="E16" s="834" t="s">
        <v>1083</v>
      </c>
      <c r="F16" s="832" t="s">
        <v>1070</v>
      </c>
      <c r="G16" s="832" t="s">
        <v>1130</v>
      </c>
      <c r="H16" s="832" t="s">
        <v>573</v>
      </c>
      <c r="I16" s="832" t="s">
        <v>1131</v>
      </c>
      <c r="J16" s="832" t="s">
        <v>1132</v>
      </c>
      <c r="K16" s="832" t="s">
        <v>1133</v>
      </c>
      <c r="L16" s="835">
        <v>176.32</v>
      </c>
      <c r="M16" s="835">
        <v>352.64</v>
      </c>
      <c r="N16" s="832">
        <v>2</v>
      </c>
      <c r="O16" s="836">
        <v>1.5</v>
      </c>
      <c r="P16" s="835">
        <v>352.64</v>
      </c>
      <c r="Q16" s="837">
        <v>1</v>
      </c>
      <c r="R16" s="832">
        <v>2</v>
      </c>
      <c r="S16" s="837">
        <v>1</v>
      </c>
      <c r="T16" s="836">
        <v>1.5</v>
      </c>
      <c r="U16" s="838">
        <v>1</v>
      </c>
    </row>
    <row r="17" spans="1:21" ht="14.45" customHeight="1" x14ac:dyDescent="0.2">
      <c r="A17" s="831">
        <v>9</v>
      </c>
      <c r="B17" s="832" t="s">
        <v>1069</v>
      </c>
      <c r="C17" s="832" t="s">
        <v>1076</v>
      </c>
      <c r="D17" s="833" t="s">
        <v>1692</v>
      </c>
      <c r="E17" s="834" t="s">
        <v>1083</v>
      </c>
      <c r="F17" s="832" t="s">
        <v>1070</v>
      </c>
      <c r="G17" s="832" t="s">
        <v>1134</v>
      </c>
      <c r="H17" s="832" t="s">
        <v>573</v>
      </c>
      <c r="I17" s="832" t="s">
        <v>1135</v>
      </c>
      <c r="J17" s="832" t="s">
        <v>1136</v>
      </c>
      <c r="K17" s="832" t="s">
        <v>1137</v>
      </c>
      <c r="L17" s="835">
        <v>175.54</v>
      </c>
      <c r="M17" s="835">
        <v>175.54</v>
      </c>
      <c r="N17" s="832">
        <v>1</v>
      </c>
      <c r="O17" s="836">
        <v>0.5</v>
      </c>
      <c r="P17" s="835">
        <v>175.54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5" customHeight="1" x14ac:dyDescent="0.2">
      <c r="A18" s="831">
        <v>9</v>
      </c>
      <c r="B18" s="832" t="s">
        <v>1069</v>
      </c>
      <c r="C18" s="832" t="s">
        <v>1076</v>
      </c>
      <c r="D18" s="833" t="s">
        <v>1692</v>
      </c>
      <c r="E18" s="834" t="s">
        <v>1083</v>
      </c>
      <c r="F18" s="832" t="s">
        <v>1070</v>
      </c>
      <c r="G18" s="832" t="s">
        <v>1138</v>
      </c>
      <c r="H18" s="832" t="s">
        <v>573</v>
      </c>
      <c r="I18" s="832" t="s">
        <v>1139</v>
      </c>
      <c r="J18" s="832" t="s">
        <v>1140</v>
      </c>
      <c r="K18" s="832" t="s">
        <v>1141</v>
      </c>
      <c r="L18" s="835">
        <v>46.03</v>
      </c>
      <c r="M18" s="835">
        <v>46.03</v>
      </c>
      <c r="N18" s="832">
        <v>1</v>
      </c>
      <c r="O18" s="836">
        <v>1</v>
      </c>
      <c r="P18" s="835">
        <v>46.03</v>
      </c>
      <c r="Q18" s="837">
        <v>1</v>
      </c>
      <c r="R18" s="832">
        <v>1</v>
      </c>
      <c r="S18" s="837">
        <v>1</v>
      </c>
      <c r="T18" s="836">
        <v>1</v>
      </c>
      <c r="U18" s="838">
        <v>1</v>
      </c>
    </row>
    <row r="19" spans="1:21" ht="14.45" customHeight="1" x14ac:dyDescent="0.2">
      <c r="A19" s="831">
        <v>9</v>
      </c>
      <c r="B19" s="832" t="s">
        <v>1069</v>
      </c>
      <c r="C19" s="832" t="s">
        <v>1076</v>
      </c>
      <c r="D19" s="833" t="s">
        <v>1692</v>
      </c>
      <c r="E19" s="834" t="s">
        <v>1083</v>
      </c>
      <c r="F19" s="832" t="s">
        <v>1070</v>
      </c>
      <c r="G19" s="832" t="s">
        <v>1142</v>
      </c>
      <c r="H19" s="832" t="s">
        <v>668</v>
      </c>
      <c r="I19" s="832" t="s">
        <v>1143</v>
      </c>
      <c r="J19" s="832" t="s">
        <v>1144</v>
      </c>
      <c r="K19" s="832" t="s">
        <v>1145</v>
      </c>
      <c r="L19" s="835">
        <v>141.25</v>
      </c>
      <c r="M19" s="835">
        <v>282.5</v>
      </c>
      <c r="N19" s="832">
        <v>2</v>
      </c>
      <c r="O19" s="836">
        <v>1</v>
      </c>
      <c r="P19" s="835">
        <v>282.5</v>
      </c>
      <c r="Q19" s="837">
        <v>1</v>
      </c>
      <c r="R19" s="832">
        <v>2</v>
      </c>
      <c r="S19" s="837">
        <v>1</v>
      </c>
      <c r="T19" s="836">
        <v>1</v>
      </c>
      <c r="U19" s="838">
        <v>1</v>
      </c>
    </row>
    <row r="20" spans="1:21" ht="14.45" customHeight="1" x14ac:dyDescent="0.2">
      <c r="A20" s="831">
        <v>9</v>
      </c>
      <c r="B20" s="832" t="s">
        <v>1069</v>
      </c>
      <c r="C20" s="832" t="s">
        <v>1076</v>
      </c>
      <c r="D20" s="833" t="s">
        <v>1692</v>
      </c>
      <c r="E20" s="834" t="s">
        <v>1083</v>
      </c>
      <c r="F20" s="832" t="s">
        <v>1070</v>
      </c>
      <c r="G20" s="832" t="s">
        <v>1146</v>
      </c>
      <c r="H20" s="832" t="s">
        <v>573</v>
      </c>
      <c r="I20" s="832" t="s">
        <v>1147</v>
      </c>
      <c r="J20" s="832" t="s">
        <v>1148</v>
      </c>
      <c r="K20" s="832" t="s">
        <v>1149</v>
      </c>
      <c r="L20" s="835">
        <v>0</v>
      </c>
      <c r="M20" s="835">
        <v>0</v>
      </c>
      <c r="N20" s="832">
        <v>1</v>
      </c>
      <c r="O20" s="836">
        <v>1</v>
      </c>
      <c r="P20" s="835">
        <v>0</v>
      </c>
      <c r="Q20" s="837"/>
      <c r="R20" s="832">
        <v>1</v>
      </c>
      <c r="S20" s="837">
        <v>1</v>
      </c>
      <c r="T20" s="836">
        <v>1</v>
      </c>
      <c r="U20" s="838">
        <v>1</v>
      </c>
    </row>
    <row r="21" spans="1:21" ht="14.45" customHeight="1" x14ac:dyDescent="0.2">
      <c r="A21" s="831">
        <v>9</v>
      </c>
      <c r="B21" s="832" t="s">
        <v>1069</v>
      </c>
      <c r="C21" s="832" t="s">
        <v>1076</v>
      </c>
      <c r="D21" s="833" t="s">
        <v>1692</v>
      </c>
      <c r="E21" s="834" t="s">
        <v>1083</v>
      </c>
      <c r="F21" s="832" t="s">
        <v>1070</v>
      </c>
      <c r="G21" s="832" t="s">
        <v>1150</v>
      </c>
      <c r="H21" s="832" t="s">
        <v>573</v>
      </c>
      <c r="I21" s="832" t="s">
        <v>1151</v>
      </c>
      <c r="J21" s="832" t="s">
        <v>690</v>
      </c>
      <c r="K21" s="832" t="s">
        <v>1152</v>
      </c>
      <c r="L21" s="835">
        <v>33.71</v>
      </c>
      <c r="M21" s="835">
        <v>33.71</v>
      </c>
      <c r="N21" s="832">
        <v>1</v>
      </c>
      <c r="O21" s="836">
        <v>0.5</v>
      </c>
      <c r="P21" s="835">
        <v>33.71</v>
      </c>
      <c r="Q21" s="837">
        <v>1</v>
      </c>
      <c r="R21" s="832">
        <v>1</v>
      </c>
      <c r="S21" s="837">
        <v>1</v>
      </c>
      <c r="T21" s="836">
        <v>0.5</v>
      </c>
      <c r="U21" s="838">
        <v>1</v>
      </c>
    </row>
    <row r="22" spans="1:21" ht="14.45" customHeight="1" x14ac:dyDescent="0.2">
      <c r="A22" s="831">
        <v>9</v>
      </c>
      <c r="B22" s="832" t="s">
        <v>1069</v>
      </c>
      <c r="C22" s="832" t="s">
        <v>1076</v>
      </c>
      <c r="D22" s="833" t="s">
        <v>1692</v>
      </c>
      <c r="E22" s="834" t="s">
        <v>1083</v>
      </c>
      <c r="F22" s="832" t="s">
        <v>1070</v>
      </c>
      <c r="G22" s="832" t="s">
        <v>1153</v>
      </c>
      <c r="H22" s="832" t="s">
        <v>573</v>
      </c>
      <c r="I22" s="832" t="s">
        <v>1154</v>
      </c>
      <c r="J22" s="832" t="s">
        <v>1155</v>
      </c>
      <c r="K22" s="832" t="s">
        <v>1156</v>
      </c>
      <c r="L22" s="835">
        <v>0</v>
      </c>
      <c r="M22" s="835">
        <v>0</v>
      </c>
      <c r="N22" s="832">
        <v>1</v>
      </c>
      <c r="O22" s="836">
        <v>1</v>
      </c>
      <c r="P22" s="835">
        <v>0</v>
      </c>
      <c r="Q22" s="837"/>
      <c r="R22" s="832">
        <v>1</v>
      </c>
      <c r="S22" s="837">
        <v>1</v>
      </c>
      <c r="T22" s="836">
        <v>1</v>
      </c>
      <c r="U22" s="838">
        <v>1</v>
      </c>
    </row>
    <row r="23" spans="1:21" ht="14.45" customHeight="1" x14ac:dyDescent="0.2">
      <c r="A23" s="831">
        <v>9</v>
      </c>
      <c r="B23" s="832" t="s">
        <v>1069</v>
      </c>
      <c r="C23" s="832" t="s">
        <v>1076</v>
      </c>
      <c r="D23" s="833" t="s">
        <v>1692</v>
      </c>
      <c r="E23" s="834" t="s">
        <v>1083</v>
      </c>
      <c r="F23" s="832" t="s">
        <v>1070</v>
      </c>
      <c r="G23" s="832" t="s">
        <v>1157</v>
      </c>
      <c r="H23" s="832" t="s">
        <v>573</v>
      </c>
      <c r="I23" s="832" t="s">
        <v>1158</v>
      </c>
      <c r="J23" s="832" t="s">
        <v>1159</v>
      </c>
      <c r="K23" s="832" t="s">
        <v>1160</v>
      </c>
      <c r="L23" s="835">
        <v>0</v>
      </c>
      <c r="M23" s="835">
        <v>0</v>
      </c>
      <c r="N23" s="832">
        <v>1</v>
      </c>
      <c r="O23" s="836">
        <v>0.5</v>
      </c>
      <c r="P23" s="835"/>
      <c r="Q23" s="837"/>
      <c r="R23" s="832"/>
      <c r="S23" s="837">
        <v>0</v>
      </c>
      <c r="T23" s="836"/>
      <c r="U23" s="838">
        <v>0</v>
      </c>
    </row>
    <row r="24" spans="1:21" ht="14.45" customHeight="1" x14ac:dyDescent="0.2">
      <c r="A24" s="831">
        <v>9</v>
      </c>
      <c r="B24" s="832" t="s">
        <v>1069</v>
      </c>
      <c r="C24" s="832" t="s">
        <v>1076</v>
      </c>
      <c r="D24" s="833" t="s">
        <v>1692</v>
      </c>
      <c r="E24" s="834" t="s">
        <v>1083</v>
      </c>
      <c r="F24" s="832" t="s">
        <v>1070</v>
      </c>
      <c r="G24" s="832" t="s">
        <v>1161</v>
      </c>
      <c r="H24" s="832" t="s">
        <v>573</v>
      </c>
      <c r="I24" s="832" t="s">
        <v>1162</v>
      </c>
      <c r="J24" s="832" t="s">
        <v>1163</v>
      </c>
      <c r="K24" s="832" t="s">
        <v>1164</v>
      </c>
      <c r="L24" s="835">
        <v>0</v>
      </c>
      <c r="M24" s="835">
        <v>0</v>
      </c>
      <c r="N24" s="832">
        <v>1</v>
      </c>
      <c r="O24" s="836">
        <v>1</v>
      </c>
      <c r="P24" s="835">
        <v>0</v>
      </c>
      <c r="Q24" s="837"/>
      <c r="R24" s="832">
        <v>1</v>
      </c>
      <c r="S24" s="837">
        <v>1</v>
      </c>
      <c r="T24" s="836">
        <v>1</v>
      </c>
      <c r="U24" s="838">
        <v>1</v>
      </c>
    </row>
    <row r="25" spans="1:21" ht="14.45" customHeight="1" x14ac:dyDescent="0.2">
      <c r="A25" s="831">
        <v>9</v>
      </c>
      <c r="B25" s="832" t="s">
        <v>1069</v>
      </c>
      <c r="C25" s="832" t="s">
        <v>1076</v>
      </c>
      <c r="D25" s="833" t="s">
        <v>1692</v>
      </c>
      <c r="E25" s="834" t="s">
        <v>1083</v>
      </c>
      <c r="F25" s="832" t="s">
        <v>1070</v>
      </c>
      <c r="G25" s="832" t="s">
        <v>1161</v>
      </c>
      <c r="H25" s="832" t="s">
        <v>573</v>
      </c>
      <c r="I25" s="832" t="s">
        <v>1165</v>
      </c>
      <c r="J25" s="832" t="s">
        <v>1166</v>
      </c>
      <c r="K25" s="832" t="s">
        <v>1164</v>
      </c>
      <c r="L25" s="835">
        <v>0</v>
      </c>
      <c r="M25" s="835">
        <v>0</v>
      </c>
      <c r="N25" s="832">
        <v>1</v>
      </c>
      <c r="O25" s="836">
        <v>1</v>
      </c>
      <c r="P25" s="835">
        <v>0</v>
      </c>
      <c r="Q25" s="837"/>
      <c r="R25" s="832">
        <v>1</v>
      </c>
      <c r="S25" s="837">
        <v>1</v>
      </c>
      <c r="T25" s="836">
        <v>1</v>
      </c>
      <c r="U25" s="838">
        <v>1</v>
      </c>
    </row>
    <row r="26" spans="1:21" ht="14.45" customHeight="1" x14ac:dyDescent="0.2">
      <c r="A26" s="831">
        <v>9</v>
      </c>
      <c r="B26" s="832" t="s">
        <v>1069</v>
      </c>
      <c r="C26" s="832" t="s">
        <v>1076</v>
      </c>
      <c r="D26" s="833" t="s">
        <v>1692</v>
      </c>
      <c r="E26" s="834" t="s">
        <v>1083</v>
      </c>
      <c r="F26" s="832" t="s">
        <v>1070</v>
      </c>
      <c r="G26" s="832" t="s">
        <v>1167</v>
      </c>
      <c r="H26" s="832" t="s">
        <v>573</v>
      </c>
      <c r="I26" s="832" t="s">
        <v>1168</v>
      </c>
      <c r="J26" s="832" t="s">
        <v>1169</v>
      </c>
      <c r="K26" s="832" t="s">
        <v>1170</v>
      </c>
      <c r="L26" s="835">
        <v>0</v>
      </c>
      <c r="M26" s="835">
        <v>0</v>
      </c>
      <c r="N26" s="832">
        <v>2</v>
      </c>
      <c r="O26" s="836">
        <v>0.5</v>
      </c>
      <c r="P26" s="835"/>
      <c r="Q26" s="837"/>
      <c r="R26" s="832"/>
      <c r="S26" s="837">
        <v>0</v>
      </c>
      <c r="T26" s="836"/>
      <c r="U26" s="838">
        <v>0</v>
      </c>
    </row>
    <row r="27" spans="1:21" ht="14.45" customHeight="1" x14ac:dyDescent="0.2">
      <c r="A27" s="831">
        <v>9</v>
      </c>
      <c r="B27" s="832" t="s">
        <v>1069</v>
      </c>
      <c r="C27" s="832" t="s">
        <v>1076</v>
      </c>
      <c r="D27" s="833" t="s">
        <v>1692</v>
      </c>
      <c r="E27" s="834" t="s">
        <v>1083</v>
      </c>
      <c r="F27" s="832" t="s">
        <v>1070</v>
      </c>
      <c r="G27" s="832" t="s">
        <v>1171</v>
      </c>
      <c r="H27" s="832" t="s">
        <v>668</v>
      </c>
      <c r="I27" s="832" t="s">
        <v>1172</v>
      </c>
      <c r="J27" s="832" t="s">
        <v>1173</v>
      </c>
      <c r="K27" s="832" t="s">
        <v>1174</v>
      </c>
      <c r="L27" s="835">
        <v>294.81</v>
      </c>
      <c r="M27" s="835">
        <v>6780.63</v>
      </c>
      <c r="N27" s="832">
        <v>23</v>
      </c>
      <c r="O27" s="836">
        <v>2</v>
      </c>
      <c r="P27" s="835">
        <v>589.62</v>
      </c>
      <c r="Q27" s="837">
        <v>8.6956521739130432E-2</v>
      </c>
      <c r="R27" s="832">
        <v>2</v>
      </c>
      <c r="S27" s="837">
        <v>8.6956521739130432E-2</v>
      </c>
      <c r="T27" s="836">
        <v>1</v>
      </c>
      <c r="U27" s="838">
        <v>0.5</v>
      </c>
    </row>
    <row r="28" spans="1:21" ht="14.45" customHeight="1" x14ac:dyDescent="0.2">
      <c r="A28" s="831">
        <v>9</v>
      </c>
      <c r="B28" s="832" t="s">
        <v>1069</v>
      </c>
      <c r="C28" s="832" t="s">
        <v>1076</v>
      </c>
      <c r="D28" s="833" t="s">
        <v>1692</v>
      </c>
      <c r="E28" s="834" t="s">
        <v>1083</v>
      </c>
      <c r="F28" s="832" t="s">
        <v>1070</v>
      </c>
      <c r="G28" s="832" t="s">
        <v>1175</v>
      </c>
      <c r="H28" s="832" t="s">
        <v>573</v>
      </c>
      <c r="I28" s="832" t="s">
        <v>1176</v>
      </c>
      <c r="J28" s="832" t="s">
        <v>1177</v>
      </c>
      <c r="K28" s="832" t="s">
        <v>1178</v>
      </c>
      <c r="L28" s="835">
        <v>107.27</v>
      </c>
      <c r="M28" s="835">
        <v>321.81</v>
      </c>
      <c r="N28" s="832">
        <v>3</v>
      </c>
      <c r="O28" s="836">
        <v>2</v>
      </c>
      <c r="P28" s="835">
        <v>321.81</v>
      </c>
      <c r="Q28" s="837">
        <v>1</v>
      </c>
      <c r="R28" s="832">
        <v>3</v>
      </c>
      <c r="S28" s="837">
        <v>1</v>
      </c>
      <c r="T28" s="836">
        <v>2</v>
      </c>
      <c r="U28" s="838">
        <v>1</v>
      </c>
    </row>
    <row r="29" spans="1:21" ht="14.45" customHeight="1" x14ac:dyDescent="0.2">
      <c r="A29" s="831">
        <v>9</v>
      </c>
      <c r="B29" s="832" t="s">
        <v>1069</v>
      </c>
      <c r="C29" s="832" t="s">
        <v>1076</v>
      </c>
      <c r="D29" s="833" t="s">
        <v>1692</v>
      </c>
      <c r="E29" s="834" t="s">
        <v>1083</v>
      </c>
      <c r="F29" s="832" t="s">
        <v>1071</v>
      </c>
      <c r="G29" s="832" t="s">
        <v>1179</v>
      </c>
      <c r="H29" s="832" t="s">
        <v>573</v>
      </c>
      <c r="I29" s="832" t="s">
        <v>1180</v>
      </c>
      <c r="J29" s="832" t="s">
        <v>1181</v>
      </c>
      <c r="K29" s="832"/>
      <c r="L29" s="835">
        <v>0</v>
      </c>
      <c r="M29" s="835">
        <v>0</v>
      </c>
      <c r="N29" s="832">
        <v>1</v>
      </c>
      <c r="O29" s="836">
        <v>1</v>
      </c>
      <c r="P29" s="835">
        <v>0</v>
      </c>
      <c r="Q29" s="837"/>
      <c r="R29" s="832">
        <v>1</v>
      </c>
      <c r="S29" s="837">
        <v>1</v>
      </c>
      <c r="T29" s="836">
        <v>1</v>
      </c>
      <c r="U29" s="838">
        <v>1</v>
      </c>
    </row>
    <row r="30" spans="1:21" ht="14.45" customHeight="1" x14ac:dyDescent="0.2">
      <c r="A30" s="831">
        <v>9</v>
      </c>
      <c r="B30" s="832" t="s">
        <v>1069</v>
      </c>
      <c r="C30" s="832" t="s">
        <v>1076</v>
      </c>
      <c r="D30" s="833" t="s">
        <v>1692</v>
      </c>
      <c r="E30" s="834" t="s">
        <v>1083</v>
      </c>
      <c r="F30" s="832" t="s">
        <v>1071</v>
      </c>
      <c r="G30" s="832" t="s">
        <v>1179</v>
      </c>
      <c r="H30" s="832" t="s">
        <v>573</v>
      </c>
      <c r="I30" s="832" t="s">
        <v>1182</v>
      </c>
      <c r="J30" s="832" t="s">
        <v>1181</v>
      </c>
      <c r="K30" s="832"/>
      <c r="L30" s="835">
        <v>0</v>
      </c>
      <c r="M30" s="835">
        <v>0</v>
      </c>
      <c r="N30" s="832">
        <v>3</v>
      </c>
      <c r="O30" s="836">
        <v>3</v>
      </c>
      <c r="P30" s="835">
        <v>0</v>
      </c>
      <c r="Q30" s="837"/>
      <c r="R30" s="832">
        <v>3</v>
      </c>
      <c r="S30" s="837">
        <v>1</v>
      </c>
      <c r="T30" s="836">
        <v>3</v>
      </c>
      <c r="U30" s="838">
        <v>1</v>
      </c>
    </row>
    <row r="31" spans="1:21" ht="14.45" customHeight="1" x14ac:dyDescent="0.2">
      <c r="A31" s="831">
        <v>9</v>
      </c>
      <c r="B31" s="832" t="s">
        <v>1069</v>
      </c>
      <c r="C31" s="832" t="s">
        <v>1076</v>
      </c>
      <c r="D31" s="833" t="s">
        <v>1692</v>
      </c>
      <c r="E31" s="834" t="s">
        <v>1085</v>
      </c>
      <c r="F31" s="832" t="s">
        <v>1070</v>
      </c>
      <c r="G31" s="832" t="s">
        <v>1183</v>
      </c>
      <c r="H31" s="832" t="s">
        <v>573</v>
      </c>
      <c r="I31" s="832" t="s">
        <v>1184</v>
      </c>
      <c r="J31" s="832" t="s">
        <v>1185</v>
      </c>
      <c r="K31" s="832" t="s">
        <v>1186</v>
      </c>
      <c r="L31" s="835">
        <v>119.7</v>
      </c>
      <c r="M31" s="835">
        <v>598.5</v>
      </c>
      <c r="N31" s="832">
        <v>5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5" customHeight="1" x14ac:dyDescent="0.2">
      <c r="A32" s="831">
        <v>9</v>
      </c>
      <c r="B32" s="832" t="s">
        <v>1069</v>
      </c>
      <c r="C32" s="832" t="s">
        <v>1076</v>
      </c>
      <c r="D32" s="833" t="s">
        <v>1692</v>
      </c>
      <c r="E32" s="834" t="s">
        <v>1085</v>
      </c>
      <c r="F32" s="832" t="s">
        <v>1070</v>
      </c>
      <c r="G32" s="832" t="s">
        <v>1187</v>
      </c>
      <c r="H32" s="832" t="s">
        <v>573</v>
      </c>
      <c r="I32" s="832" t="s">
        <v>1188</v>
      </c>
      <c r="J32" s="832" t="s">
        <v>1189</v>
      </c>
      <c r="K32" s="832" t="s">
        <v>1149</v>
      </c>
      <c r="L32" s="835">
        <v>88.31</v>
      </c>
      <c r="M32" s="835">
        <v>88.31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5" customHeight="1" x14ac:dyDescent="0.2">
      <c r="A33" s="831">
        <v>9</v>
      </c>
      <c r="B33" s="832" t="s">
        <v>1069</v>
      </c>
      <c r="C33" s="832" t="s">
        <v>1076</v>
      </c>
      <c r="D33" s="833" t="s">
        <v>1692</v>
      </c>
      <c r="E33" s="834" t="s">
        <v>1085</v>
      </c>
      <c r="F33" s="832" t="s">
        <v>1070</v>
      </c>
      <c r="G33" s="832" t="s">
        <v>1190</v>
      </c>
      <c r="H33" s="832" t="s">
        <v>573</v>
      </c>
      <c r="I33" s="832" t="s">
        <v>1191</v>
      </c>
      <c r="J33" s="832" t="s">
        <v>860</v>
      </c>
      <c r="K33" s="832" t="s">
        <v>1192</v>
      </c>
      <c r="L33" s="835">
        <v>19.89</v>
      </c>
      <c r="M33" s="835">
        <v>377.91</v>
      </c>
      <c r="N33" s="832">
        <v>19</v>
      </c>
      <c r="O33" s="836">
        <v>3.5</v>
      </c>
      <c r="P33" s="835">
        <v>139.23000000000002</v>
      </c>
      <c r="Q33" s="837">
        <v>0.36842105263157898</v>
      </c>
      <c r="R33" s="832">
        <v>7</v>
      </c>
      <c r="S33" s="837">
        <v>0.36842105263157893</v>
      </c>
      <c r="T33" s="836">
        <v>2.5</v>
      </c>
      <c r="U33" s="838">
        <v>0.7142857142857143</v>
      </c>
    </row>
    <row r="34" spans="1:21" ht="14.45" customHeight="1" x14ac:dyDescent="0.2">
      <c r="A34" s="831">
        <v>9</v>
      </c>
      <c r="B34" s="832" t="s">
        <v>1069</v>
      </c>
      <c r="C34" s="832" t="s">
        <v>1076</v>
      </c>
      <c r="D34" s="833" t="s">
        <v>1692</v>
      </c>
      <c r="E34" s="834" t="s">
        <v>1085</v>
      </c>
      <c r="F34" s="832" t="s">
        <v>1070</v>
      </c>
      <c r="G34" s="832" t="s">
        <v>1193</v>
      </c>
      <c r="H34" s="832" t="s">
        <v>668</v>
      </c>
      <c r="I34" s="832" t="s">
        <v>1060</v>
      </c>
      <c r="J34" s="832" t="s">
        <v>744</v>
      </c>
      <c r="K34" s="832" t="s">
        <v>1061</v>
      </c>
      <c r="L34" s="835">
        <v>120.15</v>
      </c>
      <c r="M34" s="835">
        <v>120.15</v>
      </c>
      <c r="N34" s="832">
        <v>1</v>
      </c>
      <c r="O34" s="836">
        <v>1</v>
      </c>
      <c r="P34" s="835">
        <v>120.15</v>
      </c>
      <c r="Q34" s="837">
        <v>1</v>
      </c>
      <c r="R34" s="832">
        <v>1</v>
      </c>
      <c r="S34" s="837">
        <v>1</v>
      </c>
      <c r="T34" s="836">
        <v>1</v>
      </c>
      <c r="U34" s="838">
        <v>1</v>
      </c>
    </row>
    <row r="35" spans="1:21" ht="14.45" customHeight="1" x14ac:dyDescent="0.2">
      <c r="A35" s="831">
        <v>9</v>
      </c>
      <c r="B35" s="832" t="s">
        <v>1069</v>
      </c>
      <c r="C35" s="832" t="s">
        <v>1076</v>
      </c>
      <c r="D35" s="833" t="s">
        <v>1692</v>
      </c>
      <c r="E35" s="834" t="s">
        <v>1085</v>
      </c>
      <c r="F35" s="832" t="s">
        <v>1070</v>
      </c>
      <c r="G35" s="832" t="s">
        <v>1120</v>
      </c>
      <c r="H35" s="832" t="s">
        <v>573</v>
      </c>
      <c r="I35" s="832" t="s">
        <v>1121</v>
      </c>
      <c r="J35" s="832" t="s">
        <v>658</v>
      </c>
      <c r="K35" s="832" t="s">
        <v>659</v>
      </c>
      <c r="L35" s="835">
        <v>94.7</v>
      </c>
      <c r="M35" s="835">
        <v>189.4</v>
      </c>
      <c r="N35" s="832">
        <v>2</v>
      </c>
      <c r="O35" s="836">
        <v>1</v>
      </c>
      <c r="P35" s="835">
        <v>94.7</v>
      </c>
      <c r="Q35" s="837">
        <v>0.5</v>
      </c>
      <c r="R35" s="832">
        <v>1</v>
      </c>
      <c r="S35" s="837">
        <v>0.5</v>
      </c>
      <c r="T35" s="836">
        <v>0.5</v>
      </c>
      <c r="U35" s="838">
        <v>0.5</v>
      </c>
    </row>
    <row r="36" spans="1:21" ht="14.45" customHeight="1" x14ac:dyDescent="0.2">
      <c r="A36" s="831">
        <v>9</v>
      </c>
      <c r="B36" s="832" t="s">
        <v>1069</v>
      </c>
      <c r="C36" s="832" t="s">
        <v>1076</v>
      </c>
      <c r="D36" s="833" t="s">
        <v>1692</v>
      </c>
      <c r="E36" s="834" t="s">
        <v>1085</v>
      </c>
      <c r="F36" s="832" t="s">
        <v>1070</v>
      </c>
      <c r="G36" s="832" t="s">
        <v>1120</v>
      </c>
      <c r="H36" s="832" t="s">
        <v>573</v>
      </c>
      <c r="I36" s="832" t="s">
        <v>1194</v>
      </c>
      <c r="J36" s="832" t="s">
        <v>658</v>
      </c>
      <c r="K36" s="832" t="s">
        <v>659</v>
      </c>
      <c r="L36" s="835">
        <v>94.7</v>
      </c>
      <c r="M36" s="835">
        <v>94.7</v>
      </c>
      <c r="N36" s="832">
        <v>1</v>
      </c>
      <c r="O36" s="836">
        <v>0.5</v>
      </c>
      <c r="P36" s="835">
        <v>94.7</v>
      </c>
      <c r="Q36" s="837">
        <v>1</v>
      </c>
      <c r="R36" s="832">
        <v>1</v>
      </c>
      <c r="S36" s="837">
        <v>1</v>
      </c>
      <c r="T36" s="836">
        <v>0.5</v>
      </c>
      <c r="U36" s="838">
        <v>1</v>
      </c>
    </row>
    <row r="37" spans="1:21" ht="14.45" customHeight="1" x14ac:dyDescent="0.2">
      <c r="A37" s="831">
        <v>9</v>
      </c>
      <c r="B37" s="832" t="s">
        <v>1069</v>
      </c>
      <c r="C37" s="832" t="s">
        <v>1076</v>
      </c>
      <c r="D37" s="833" t="s">
        <v>1692</v>
      </c>
      <c r="E37" s="834" t="s">
        <v>1085</v>
      </c>
      <c r="F37" s="832" t="s">
        <v>1070</v>
      </c>
      <c r="G37" s="832" t="s">
        <v>1195</v>
      </c>
      <c r="H37" s="832" t="s">
        <v>573</v>
      </c>
      <c r="I37" s="832" t="s">
        <v>1196</v>
      </c>
      <c r="J37" s="832" t="s">
        <v>1197</v>
      </c>
      <c r="K37" s="832" t="s">
        <v>1198</v>
      </c>
      <c r="L37" s="835">
        <v>27.28</v>
      </c>
      <c r="M37" s="835">
        <v>54.56</v>
      </c>
      <c r="N37" s="832">
        <v>2</v>
      </c>
      <c r="O37" s="836">
        <v>1</v>
      </c>
      <c r="P37" s="835">
        <v>54.56</v>
      </c>
      <c r="Q37" s="837">
        <v>1</v>
      </c>
      <c r="R37" s="832">
        <v>2</v>
      </c>
      <c r="S37" s="837">
        <v>1</v>
      </c>
      <c r="T37" s="836">
        <v>1</v>
      </c>
      <c r="U37" s="838">
        <v>1</v>
      </c>
    </row>
    <row r="38" spans="1:21" ht="14.45" customHeight="1" x14ac:dyDescent="0.2">
      <c r="A38" s="831">
        <v>9</v>
      </c>
      <c r="B38" s="832" t="s">
        <v>1069</v>
      </c>
      <c r="C38" s="832" t="s">
        <v>1076</v>
      </c>
      <c r="D38" s="833" t="s">
        <v>1692</v>
      </c>
      <c r="E38" s="834" t="s">
        <v>1085</v>
      </c>
      <c r="F38" s="832" t="s">
        <v>1070</v>
      </c>
      <c r="G38" s="832" t="s">
        <v>1199</v>
      </c>
      <c r="H38" s="832" t="s">
        <v>573</v>
      </c>
      <c r="I38" s="832" t="s">
        <v>1200</v>
      </c>
      <c r="J38" s="832" t="s">
        <v>1201</v>
      </c>
      <c r="K38" s="832" t="s">
        <v>1202</v>
      </c>
      <c r="L38" s="835">
        <v>0</v>
      </c>
      <c r="M38" s="835">
        <v>0</v>
      </c>
      <c r="N38" s="832">
        <v>2</v>
      </c>
      <c r="O38" s="836">
        <v>1</v>
      </c>
      <c r="P38" s="835"/>
      <c r="Q38" s="837"/>
      <c r="R38" s="832"/>
      <c r="S38" s="837">
        <v>0</v>
      </c>
      <c r="T38" s="836"/>
      <c r="U38" s="838">
        <v>0</v>
      </c>
    </row>
    <row r="39" spans="1:21" ht="14.45" customHeight="1" x14ac:dyDescent="0.2">
      <c r="A39" s="831">
        <v>9</v>
      </c>
      <c r="B39" s="832" t="s">
        <v>1069</v>
      </c>
      <c r="C39" s="832" t="s">
        <v>1076</v>
      </c>
      <c r="D39" s="833" t="s">
        <v>1692</v>
      </c>
      <c r="E39" s="834" t="s">
        <v>1085</v>
      </c>
      <c r="F39" s="832" t="s">
        <v>1070</v>
      </c>
      <c r="G39" s="832" t="s">
        <v>1203</v>
      </c>
      <c r="H39" s="832" t="s">
        <v>573</v>
      </c>
      <c r="I39" s="832" t="s">
        <v>1204</v>
      </c>
      <c r="J39" s="832" t="s">
        <v>1205</v>
      </c>
      <c r="K39" s="832" t="s">
        <v>1206</v>
      </c>
      <c r="L39" s="835">
        <v>111.72</v>
      </c>
      <c r="M39" s="835">
        <v>223.44</v>
      </c>
      <c r="N39" s="832">
        <v>2</v>
      </c>
      <c r="O39" s="836">
        <v>1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5" customHeight="1" x14ac:dyDescent="0.2">
      <c r="A40" s="831">
        <v>9</v>
      </c>
      <c r="B40" s="832" t="s">
        <v>1069</v>
      </c>
      <c r="C40" s="832" t="s">
        <v>1076</v>
      </c>
      <c r="D40" s="833" t="s">
        <v>1692</v>
      </c>
      <c r="E40" s="834" t="s">
        <v>1085</v>
      </c>
      <c r="F40" s="832" t="s">
        <v>1070</v>
      </c>
      <c r="G40" s="832" t="s">
        <v>1203</v>
      </c>
      <c r="H40" s="832" t="s">
        <v>573</v>
      </c>
      <c r="I40" s="832" t="s">
        <v>1207</v>
      </c>
      <c r="J40" s="832" t="s">
        <v>1205</v>
      </c>
      <c r="K40" s="832" t="s">
        <v>1206</v>
      </c>
      <c r="L40" s="835">
        <v>111.72</v>
      </c>
      <c r="M40" s="835">
        <v>111.72</v>
      </c>
      <c r="N40" s="832">
        <v>1</v>
      </c>
      <c r="O40" s="836">
        <v>1</v>
      </c>
      <c r="P40" s="835">
        <v>111.72</v>
      </c>
      <c r="Q40" s="837">
        <v>1</v>
      </c>
      <c r="R40" s="832">
        <v>1</v>
      </c>
      <c r="S40" s="837">
        <v>1</v>
      </c>
      <c r="T40" s="836">
        <v>1</v>
      </c>
      <c r="U40" s="838">
        <v>1</v>
      </c>
    </row>
    <row r="41" spans="1:21" ht="14.45" customHeight="1" x14ac:dyDescent="0.2">
      <c r="A41" s="831">
        <v>9</v>
      </c>
      <c r="B41" s="832" t="s">
        <v>1069</v>
      </c>
      <c r="C41" s="832" t="s">
        <v>1076</v>
      </c>
      <c r="D41" s="833" t="s">
        <v>1692</v>
      </c>
      <c r="E41" s="834" t="s">
        <v>1085</v>
      </c>
      <c r="F41" s="832" t="s">
        <v>1070</v>
      </c>
      <c r="G41" s="832" t="s">
        <v>1208</v>
      </c>
      <c r="H41" s="832" t="s">
        <v>573</v>
      </c>
      <c r="I41" s="832" t="s">
        <v>1209</v>
      </c>
      <c r="J41" s="832" t="s">
        <v>1210</v>
      </c>
      <c r="K41" s="832" t="s">
        <v>1211</v>
      </c>
      <c r="L41" s="835">
        <v>56.63</v>
      </c>
      <c r="M41" s="835">
        <v>339.78000000000003</v>
      </c>
      <c r="N41" s="832">
        <v>6</v>
      </c>
      <c r="O41" s="836">
        <v>0.5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5" customHeight="1" x14ac:dyDescent="0.2">
      <c r="A42" s="831">
        <v>9</v>
      </c>
      <c r="B42" s="832" t="s">
        <v>1069</v>
      </c>
      <c r="C42" s="832" t="s">
        <v>1076</v>
      </c>
      <c r="D42" s="833" t="s">
        <v>1692</v>
      </c>
      <c r="E42" s="834" t="s">
        <v>1085</v>
      </c>
      <c r="F42" s="832" t="s">
        <v>1070</v>
      </c>
      <c r="G42" s="832" t="s">
        <v>1212</v>
      </c>
      <c r="H42" s="832" t="s">
        <v>573</v>
      </c>
      <c r="I42" s="832" t="s">
        <v>1213</v>
      </c>
      <c r="J42" s="832" t="s">
        <v>1214</v>
      </c>
      <c r="K42" s="832" t="s">
        <v>1215</v>
      </c>
      <c r="L42" s="835">
        <v>16.079999999999998</v>
      </c>
      <c r="M42" s="835">
        <v>16.079999999999998</v>
      </c>
      <c r="N42" s="832">
        <v>1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5" customHeight="1" x14ac:dyDescent="0.2">
      <c r="A43" s="831">
        <v>9</v>
      </c>
      <c r="B43" s="832" t="s">
        <v>1069</v>
      </c>
      <c r="C43" s="832" t="s">
        <v>1076</v>
      </c>
      <c r="D43" s="833" t="s">
        <v>1692</v>
      </c>
      <c r="E43" s="834" t="s">
        <v>1085</v>
      </c>
      <c r="F43" s="832" t="s">
        <v>1070</v>
      </c>
      <c r="G43" s="832" t="s">
        <v>1216</v>
      </c>
      <c r="H43" s="832" t="s">
        <v>573</v>
      </c>
      <c r="I43" s="832" t="s">
        <v>1217</v>
      </c>
      <c r="J43" s="832" t="s">
        <v>624</v>
      </c>
      <c r="K43" s="832" t="s">
        <v>625</v>
      </c>
      <c r="L43" s="835">
        <v>0</v>
      </c>
      <c r="M43" s="835">
        <v>0</v>
      </c>
      <c r="N43" s="832">
        <v>1</v>
      </c>
      <c r="O43" s="836">
        <v>1</v>
      </c>
      <c r="P43" s="835"/>
      <c r="Q43" s="837"/>
      <c r="R43" s="832"/>
      <c r="S43" s="837">
        <v>0</v>
      </c>
      <c r="T43" s="836"/>
      <c r="U43" s="838">
        <v>0</v>
      </c>
    </row>
    <row r="44" spans="1:21" ht="14.45" customHeight="1" x14ac:dyDescent="0.2">
      <c r="A44" s="831">
        <v>9</v>
      </c>
      <c r="B44" s="832" t="s">
        <v>1069</v>
      </c>
      <c r="C44" s="832" t="s">
        <v>1076</v>
      </c>
      <c r="D44" s="833" t="s">
        <v>1692</v>
      </c>
      <c r="E44" s="834" t="s">
        <v>1085</v>
      </c>
      <c r="F44" s="832" t="s">
        <v>1070</v>
      </c>
      <c r="G44" s="832" t="s">
        <v>1218</v>
      </c>
      <c r="H44" s="832" t="s">
        <v>573</v>
      </c>
      <c r="I44" s="832" t="s">
        <v>1219</v>
      </c>
      <c r="J44" s="832" t="s">
        <v>821</v>
      </c>
      <c r="K44" s="832" t="s">
        <v>1220</v>
      </c>
      <c r="L44" s="835">
        <v>36.54</v>
      </c>
      <c r="M44" s="835">
        <v>36.54</v>
      </c>
      <c r="N44" s="832">
        <v>1</v>
      </c>
      <c r="O44" s="836">
        <v>0.5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5" customHeight="1" x14ac:dyDescent="0.2">
      <c r="A45" s="831">
        <v>9</v>
      </c>
      <c r="B45" s="832" t="s">
        <v>1069</v>
      </c>
      <c r="C45" s="832" t="s">
        <v>1076</v>
      </c>
      <c r="D45" s="833" t="s">
        <v>1692</v>
      </c>
      <c r="E45" s="834" t="s">
        <v>1085</v>
      </c>
      <c r="F45" s="832" t="s">
        <v>1070</v>
      </c>
      <c r="G45" s="832" t="s">
        <v>1221</v>
      </c>
      <c r="H45" s="832" t="s">
        <v>573</v>
      </c>
      <c r="I45" s="832" t="s">
        <v>1222</v>
      </c>
      <c r="J45" s="832" t="s">
        <v>1223</v>
      </c>
      <c r="K45" s="832" t="s">
        <v>1224</v>
      </c>
      <c r="L45" s="835">
        <v>546.12</v>
      </c>
      <c r="M45" s="835">
        <v>1092.24</v>
      </c>
      <c r="N45" s="832">
        <v>2</v>
      </c>
      <c r="O45" s="836">
        <v>0.5</v>
      </c>
      <c r="P45" s="835">
        <v>1092.24</v>
      </c>
      <c r="Q45" s="837">
        <v>1</v>
      </c>
      <c r="R45" s="832">
        <v>2</v>
      </c>
      <c r="S45" s="837">
        <v>1</v>
      </c>
      <c r="T45" s="836">
        <v>0.5</v>
      </c>
      <c r="U45" s="838">
        <v>1</v>
      </c>
    </row>
    <row r="46" spans="1:21" ht="14.45" customHeight="1" x14ac:dyDescent="0.2">
      <c r="A46" s="831">
        <v>9</v>
      </c>
      <c r="B46" s="832" t="s">
        <v>1069</v>
      </c>
      <c r="C46" s="832" t="s">
        <v>1076</v>
      </c>
      <c r="D46" s="833" t="s">
        <v>1692</v>
      </c>
      <c r="E46" s="834" t="s">
        <v>1085</v>
      </c>
      <c r="F46" s="832" t="s">
        <v>1070</v>
      </c>
      <c r="G46" s="832" t="s">
        <v>1225</v>
      </c>
      <c r="H46" s="832" t="s">
        <v>573</v>
      </c>
      <c r="I46" s="832" t="s">
        <v>1226</v>
      </c>
      <c r="J46" s="832" t="s">
        <v>1227</v>
      </c>
      <c r="K46" s="832" t="s">
        <v>1228</v>
      </c>
      <c r="L46" s="835">
        <v>0</v>
      </c>
      <c r="M46" s="835">
        <v>0</v>
      </c>
      <c r="N46" s="832">
        <v>1</v>
      </c>
      <c r="O46" s="836">
        <v>0.5</v>
      </c>
      <c r="P46" s="835"/>
      <c r="Q46" s="837"/>
      <c r="R46" s="832"/>
      <c r="S46" s="837">
        <v>0</v>
      </c>
      <c r="T46" s="836"/>
      <c r="U46" s="838">
        <v>0</v>
      </c>
    </row>
    <row r="47" spans="1:21" ht="14.45" customHeight="1" x14ac:dyDescent="0.2">
      <c r="A47" s="831">
        <v>9</v>
      </c>
      <c r="B47" s="832" t="s">
        <v>1069</v>
      </c>
      <c r="C47" s="832" t="s">
        <v>1076</v>
      </c>
      <c r="D47" s="833" t="s">
        <v>1692</v>
      </c>
      <c r="E47" s="834" t="s">
        <v>1085</v>
      </c>
      <c r="F47" s="832" t="s">
        <v>1070</v>
      </c>
      <c r="G47" s="832" t="s">
        <v>1142</v>
      </c>
      <c r="H47" s="832" t="s">
        <v>668</v>
      </c>
      <c r="I47" s="832" t="s">
        <v>1143</v>
      </c>
      <c r="J47" s="832" t="s">
        <v>1144</v>
      </c>
      <c r="K47" s="832" t="s">
        <v>1145</v>
      </c>
      <c r="L47" s="835">
        <v>141.25</v>
      </c>
      <c r="M47" s="835">
        <v>282.5</v>
      </c>
      <c r="N47" s="832">
        <v>2</v>
      </c>
      <c r="O47" s="836">
        <v>1</v>
      </c>
      <c r="P47" s="835"/>
      <c r="Q47" s="837">
        <v>0</v>
      </c>
      <c r="R47" s="832"/>
      <c r="S47" s="837">
        <v>0</v>
      </c>
      <c r="T47" s="836"/>
      <c r="U47" s="838">
        <v>0</v>
      </c>
    </row>
    <row r="48" spans="1:21" ht="14.45" customHeight="1" x14ac:dyDescent="0.2">
      <c r="A48" s="831">
        <v>9</v>
      </c>
      <c r="B48" s="832" t="s">
        <v>1069</v>
      </c>
      <c r="C48" s="832" t="s">
        <v>1076</v>
      </c>
      <c r="D48" s="833" t="s">
        <v>1692</v>
      </c>
      <c r="E48" s="834" t="s">
        <v>1085</v>
      </c>
      <c r="F48" s="832" t="s">
        <v>1070</v>
      </c>
      <c r="G48" s="832" t="s">
        <v>1229</v>
      </c>
      <c r="H48" s="832" t="s">
        <v>573</v>
      </c>
      <c r="I48" s="832" t="s">
        <v>1230</v>
      </c>
      <c r="J48" s="832" t="s">
        <v>1231</v>
      </c>
      <c r="K48" s="832" t="s">
        <v>1232</v>
      </c>
      <c r="L48" s="835">
        <v>87.67</v>
      </c>
      <c r="M48" s="835">
        <v>263.01</v>
      </c>
      <c r="N48" s="832">
        <v>3</v>
      </c>
      <c r="O48" s="836">
        <v>1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5" customHeight="1" x14ac:dyDescent="0.2">
      <c r="A49" s="831">
        <v>9</v>
      </c>
      <c r="B49" s="832" t="s">
        <v>1069</v>
      </c>
      <c r="C49" s="832" t="s">
        <v>1076</v>
      </c>
      <c r="D49" s="833" t="s">
        <v>1692</v>
      </c>
      <c r="E49" s="834" t="s">
        <v>1085</v>
      </c>
      <c r="F49" s="832" t="s">
        <v>1070</v>
      </c>
      <c r="G49" s="832" t="s">
        <v>1150</v>
      </c>
      <c r="H49" s="832" t="s">
        <v>573</v>
      </c>
      <c r="I49" s="832" t="s">
        <v>1151</v>
      </c>
      <c r="J49" s="832" t="s">
        <v>690</v>
      </c>
      <c r="K49" s="832" t="s">
        <v>1152</v>
      </c>
      <c r="L49" s="835">
        <v>33.71</v>
      </c>
      <c r="M49" s="835">
        <v>505.65</v>
      </c>
      <c r="N49" s="832">
        <v>15</v>
      </c>
      <c r="O49" s="836">
        <v>11</v>
      </c>
      <c r="P49" s="835">
        <v>168.55</v>
      </c>
      <c r="Q49" s="837">
        <v>0.33333333333333337</v>
      </c>
      <c r="R49" s="832">
        <v>5</v>
      </c>
      <c r="S49" s="837">
        <v>0.33333333333333331</v>
      </c>
      <c r="T49" s="836">
        <v>3.5</v>
      </c>
      <c r="U49" s="838">
        <v>0.31818181818181818</v>
      </c>
    </row>
    <row r="50" spans="1:21" ht="14.45" customHeight="1" x14ac:dyDescent="0.2">
      <c r="A50" s="831">
        <v>9</v>
      </c>
      <c r="B50" s="832" t="s">
        <v>1069</v>
      </c>
      <c r="C50" s="832" t="s">
        <v>1076</v>
      </c>
      <c r="D50" s="833" t="s">
        <v>1692</v>
      </c>
      <c r="E50" s="834" t="s">
        <v>1085</v>
      </c>
      <c r="F50" s="832" t="s">
        <v>1070</v>
      </c>
      <c r="G50" s="832" t="s">
        <v>1233</v>
      </c>
      <c r="H50" s="832" t="s">
        <v>573</v>
      </c>
      <c r="I50" s="832" t="s">
        <v>1234</v>
      </c>
      <c r="J50" s="832" t="s">
        <v>1235</v>
      </c>
      <c r="K50" s="832" t="s">
        <v>1236</v>
      </c>
      <c r="L50" s="835">
        <v>902.57</v>
      </c>
      <c r="M50" s="835">
        <v>902.57</v>
      </c>
      <c r="N50" s="832">
        <v>1</v>
      </c>
      <c r="O50" s="836">
        <v>1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5" customHeight="1" x14ac:dyDescent="0.2">
      <c r="A51" s="831">
        <v>9</v>
      </c>
      <c r="B51" s="832" t="s">
        <v>1069</v>
      </c>
      <c r="C51" s="832" t="s">
        <v>1076</v>
      </c>
      <c r="D51" s="833" t="s">
        <v>1692</v>
      </c>
      <c r="E51" s="834" t="s">
        <v>1085</v>
      </c>
      <c r="F51" s="832" t="s">
        <v>1070</v>
      </c>
      <c r="G51" s="832" t="s">
        <v>1237</v>
      </c>
      <c r="H51" s="832" t="s">
        <v>573</v>
      </c>
      <c r="I51" s="832" t="s">
        <v>1238</v>
      </c>
      <c r="J51" s="832" t="s">
        <v>1239</v>
      </c>
      <c r="K51" s="832" t="s">
        <v>1240</v>
      </c>
      <c r="L51" s="835">
        <v>1274.5999999999999</v>
      </c>
      <c r="M51" s="835">
        <v>1274.5999999999999</v>
      </c>
      <c r="N51" s="832">
        <v>1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5" customHeight="1" x14ac:dyDescent="0.2">
      <c r="A52" s="831">
        <v>9</v>
      </c>
      <c r="B52" s="832" t="s">
        <v>1069</v>
      </c>
      <c r="C52" s="832" t="s">
        <v>1076</v>
      </c>
      <c r="D52" s="833" t="s">
        <v>1692</v>
      </c>
      <c r="E52" s="834" t="s">
        <v>1085</v>
      </c>
      <c r="F52" s="832" t="s">
        <v>1070</v>
      </c>
      <c r="G52" s="832" t="s">
        <v>1241</v>
      </c>
      <c r="H52" s="832" t="s">
        <v>573</v>
      </c>
      <c r="I52" s="832" t="s">
        <v>1242</v>
      </c>
      <c r="J52" s="832" t="s">
        <v>930</v>
      </c>
      <c r="K52" s="832" t="s">
        <v>931</v>
      </c>
      <c r="L52" s="835">
        <v>75.73</v>
      </c>
      <c r="M52" s="835">
        <v>75.73</v>
      </c>
      <c r="N52" s="832">
        <v>1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5" customHeight="1" x14ac:dyDescent="0.2">
      <c r="A53" s="831">
        <v>9</v>
      </c>
      <c r="B53" s="832" t="s">
        <v>1069</v>
      </c>
      <c r="C53" s="832" t="s">
        <v>1076</v>
      </c>
      <c r="D53" s="833" t="s">
        <v>1692</v>
      </c>
      <c r="E53" s="834" t="s">
        <v>1085</v>
      </c>
      <c r="F53" s="832" t="s">
        <v>1070</v>
      </c>
      <c r="G53" s="832" t="s">
        <v>1171</v>
      </c>
      <c r="H53" s="832" t="s">
        <v>668</v>
      </c>
      <c r="I53" s="832" t="s">
        <v>1243</v>
      </c>
      <c r="J53" s="832" t="s">
        <v>1244</v>
      </c>
      <c r="K53" s="832" t="s">
        <v>1245</v>
      </c>
      <c r="L53" s="835">
        <v>72.27</v>
      </c>
      <c r="M53" s="835">
        <v>22837.32</v>
      </c>
      <c r="N53" s="832">
        <v>316</v>
      </c>
      <c r="O53" s="836">
        <v>5.5</v>
      </c>
      <c r="P53" s="835">
        <v>8672.4</v>
      </c>
      <c r="Q53" s="837">
        <v>0.37974683544303794</v>
      </c>
      <c r="R53" s="832">
        <v>120</v>
      </c>
      <c r="S53" s="837">
        <v>0.379746835443038</v>
      </c>
      <c r="T53" s="836">
        <v>2.5</v>
      </c>
      <c r="U53" s="838">
        <v>0.45454545454545453</v>
      </c>
    </row>
    <row r="54" spans="1:21" ht="14.45" customHeight="1" x14ac:dyDescent="0.2">
      <c r="A54" s="831">
        <v>9</v>
      </c>
      <c r="B54" s="832" t="s">
        <v>1069</v>
      </c>
      <c r="C54" s="832" t="s">
        <v>1076</v>
      </c>
      <c r="D54" s="833" t="s">
        <v>1692</v>
      </c>
      <c r="E54" s="834" t="s">
        <v>1085</v>
      </c>
      <c r="F54" s="832" t="s">
        <v>1070</v>
      </c>
      <c r="G54" s="832" t="s">
        <v>1171</v>
      </c>
      <c r="H54" s="832" t="s">
        <v>668</v>
      </c>
      <c r="I54" s="832" t="s">
        <v>1246</v>
      </c>
      <c r="J54" s="832" t="s">
        <v>1247</v>
      </c>
      <c r="K54" s="832" t="s">
        <v>1245</v>
      </c>
      <c r="L54" s="835">
        <v>72.27</v>
      </c>
      <c r="M54" s="835">
        <v>1734.48</v>
      </c>
      <c r="N54" s="832">
        <v>24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5" customHeight="1" x14ac:dyDescent="0.2">
      <c r="A55" s="831">
        <v>9</v>
      </c>
      <c r="B55" s="832" t="s">
        <v>1069</v>
      </c>
      <c r="C55" s="832" t="s">
        <v>1076</v>
      </c>
      <c r="D55" s="833" t="s">
        <v>1692</v>
      </c>
      <c r="E55" s="834" t="s">
        <v>1085</v>
      </c>
      <c r="F55" s="832" t="s">
        <v>1070</v>
      </c>
      <c r="G55" s="832" t="s">
        <v>1171</v>
      </c>
      <c r="H55" s="832" t="s">
        <v>668</v>
      </c>
      <c r="I55" s="832" t="s">
        <v>1248</v>
      </c>
      <c r="J55" s="832" t="s">
        <v>1249</v>
      </c>
      <c r="K55" s="832" t="s">
        <v>1245</v>
      </c>
      <c r="L55" s="835">
        <v>72.27</v>
      </c>
      <c r="M55" s="835">
        <v>1734.48</v>
      </c>
      <c r="N55" s="832">
        <v>24</v>
      </c>
      <c r="O55" s="836">
        <v>2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5" customHeight="1" x14ac:dyDescent="0.2">
      <c r="A56" s="831">
        <v>9</v>
      </c>
      <c r="B56" s="832" t="s">
        <v>1069</v>
      </c>
      <c r="C56" s="832" t="s">
        <v>1076</v>
      </c>
      <c r="D56" s="833" t="s">
        <v>1692</v>
      </c>
      <c r="E56" s="834" t="s">
        <v>1085</v>
      </c>
      <c r="F56" s="832" t="s">
        <v>1070</v>
      </c>
      <c r="G56" s="832" t="s">
        <v>1171</v>
      </c>
      <c r="H56" s="832" t="s">
        <v>668</v>
      </c>
      <c r="I56" s="832" t="s">
        <v>1250</v>
      </c>
      <c r="J56" s="832" t="s">
        <v>1251</v>
      </c>
      <c r="K56" s="832" t="s">
        <v>1245</v>
      </c>
      <c r="L56" s="835">
        <v>72.27</v>
      </c>
      <c r="M56" s="835">
        <v>1734.48</v>
      </c>
      <c r="N56" s="832">
        <v>24</v>
      </c>
      <c r="O56" s="836">
        <v>1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5" customHeight="1" x14ac:dyDescent="0.2">
      <c r="A57" s="831">
        <v>9</v>
      </c>
      <c r="B57" s="832" t="s">
        <v>1069</v>
      </c>
      <c r="C57" s="832" t="s">
        <v>1076</v>
      </c>
      <c r="D57" s="833" t="s">
        <v>1692</v>
      </c>
      <c r="E57" s="834" t="s">
        <v>1085</v>
      </c>
      <c r="F57" s="832" t="s">
        <v>1070</v>
      </c>
      <c r="G57" s="832" t="s">
        <v>1171</v>
      </c>
      <c r="H57" s="832" t="s">
        <v>668</v>
      </c>
      <c r="I57" s="832" t="s">
        <v>1252</v>
      </c>
      <c r="J57" s="832" t="s">
        <v>1253</v>
      </c>
      <c r="K57" s="832" t="s">
        <v>1245</v>
      </c>
      <c r="L57" s="835">
        <v>72.27</v>
      </c>
      <c r="M57" s="835">
        <v>1734.48</v>
      </c>
      <c r="N57" s="832">
        <v>24</v>
      </c>
      <c r="O57" s="836">
        <v>1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5" customHeight="1" x14ac:dyDescent="0.2">
      <c r="A58" s="831">
        <v>9</v>
      </c>
      <c r="B58" s="832" t="s">
        <v>1069</v>
      </c>
      <c r="C58" s="832" t="s">
        <v>1076</v>
      </c>
      <c r="D58" s="833" t="s">
        <v>1692</v>
      </c>
      <c r="E58" s="834" t="s">
        <v>1085</v>
      </c>
      <c r="F58" s="832" t="s">
        <v>1070</v>
      </c>
      <c r="G58" s="832" t="s">
        <v>1171</v>
      </c>
      <c r="H58" s="832" t="s">
        <v>668</v>
      </c>
      <c r="I58" s="832" t="s">
        <v>1254</v>
      </c>
      <c r="J58" s="832" t="s">
        <v>1255</v>
      </c>
      <c r="K58" s="832" t="s">
        <v>1256</v>
      </c>
      <c r="L58" s="835">
        <v>135.54</v>
      </c>
      <c r="M58" s="835">
        <v>1219.8599999999999</v>
      </c>
      <c r="N58" s="832">
        <v>9</v>
      </c>
      <c r="O58" s="836">
        <v>1.5</v>
      </c>
      <c r="P58" s="835">
        <v>1219.8599999999999</v>
      </c>
      <c r="Q58" s="837">
        <v>1</v>
      </c>
      <c r="R58" s="832">
        <v>9</v>
      </c>
      <c r="S58" s="837">
        <v>1</v>
      </c>
      <c r="T58" s="836">
        <v>1.5</v>
      </c>
      <c r="U58" s="838">
        <v>1</v>
      </c>
    </row>
    <row r="59" spans="1:21" ht="14.45" customHeight="1" x14ac:dyDescent="0.2">
      <c r="A59" s="831">
        <v>9</v>
      </c>
      <c r="B59" s="832" t="s">
        <v>1069</v>
      </c>
      <c r="C59" s="832" t="s">
        <v>1076</v>
      </c>
      <c r="D59" s="833" t="s">
        <v>1692</v>
      </c>
      <c r="E59" s="834" t="s">
        <v>1085</v>
      </c>
      <c r="F59" s="832" t="s">
        <v>1070</v>
      </c>
      <c r="G59" s="832" t="s">
        <v>1171</v>
      </c>
      <c r="H59" s="832" t="s">
        <v>668</v>
      </c>
      <c r="I59" s="832" t="s">
        <v>1257</v>
      </c>
      <c r="J59" s="832" t="s">
        <v>1258</v>
      </c>
      <c r="K59" s="832" t="s">
        <v>1256</v>
      </c>
      <c r="L59" s="835">
        <v>135.54</v>
      </c>
      <c r="M59" s="835">
        <v>1219.8599999999999</v>
      </c>
      <c r="N59" s="832">
        <v>9</v>
      </c>
      <c r="O59" s="836">
        <v>1</v>
      </c>
      <c r="P59" s="835">
        <v>1219.8599999999999</v>
      </c>
      <c r="Q59" s="837">
        <v>1</v>
      </c>
      <c r="R59" s="832">
        <v>9</v>
      </c>
      <c r="S59" s="837">
        <v>1</v>
      </c>
      <c r="T59" s="836">
        <v>1</v>
      </c>
      <c r="U59" s="838">
        <v>1</v>
      </c>
    </row>
    <row r="60" spans="1:21" ht="14.45" customHeight="1" x14ac:dyDescent="0.2">
      <c r="A60" s="831">
        <v>9</v>
      </c>
      <c r="B60" s="832" t="s">
        <v>1069</v>
      </c>
      <c r="C60" s="832" t="s">
        <v>1076</v>
      </c>
      <c r="D60" s="833" t="s">
        <v>1692</v>
      </c>
      <c r="E60" s="834" t="s">
        <v>1085</v>
      </c>
      <c r="F60" s="832" t="s">
        <v>1070</v>
      </c>
      <c r="G60" s="832" t="s">
        <v>1171</v>
      </c>
      <c r="H60" s="832" t="s">
        <v>668</v>
      </c>
      <c r="I60" s="832" t="s">
        <v>1172</v>
      </c>
      <c r="J60" s="832" t="s">
        <v>1173</v>
      </c>
      <c r="K60" s="832" t="s">
        <v>1174</v>
      </c>
      <c r="L60" s="835">
        <v>294.81</v>
      </c>
      <c r="M60" s="835">
        <v>12971.64</v>
      </c>
      <c r="N60" s="832">
        <v>44</v>
      </c>
      <c r="O60" s="836">
        <v>6.5</v>
      </c>
      <c r="P60" s="835">
        <v>5601.3899999999994</v>
      </c>
      <c r="Q60" s="837">
        <v>0.43181818181818177</v>
      </c>
      <c r="R60" s="832">
        <v>19</v>
      </c>
      <c r="S60" s="837">
        <v>0.43181818181818182</v>
      </c>
      <c r="T60" s="836">
        <v>3</v>
      </c>
      <c r="U60" s="838">
        <v>0.46153846153846156</v>
      </c>
    </row>
    <row r="61" spans="1:21" ht="14.45" customHeight="1" x14ac:dyDescent="0.2">
      <c r="A61" s="831">
        <v>9</v>
      </c>
      <c r="B61" s="832" t="s">
        <v>1069</v>
      </c>
      <c r="C61" s="832" t="s">
        <v>1076</v>
      </c>
      <c r="D61" s="833" t="s">
        <v>1692</v>
      </c>
      <c r="E61" s="834" t="s">
        <v>1085</v>
      </c>
      <c r="F61" s="832" t="s">
        <v>1070</v>
      </c>
      <c r="G61" s="832" t="s">
        <v>1171</v>
      </c>
      <c r="H61" s="832" t="s">
        <v>668</v>
      </c>
      <c r="I61" s="832" t="s">
        <v>1259</v>
      </c>
      <c r="J61" s="832" t="s">
        <v>1260</v>
      </c>
      <c r="K61" s="832" t="s">
        <v>1261</v>
      </c>
      <c r="L61" s="835">
        <v>2635.97</v>
      </c>
      <c r="M61" s="835">
        <v>152886.26</v>
      </c>
      <c r="N61" s="832">
        <v>58</v>
      </c>
      <c r="O61" s="836">
        <v>13.5</v>
      </c>
      <c r="P61" s="835">
        <v>118618.65000000002</v>
      </c>
      <c r="Q61" s="837">
        <v>0.77586206896551735</v>
      </c>
      <c r="R61" s="832">
        <v>45</v>
      </c>
      <c r="S61" s="837">
        <v>0.77586206896551724</v>
      </c>
      <c r="T61" s="836">
        <v>9.5</v>
      </c>
      <c r="U61" s="838">
        <v>0.70370370370370372</v>
      </c>
    </row>
    <row r="62" spans="1:21" ht="14.45" customHeight="1" x14ac:dyDescent="0.2">
      <c r="A62" s="831">
        <v>9</v>
      </c>
      <c r="B62" s="832" t="s">
        <v>1069</v>
      </c>
      <c r="C62" s="832" t="s">
        <v>1076</v>
      </c>
      <c r="D62" s="833" t="s">
        <v>1692</v>
      </c>
      <c r="E62" s="834" t="s">
        <v>1085</v>
      </c>
      <c r="F62" s="832" t="s">
        <v>1070</v>
      </c>
      <c r="G62" s="832" t="s">
        <v>1171</v>
      </c>
      <c r="H62" s="832" t="s">
        <v>573</v>
      </c>
      <c r="I62" s="832" t="s">
        <v>1262</v>
      </c>
      <c r="J62" s="832" t="s">
        <v>772</v>
      </c>
      <c r="K62" s="832" t="s">
        <v>773</v>
      </c>
      <c r="L62" s="835">
        <v>2844.97</v>
      </c>
      <c r="M62" s="835">
        <v>25604.73</v>
      </c>
      <c r="N62" s="832">
        <v>9</v>
      </c>
      <c r="O62" s="836">
        <v>2.5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5" customHeight="1" x14ac:dyDescent="0.2">
      <c r="A63" s="831">
        <v>9</v>
      </c>
      <c r="B63" s="832" t="s">
        <v>1069</v>
      </c>
      <c r="C63" s="832" t="s">
        <v>1076</v>
      </c>
      <c r="D63" s="833" t="s">
        <v>1692</v>
      </c>
      <c r="E63" s="834" t="s">
        <v>1085</v>
      </c>
      <c r="F63" s="832" t="s">
        <v>1070</v>
      </c>
      <c r="G63" s="832" t="s">
        <v>1171</v>
      </c>
      <c r="H63" s="832" t="s">
        <v>573</v>
      </c>
      <c r="I63" s="832" t="s">
        <v>1263</v>
      </c>
      <c r="J63" s="832" t="s">
        <v>1264</v>
      </c>
      <c r="K63" s="832" t="s">
        <v>1265</v>
      </c>
      <c r="L63" s="835">
        <v>283.32</v>
      </c>
      <c r="M63" s="835">
        <v>1699.92</v>
      </c>
      <c r="N63" s="832">
        <v>6</v>
      </c>
      <c r="O63" s="836">
        <v>1</v>
      </c>
      <c r="P63" s="835">
        <v>1699.92</v>
      </c>
      <c r="Q63" s="837">
        <v>1</v>
      </c>
      <c r="R63" s="832">
        <v>6</v>
      </c>
      <c r="S63" s="837">
        <v>1</v>
      </c>
      <c r="T63" s="836">
        <v>1</v>
      </c>
      <c r="U63" s="838">
        <v>1</v>
      </c>
    </row>
    <row r="64" spans="1:21" ht="14.45" customHeight="1" x14ac:dyDescent="0.2">
      <c r="A64" s="831">
        <v>9</v>
      </c>
      <c r="B64" s="832" t="s">
        <v>1069</v>
      </c>
      <c r="C64" s="832" t="s">
        <v>1076</v>
      </c>
      <c r="D64" s="833" t="s">
        <v>1692</v>
      </c>
      <c r="E64" s="834" t="s">
        <v>1085</v>
      </c>
      <c r="F64" s="832" t="s">
        <v>1070</v>
      </c>
      <c r="G64" s="832" t="s">
        <v>1171</v>
      </c>
      <c r="H64" s="832" t="s">
        <v>573</v>
      </c>
      <c r="I64" s="832" t="s">
        <v>1266</v>
      </c>
      <c r="J64" s="832" t="s">
        <v>1267</v>
      </c>
      <c r="K64" s="832" t="s">
        <v>1265</v>
      </c>
      <c r="L64" s="835">
        <v>283.32</v>
      </c>
      <c r="M64" s="835">
        <v>1699.92</v>
      </c>
      <c r="N64" s="832">
        <v>6</v>
      </c>
      <c r="O64" s="836">
        <v>1</v>
      </c>
      <c r="P64" s="835">
        <v>1699.92</v>
      </c>
      <c r="Q64" s="837">
        <v>1</v>
      </c>
      <c r="R64" s="832">
        <v>6</v>
      </c>
      <c r="S64" s="837">
        <v>1</v>
      </c>
      <c r="T64" s="836">
        <v>1</v>
      </c>
      <c r="U64" s="838">
        <v>1</v>
      </c>
    </row>
    <row r="65" spans="1:21" ht="14.45" customHeight="1" x14ac:dyDescent="0.2">
      <c r="A65" s="831">
        <v>9</v>
      </c>
      <c r="B65" s="832" t="s">
        <v>1069</v>
      </c>
      <c r="C65" s="832" t="s">
        <v>1076</v>
      </c>
      <c r="D65" s="833" t="s">
        <v>1692</v>
      </c>
      <c r="E65" s="834" t="s">
        <v>1085</v>
      </c>
      <c r="F65" s="832" t="s">
        <v>1070</v>
      </c>
      <c r="G65" s="832" t="s">
        <v>1171</v>
      </c>
      <c r="H65" s="832" t="s">
        <v>573</v>
      </c>
      <c r="I65" s="832" t="s">
        <v>1268</v>
      </c>
      <c r="J65" s="832" t="s">
        <v>1269</v>
      </c>
      <c r="K65" s="832" t="s">
        <v>1265</v>
      </c>
      <c r="L65" s="835">
        <v>283.32</v>
      </c>
      <c r="M65" s="835">
        <v>1699.92</v>
      </c>
      <c r="N65" s="832">
        <v>6</v>
      </c>
      <c r="O65" s="836">
        <v>1</v>
      </c>
      <c r="P65" s="835">
        <v>1699.92</v>
      </c>
      <c r="Q65" s="837">
        <v>1</v>
      </c>
      <c r="R65" s="832">
        <v>6</v>
      </c>
      <c r="S65" s="837">
        <v>1</v>
      </c>
      <c r="T65" s="836">
        <v>1</v>
      </c>
      <c r="U65" s="838">
        <v>1</v>
      </c>
    </row>
    <row r="66" spans="1:21" ht="14.45" customHeight="1" x14ac:dyDescent="0.2">
      <c r="A66" s="831">
        <v>9</v>
      </c>
      <c r="B66" s="832" t="s">
        <v>1069</v>
      </c>
      <c r="C66" s="832" t="s">
        <v>1076</v>
      </c>
      <c r="D66" s="833" t="s">
        <v>1692</v>
      </c>
      <c r="E66" s="834" t="s">
        <v>1085</v>
      </c>
      <c r="F66" s="832" t="s">
        <v>1070</v>
      </c>
      <c r="G66" s="832" t="s">
        <v>1171</v>
      </c>
      <c r="H66" s="832" t="s">
        <v>573</v>
      </c>
      <c r="I66" s="832" t="s">
        <v>1270</v>
      </c>
      <c r="J66" s="832" t="s">
        <v>1271</v>
      </c>
      <c r="K66" s="832" t="s">
        <v>1265</v>
      </c>
      <c r="L66" s="835">
        <v>283.32</v>
      </c>
      <c r="M66" s="835">
        <v>1699.92</v>
      </c>
      <c r="N66" s="832">
        <v>6</v>
      </c>
      <c r="O66" s="836">
        <v>1</v>
      </c>
      <c r="P66" s="835">
        <v>1699.92</v>
      </c>
      <c r="Q66" s="837">
        <v>1</v>
      </c>
      <c r="R66" s="832">
        <v>6</v>
      </c>
      <c r="S66" s="837">
        <v>1</v>
      </c>
      <c r="T66" s="836">
        <v>1</v>
      </c>
      <c r="U66" s="838">
        <v>1</v>
      </c>
    </row>
    <row r="67" spans="1:21" ht="14.45" customHeight="1" x14ac:dyDescent="0.2">
      <c r="A67" s="831">
        <v>9</v>
      </c>
      <c r="B67" s="832" t="s">
        <v>1069</v>
      </c>
      <c r="C67" s="832" t="s">
        <v>1076</v>
      </c>
      <c r="D67" s="833" t="s">
        <v>1692</v>
      </c>
      <c r="E67" s="834" t="s">
        <v>1085</v>
      </c>
      <c r="F67" s="832" t="s">
        <v>1070</v>
      </c>
      <c r="G67" s="832" t="s">
        <v>1171</v>
      </c>
      <c r="H67" s="832" t="s">
        <v>573</v>
      </c>
      <c r="I67" s="832" t="s">
        <v>1272</v>
      </c>
      <c r="J67" s="832" t="s">
        <v>1251</v>
      </c>
      <c r="K67" s="832" t="s">
        <v>1265</v>
      </c>
      <c r="L67" s="835">
        <v>289.07</v>
      </c>
      <c r="M67" s="835">
        <v>1445.35</v>
      </c>
      <c r="N67" s="832">
        <v>5</v>
      </c>
      <c r="O67" s="836">
        <v>0.5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5" customHeight="1" x14ac:dyDescent="0.2">
      <c r="A68" s="831">
        <v>9</v>
      </c>
      <c r="B68" s="832" t="s">
        <v>1069</v>
      </c>
      <c r="C68" s="832" t="s">
        <v>1076</v>
      </c>
      <c r="D68" s="833" t="s">
        <v>1692</v>
      </c>
      <c r="E68" s="834" t="s">
        <v>1085</v>
      </c>
      <c r="F68" s="832" t="s">
        <v>1070</v>
      </c>
      <c r="G68" s="832" t="s">
        <v>1171</v>
      </c>
      <c r="H68" s="832" t="s">
        <v>573</v>
      </c>
      <c r="I68" s="832" t="s">
        <v>1273</v>
      </c>
      <c r="J68" s="832" t="s">
        <v>1244</v>
      </c>
      <c r="K68" s="832" t="s">
        <v>1265</v>
      </c>
      <c r="L68" s="835">
        <v>289.07</v>
      </c>
      <c r="M68" s="835">
        <v>80939.600000000006</v>
      </c>
      <c r="N68" s="832">
        <v>280</v>
      </c>
      <c r="O68" s="836">
        <v>11</v>
      </c>
      <c r="P68" s="835">
        <v>21391.18</v>
      </c>
      <c r="Q68" s="837">
        <v>0.26428571428571429</v>
      </c>
      <c r="R68" s="832">
        <v>74</v>
      </c>
      <c r="S68" s="837">
        <v>0.26428571428571429</v>
      </c>
      <c r="T68" s="836">
        <v>3</v>
      </c>
      <c r="U68" s="838">
        <v>0.27272727272727271</v>
      </c>
    </row>
    <row r="69" spans="1:21" ht="14.45" customHeight="1" x14ac:dyDescent="0.2">
      <c r="A69" s="831">
        <v>9</v>
      </c>
      <c r="B69" s="832" t="s">
        <v>1069</v>
      </c>
      <c r="C69" s="832" t="s">
        <v>1076</v>
      </c>
      <c r="D69" s="833" t="s">
        <v>1692</v>
      </c>
      <c r="E69" s="834" t="s">
        <v>1085</v>
      </c>
      <c r="F69" s="832" t="s">
        <v>1070</v>
      </c>
      <c r="G69" s="832" t="s">
        <v>1171</v>
      </c>
      <c r="H69" s="832" t="s">
        <v>573</v>
      </c>
      <c r="I69" s="832" t="s">
        <v>1274</v>
      </c>
      <c r="J69" s="832" t="s">
        <v>1249</v>
      </c>
      <c r="K69" s="832" t="s">
        <v>1265</v>
      </c>
      <c r="L69" s="835">
        <v>289.07</v>
      </c>
      <c r="M69" s="835">
        <v>1445.35</v>
      </c>
      <c r="N69" s="832">
        <v>5</v>
      </c>
      <c r="O69" s="836">
        <v>0.5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5" customHeight="1" x14ac:dyDescent="0.2">
      <c r="A70" s="831">
        <v>9</v>
      </c>
      <c r="B70" s="832" t="s">
        <v>1069</v>
      </c>
      <c r="C70" s="832" t="s">
        <v>1076</v>
      </c>
      <c r="D70" s="833" t="s">
        <v>1692</v>
      </c>
      <c r="E70" s="834" t="s">
        <v>1085</v>
      </c>
      <c r="F70" s="832" t="s">
        <v>1070</v>
      </c>
      <c r="G70" s="832" t="s">
        <v>1171</v>
      </c>
      <c r="H70" s="832" t="s">
        <v>573</v>
      </c>
      <c r="I70" s="832" t="s">
        <v>1275</v>
      </c>
      <c r="J70" s="832" t="s">
        <v>1247</v>
      </c>
      <c r="K70" s="832" t="s">
        <v>1265</v>
      </c>
      <c r="L70" s="835">
        <v>289.07</v>
      </c>
      <c r="M70" s="835">
        <v>11851.87</v>
      </c>
      <c r="N70" s="832">
        <v>41</v>
      </c>
      <c r="O70" s="836">
        <v>1.5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5" customHeight="1" x14ac:dyDescent="0.2">
      <c r="A71" s="831">
        <v>9</v>
      </c>
      <c r="B71" s="832" t="s">
        <v>1069</v>
      </c>
      <c r="C71" s="832" t="s">
        <v>1076</v>
      </c>
      <c r="D71" s="833" t="s">
        <v>1692</v>
      </c>
      <c r="E71" s="834" t="s">
        <v>1085</v>
      </c>
      <c r="F71" s="832" t="s">
        <v>1070</v>
      </c>
      <c r="G71" s="832" t="s">
        <v>1171</v>
      </c>
      <c r="H71" s="832" t="s">
        <v>573</v>
      </c>
      <c r="I71" s="832" t="s">
        <v>1276</v>
      </c>
      <c r="J71" s="832" t="s">
        <v>1253</v>
      </c>
      <c r="K71" s="832" t="s">
        <v>1265</v>
      </c>
      <c r="L71" s="835">
        <v>289.07</v>
      </c>
      <c r="M71" s="835">
        <v>1445.35</v>
      </c>
      <c r="N71" s="832">
        <v>5</v>
      </c>
      <c r="O71" s="836">
        <v>0.5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5" customHeight="1" x14ac:dyDescent="0.2">
      <c r="A72" s="831">
        <v>9</v>
      </c>
      <c r="B72" s="832" t="s">
        <v>1069</v>
      </c>
      <c r="C72" s="832" t="s">
        <v>1076</v>
      </c>
      <c r="D72" s="833" t="s">
        <v>1692</v>
      </c>
      <c r="E72" s="834" t="s">
        <v>1085</v>
      </c>
      <c r="F72" s="832" t="s">
        <v>1070</v>
      </c>
      <c r="G72" s="832" t="s">
        <v>1171</v>
      </c>
      <c r="H72" s="832" t="s">
        <v>668</v>
      </c>
      <c r="I72" s="832" t="s">
        <v>1277</v>
      </c>
      <c r="J72" s="832" t="s">
        <v>1278</v>
      </c>
      <c r="K72" s="832" t="s">
        <v>1174</v>
      </c>
      <c r="L72" s="835">
        <v>294.81</v>
      </c>
      <c r="M72" s="835">
        <v>2948.1</v>
      </c>
      <c r="N72" s="832">
        <v>10</v>
      </c>
      <c r="O72" s="836">
        <v>2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5" customHeight="1" x14ac:dyDescent="0.2">
      <c r="A73" s="831">
        <v>9</v>
      </c>
      <c r="B73" s="832" t="s">
        <v>1069</v>
      </c>
      <c r="C73" s="832" t="s">
        <v>1076</v>
      </c>
      <c r="D73" s="833" t="s">
        <v>1692</v>
      </c>
      <c r="E73" s="834" t="s">
        <v>1085</v>
      </c>
      <c r="F73" s="832" t="s">
        <v>1070</v>
      </c>
      <c r="G73" s="832" t="s">
        <v>1171</v>
      </c>
      <c r="H73" s="832" t="s">
        <v>573</v>
      </c>
      <c r="I73" s="832" t="s">
        <v>1279</v>
      </c>
      <c r="J73" s="832" t="s">
        <v>772</v>
      </c>
      <c r="K73" s="832" t="s">
        <v>773</v>
      </c>
      <c r="L73" s="835">
        <v>2844.97</v>
      </c>
      <c r="M73" s="835">
        <v>8534.91</v>
      </c>
      <c r="N73" s="832">
        <v>3</v>
      </c>
      <c r="O73" s="836">
        <v>1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5" customHeight="1" x14ac:dyDescent="0.2">
      <c r="A74" s="831">
        <v>9</v>
      </c>
      <c r="B74" s="832" t="s">
        <v>1069</v>
      </c>
      <c r="C74" s="832" t="s">
        <v>1076</v>
      </c>
      <c r="D74" s="833" t="s">
        <v>1692</v>
      </c>
      <c r="E74" s="834" t="s">
        <v>1085</v>
      </c>
      <c r="F74" s="832" t="s">
        <v>1071</v>
      </c>
      <c r="G74" s="832" t="s">
        <v>1179</v>
      </c>
      <c r="H74" s="832" t="s">
        <v>573</v>
      </c>
      <c r="I74" s="832" t="s">
        <v>1280</v>
      </c>
      <c r="J74" s="832" t="s">
        <v>1181</v>
      </c>
      <c r="K74" s="832"/>
      <c r="L74" s="835">
        <v>0</v>
      </c>
      <c r="M74" s="835">
        <v>0</v>
      </c>
      <c r="N74" s="832">
        <v>1</v>
      </c>
      <c r="O74" s="836">
        <v>1</v>
      </c>
      <c r="P74" s="835">
        <v>0</v>
      </c>
      <c r="Q74" s="837"/>
      <c r="R74" s="832">
        <v>1</v>
      </c>
      <c r="S74" s="837">
        <v>1</v>
      </c>
      <c r="T74" s="836">
        <v>1</v>
      </c>
      <c r="U74" s="838">
        <v>1</v>
      </c>
    </row>
    <row r="75" spans="1:21" ht="14.45" customHeight="1" x14ac:dyDescent="0.2">
      <c r="A75" s="831">
        <v>9</v>
      </c>
      <c r="B75" s="832" t="s">
        <v>1069</v>
      </c>
      <c r="C75" s="832" t="s">
        <v>1076</v>
      </c>
      <c r="D75" s="833" t="s">
        <v>1692</v>
      </c>
      <c r="E75" s="834" t="s">
        <v>1085</v>
      </c>
      <c r="F75" s="832" t="s">
        <v>1071</v>
      </c>
      <c r="G75" s="832" t="s">
        <v>1179</v>
      </c>
      <c r="H75" s="832" t="s">
        <v>573</v>
      </c>
      <c r="I75" s="832" t="s">
        <v>1281</v>
      </c>
      <c r="J75" s="832" t="s">
        <v>1181</v>
      </c>
      <c r="K75" s="832"/>
      <c r="L75" s="835">
        <v>0</v>
      </c>
      <c r="M75" s="835">
        <v>0</v>
      </c>
      <c r="N75" s="832">
        <v>1</v>
      </c>
      <c r="O75" s="836">
        <v>1</v>
      </c>
      <c r="P75" s="835"/>
      <c r="Q75" s="837"/>
      <c r="R75" s="832"/>
      <c r="S75" s="837">
        <v>0</v>
      </c>
      <c r="T75" s="836"/>
      <c r="U75" s="838">
        <v>0</v>
      </c>
    </row>
    <row r="76" spans="1:21" ht="14.45" customHeight="1" x14ac:dyDescent="0.2">
      <c r="A76" s="831">
        <v>9</v>
      </c>
      <c r="B76" s="832" t="s">
        <v>1069</v>
      </c>
      <c r="C76" s="832" t="s">
        <v>1076</v>
      </c>
      <c r="D76" s="833" t="s">
        <v>1692</v>
      </c>
      <c r="E76" s="834" t="s">
        <v>1085</v>
      </c>
      <c r="F76" s="832" t="s">
        <v>1071</v>
      </c>
      <c r="G76" s="832" t="s">
        <v>1179</v>
      </c>
      <c r="H76" s="832" t="s">
        <v>573</v>
      </c>
      <c r="I76" s="832" t="s">
        <v>1282</v>
      </c>
      <c r="J76" s="832" t="s">
        <v>1181</v>
      </c>
      <c r="K76" s="832"/>
      <c r="L76" s="835">
        <v>0</v>
      </c>
      <c r="M76" s="835">
        <v>0</v>
      </c>
      <c r="N76" s="832">
        <v>1</v>
      </c>
      <c r="O76" s="836">
        <v>1</v>
      </c>
      <c r="P76" s="835">
        <v>0</v>
      </c>
      <c r="Q76" s="837"/>
      <c r="R76" s="832">
        <v>1</v>
      </c>
      <c r="S76" s="837">
        <v>1</v>
      </c>
      <c r="T76" s="836">
        <v>1</v>
      </c>
      <c r="U76" s="838">
        <v>1</v>
      </c>
    </row>
    <row r="77" spans="1:21" ht="14.45" customHeight="1" x14ac:dyDescent="0.2">
      <c r="A77" s="831">
        <v>9</v>
      </c>
      <c r="B77" s="832" t="s">
        <v>1069</v>
      </c>
      <c r="C77" s="832" t="s">
        <v>1076</v>
      </c>
      <c r="D77" s="833" t="s">
        <v>1692</v>
      </c>
      <c r="E77" s="834" t="s">
        <v>1085</v>
      </c>
      <c r="F77" s="832" t="s">
        <v>1072</v>
      </c>
      <c r="G77" s="832" t="s">
        <v>1179</v>
      </c>
      <c r="H77" s="832" t="s">
        <v>573</v>
      </c>
      <c r="I77" s="832" t="s">
        <v>1283</v>
      </c>
      <c r="J77" s="832" t="s">
        <v>1181</v>
      </c>
      <c r="K77" s="832"/>
      <c r="L77" s="835">
        <v>500</v>
      </c>
      <c r="M77" s="835">
        <v>500</v>
      </c>
      <c r="N77" s="832">
        <v>1</v>
      </c>
      <c r="O77" s="836">
        <v>1</v>
      </c>
      <c r="P77" s="835">
        <v>500</v>
      </c>
      <c r="Q77" s="837">
        <v>1</v>
      </c>
      <c r="R77" s="832">
        <v>1</v>
      </c>
      <c r="S77" s="837">
        <v>1</v>
      </c>
      <c r="T77" s="836">
        <v>1</v>
      </c>
      <c r="U77" s="838">
        <v>1</v>
      </c>
    </row>
    <row r="78" spans="1:21" ht="14.45" customHeight="1" x14ac:dyDescent="0.2">
      <c r="A78" s="831">
        <v>9</v>
      </c>
      <c r="B78" s="832" t="s">
        <v>1069</v>
      </c>
      <c r="C78" s="832" t="s">
        <v>1076</v>
      </c>
      <c r="D78" s="833" t="s">
        <v>1692</v>
      </c>
      <c r="E78" s="834" t="s">
        <v>1085</v>
      </c>
      <c r="F78" s="832" t="s">
        <v>1072</v>
      </c>
      <c r="G78" s="832" t="s">
        <v>1179</v>
      </c>
      <c r="H78" s="832" t="s">
        <v>573</v>
      </c>
      <c r="I78" s="832" t="s">
        <v>1284</v>
      </c>
      <c r="J78" s="832" t="s">
        <v>1285</v>
      </c>
      <c r="K78" s="832" t="s">
        <v>1286</v>
      </c>
      <c r="L78" s="835">
        <v>0</v>
      </c>
      <c r="M78" s="835">
        <v>0</v>
      </c>
      <c r="N78" s="832">
        <v>1</v>
      </c>
      <c r="O78" s="836">
        <v>1</v>
      </c>
      <c r="P78" s="835"/>
      <c r="Q78" s="837"/>
      <c r="R78" s="832"/>
      <c r="S78" s="837">
        <v>0</v>
      </c>
      <c r="T78" s="836"/>
      <c r="U78" s="838">
        <v>0</v>
      </c>
    </row>
    <row r="79" spans="1:21" ht="14.45" customHeight="1" x14ac:dyDescent="0.2">
      <c r="A79" s="831">
        <v>9</v>
      </c>
      <c r="B79" s="832" t="s">
        <v>1069</v>
      </c>
      <c r="C79" s="832" t="s">
        <v>1076</v>
      </c>
      <c r="D79" s="833" t="s">
        <v>1692</v>
      </c>
      <c r="E79" s="834" t="s">
        <v>1085</v>
      </c>
      <c r="F79" s="832" t="s">
        <v>1072</v>
      </c>
      <c r="G79" s="832" t="s">
        <v>1287</v>
      </c>
      <c r="H79" s="832" t="s">
        <v>573</v>
      </c>
      <c r="I79" s="832" t="s">
        <v>1288</v>
      </c>
      <c r="J79" s="832" t="s">
        <v>1289</v>
      </c>
      <c r="K79" s="832" t="s">
        <v>1290</v>
      </c>
      <c r="L79" s="835">
        <v>199.5</v>
      </c>
      <c r="M79" s="835">
        <v>199.5</v>
      </c>
      <c r="N79" s="832">
        <v>1</v>
      </c>
      <c r="O79" s="836">
        <v>1</v>
      </c>
      <c r="P79" s="835">
        <v>199.5</v>
      </c>
      <c r="Q79" s="837">
        <v>1</v>
      </c>
      <c r="R79" s="832">
        <v>1</v>
      </c>
      <c r="S79" s="837">
        <v>1</v>
      </c>
      <c r="T79" s="836">
        <v>1</v>
      </c>
      <c r="U79" s="838">
        <v>1</v>
      </c>
    </row>
    <row r="80" spans="1:21" ht="14.45" customHeight="1" x14ac:dyDescent="0.2">
      <c r="A80" s="831">
        <v>9</v>
      </c>
      <c r="B80" s="832" t="s">
        <v>1069</v>
      </c>
      <c r="C80" s="832" t="s">
        <v>1076</v>
      </c>
      <c r="D80" s="833" t="s">
        <v>1692</v>
      </c>
      <c r="E80" s="834" t="s">
        <v>1085</v>
      </c>
      <c r="F80" s="832" t="s">
        <v>1072</v>
      </c>
      <c r="G80" s="832" t="s">
        <v>1291</v>
      </c>
      <c r="H80" s="832" t="s">
        <v>573</v>
      </c>
      <c r="I80" s="832" t="s">
        <v>1292</v>
      </c>
      <c r="J80" s="832" t="s">
        <v>1293</v>
      </c>
      <c r="K80" s="832" t="s">
        <v>1294</v>
      </c>
      <c r="L80" s="835">
        <v>29.3</v>
      </c>
      <c r="M80" s="835">
        <v>29.3</v>
      </c>
      <c r="N80" s="832">
        <v>1</v>
      </c>
      <c r="O80" s="836">
        <v>1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5" customHeight="1" x14ac:dyDescent="0.2">
      <c r="A81" s="831">
        <v>9</v>
      </c>
      <c r="B81" s="832" t="s">
        <v>1069</v>
      </c>
      <c r="C81" s="832" t="s">
        <v>1076</v>
      </c>
      <c r="D81" s="833" t="s">
        <v>1692</v>
      </c>
      <c r="E81" s="834" t="s">
        <v>1085</v>
      </c>
      <c r="F81" s="832" t="s">
        <v>1072</v>
      </c>
      <c r="G81" s="832" t="s">
        <v>1295</v>
      </c>
      <c r="H81" s="832" t="s">
        <v>573</v>
      </c>
      <c r="I81" s="832" t="s">
        <v>1296</v>
      </c>
      <c r="J81" s="832" t="s">
        <v>1297</v>
      </c>
      <c r="K81" s="832" t="s">
        <v>1298</v>
      </c>
      <c r="L81" s="835">
        <v>1485</v>
      </c>
      <c r="M81" s="835">
        <v>1485</v>
      </c>
      <c r="N81" s="832">
        <v>1</v>
      </c>
      <c r="O81" s="836">
        <v>1</v>
      </c>
      <c r="P81" s="835"/>
      <c r="Q81" s="837">
        <v>0</v>
      </c>
      <c r="R81" s="832"/>
      <c r="S81" s="837">
        <v>0</v>
      </c>
      <c r="T81" s="836"/>
      <c r="U81" s="838">
        <v>0</v>
      </c>
    </row>
    <row r="82" spans="1:21" ht="14.45" customHeight="1" x14ac:dyDescent="0.2">
      <c r="A82" s="831">
        <v>9</v>
      </c>
      <c r="B82" s="832" t="s">
        <v>1069</v>
      </c>
      <c r="C82" s="832" t="s">
        <v>1076</v>
      </c>
      <c r="D82" s="833" t="s">
        <v>1692</v>
      </c>
      <c r="E82" s="834" t="s">
        <v>1090</v>
      </c>
      <c r="F82" s="832" t="s">
        <v>1070</v>
      </c>
      <c r="G82" s="832" t="s">
        <v>1299</v>
      </c>
      <c r="H82" s="832" t="s">
        <v>668</v>
      </c>
      <c r="I82" s="832" t="s">
        <v>1300</v>
      </c>
      <c r="J82" s="832" t="s">
        <v>1301</v>
      </c>
      <c r="K82" s="832" t="s">
        <v>1302</v>
      </c>
      <c r="L82" s="835">
        <v>93.27</v>
      </c>
      <c r="M82" s="835">
        <v>93.27</v>
      </c>
      <c r="N82" s="832">
        <v>1</v>
      </c>
      <c r="O82" s="836">
        <v>1</v>
      </c>
      <c r="P82" s="835">
        <v>93.27</v>
      </c>
      <c r="Q82" s="837">
        <v>1</v>
      </c>
      <c r="R82" s="832">
        <v>1</v>
      </c>
      <c r="S82" s="837">
        <v>1</v>
      </c>
      <c r="T82" s="836">
        <v>1</v>
      </c>
      <c r="U82" s="838">
        <v>1</v>
      </c>
    </row>
    <row r="83" spans="1:21" ht="14.45" customHeight="1" x14ac:dyDescent="0.2">
      <c r="A83" s="831">
        <v>9</v>
      </c>
      <c r="B83" s="832" t="s">
        <v>1069</v>
      </c>
      <c r="C83" s="832" t="s">
        <v>1076</v>
      </c>
      <c r="D83" s="833" t="s">
        <v>1692</v>
      </c>
      <c r="E83" s="834" t="s">
        <v>1090</v>
      </c>
      <c r="F83" s="832" t="s">
        <v>1070</v>
      </c>
      <c r="G83" s="832" t="s">
        <v>1299</v>
      </c>
      <c r="H83" s="832" t="s">
        <v>668</v>
      </c>
      <c r="I83" s="832" t="s">
        <v>1303</v>
      </c>
      <c r="J83" s="832" t="s">
        <v>1301</v>
      </c>
      <c r="K83" s="832" t="s">
        <v>1304</v>
      </c>
      <c r="L83" s="835">
        <v>186.55</v>
      </c>
      <c r="M83" s="835">
        <v>186.55</v>
      </c>
      <c r="N83" s="832">
        <v>1</v>
      </c>
      <c r="O83" s="836">
        <v>1</v>
      </c>
      <c r="P83" s="835"/>
      <c r="Q83" s="837">
        <v>0</v>
      </c>
      <c r="R83" s="832"/>
      <c r="S83" s="837">
        <v>0</v>
      </c>
      <c r="T83" s="836"/>
      <c r="U83" s="838">
        <v>0</v>
      </c>
    </row>
    <row r="84" spans="1:21" ht="14.45" customHeight="1" x14ac:dyDescent="0.2">
      <c r="A84" s="831">
        <v>9</v>
      </c>
      <c r="B84" s="832" t="s">
        <v>1069</v>
      </c>
      <c r="C84" s="832" t="s">
        <v>1076</v>
      </c>
      <c r="D84" s="833" t="s">
        <v>1692</v>
      </c>
      <c r="E84" s="834" t="s">
        <v>1090</v>
      </c>
      <c r="F84" s="832" t="s">
        <v>1070</v>
      </c>
      <c r="G84" s="832" t="s">
        <v>1305</v>
      </c>
      <c r="H84" s="832" t="s">
        <v>573</v>
      </c>
      <c r="I84" s="832" t="s">
        <v>1306</v>
      </c>
      <c r="J84" s="832" t="s">
        <v>1307</v>
      </c>
      <c r="K84" s="832" t="s">
        <v>1308</v>
      </c>
      <c r="L84" s="835">
        <v>25.06</v>
      </c>
      <c r="M84" s="835">
        <v>50.12</v>
      </c>
      <c r="N84" s="832">
        <v>2</v>
      </c>
      <c r="O84" s="836">
        <v>1</v>
      </c>
      <c r="P84" s="835">
        <v>50.12</v>
      </c>
      <c r="Q84" s="837">
        <v>1</v>
      </c>
      <c r="R84" s="832">
        <v>2</v>
      </c>
      <c r="S84" s="837">
        <v>1</v>
      </c>
      <c r="T84" s="836">
        <v>1</v>
      </c>
      <c r="U84" s="838">
        <v>1</v>
      </c>
    </row>
    <row r="85" spans="1:21" ht="14.45" customHeight="1" x14ac:dyDescent="0.2">
      <c r="A85" s="831">
        <v>9</v>
      </c>
      <c r="B85" s="832" t="s">
        <v>1069</v>
      </c>
      <c r="C85" s="832" t="s">
        <v>1076</v>
      </c>
      <c r="D85" s="833" t="s">
        <v>1692</v>
      </c>
      <c r="E85" s="834" t="s">
        <v>1090</v>
      </c>
      <c r="F85" s="832" t="s">
        <v>1070</v>
      </c>
      <c r="G85" s="832" t="s">
        <v>1309</v>
      </c>
      <c r="H85" s="832" t="s">
        <v>573</v>
      </c>
      <c r="I85" s="832" t="s">
        <v>1310</v>
      </c>
      <c r="J85" s="832" t="s">
        <v>1311</v>
      </c>
      <c r="K85" s="832" t="s">
        <v>1312</v>
      </c>
      <c r="L85" s="835">
        <v>117.03</v>
      </c>
      <c r="M85" s="835">
        <v>117.03</v>
      </c>
      <c r="N85" s="832">
        <v>1</v>
      </c>
      <c r="O85" s="836">
        <v>0.5</v>
      </c>
      <c r="P85" s="835">
        <v>117.03</v>
      </c>
      <c r="Q85" s="837">
        <v>1</v>
      </c>
      <c r="R85" s="832">
        <v>1</v>
      </c>
      <c r="S85" s="837">
        <v>1</v>
      </c>
      <c r="T85" s="836">
        <v>0.5</v>
      </c>
      <c r="U85" s="838">
        <v>1</v>
      </c>
    </row>
    <row r="86" spans="1:21" ht="14.45" customHeight="1" x14ac:dyDescent="0.2">
      <c r="A86" s="831">
        <v>9</v>
      </c>
      <c r="B86" s="832" t="s">
        <v>1069</v>
      </c>
      <c r="C86" s="832" t="s">
        <v>1076</v>
      </c>
      <c r="D86" s="833" t="s">
        <v>1692</v>
      </c>
      <c r="E86" s="834" t="s">
        <v>1090</v>
      </c>
      <c r="F86" s="832" t="s">
        <v>1070</v>
      </c>
      <c r="G86" s="832" t="s">
        <v>1313</v>
      </c>
      <c r="H86" s="832" t="s">
        <v>573</v>
      </c>
      <c r="I86" s="832" t="s">
        <v>1314</v>
      </c>
      <c r="J86" s="832" t="s">
        <v>1315</v>
      </c>
      <c r="K86" s="832" t="s">
        <v>1316</v>
      </c>
      <c r="L86" s="835">
        <v>29.39</v>
      </c>
      <c r="M86" s="835">
        <v>29.39</v>
      </c>
      <c r="N86" s="832">
        <v>1</v>
      </c>
      <c r="O86" s="836">
        <v>1</v>
      </c>
      <c r="P86" s="835">
        <v>29.39</v>
      </c>
      <c r="Q86" s="837">
        <v>1</v>
      </c>
      <c r="R86" s="832">
        <v>1</v>
      </c>
      <c r="S86" s="837">
        <v>1</v>
      </c>
      <c r="T86" s="836">
        <v>1</v>
      </c>
      <c r="U86" s="838">
        <v>1</v>
      </c>
    </row>
    <row r="87" spans="1:21" ht="14.45" customHeight="1" x14ac:dyDescent="0.2">
      <c r="A87" s="831">
        <v>9</v>
      </c>
      <c r="B87" s="832" t="s">
        <v>1069</v>
      </c>
      <c r="C87" s="832" t="s">
        <v>1076</v>
      </c>
      <c r="D87" s="833" t="s">
        <v>1692</v>
      </c>
      <c r="E87" s="834" t="s">
        <v>1090</v>
      </c>
      <c r="F87" s="832" t="s">
        <v>1070</v>
      </c>
      <c r="G87" s="832" t="s">
        <v>1317</v>
      </c>
      <c r="H87" s="832" t="s">
        <v>573</v>
      </c>
      <c r="I87" s="832" t="s">
        <v>1318</v>
      </c>
      <c r="J87" s="832" t="s">
        <v>727</v>
      </c>
      <c r="K87" s="832" t="s">
        <v>1319</v>
      </c>
      <c r="L87" s="835">
        <v>368.16</v>
      </c>
      <c r="M87" s="835">
        <v>1104.48</v>
      </c>
      <c r="N87" s="832">
        <v>3</v>
      </c>
      <c r="O87" s="836">
        <v>0.5</v>
      </c>
      <c r="P87" s="835">
        <v>1104.48</v>
      </c>
      <c r="Q87" s="837">
        <v>1</v>
      </c>
      <c r="R87" s="832">
        <v>3</v>
      </c>
      <c r="S87" s="837">
        <v>1</v>
      </c>
      <c r="T87" s="836">
        <v>0.5</v>
      </c>
      <c r="U87" s="838">
        <v>1</v>
      </c>
    </row>
    <row r="88" spans="1:21" ht="14.45" customHeight="1" x14ac:dyDescent="0.2">
      <c r="A88" s="831">
        <v>9</v>
      </c>
      <c r="B88" s="832" t="s">
        <v>1069</v>
      </c>
      <c r="C88" s="832" t="s">
        <v>1076</v>
      </c>
      <c r="D88" s="833" t="s">
        <v>1692</v>
      </c>
      <c r="E88" s="834" t="s">
        <v>1090</v>
      </c>
      <c r="F88" s="832" t="s">
        <v>1070</v>
      </c>
      <c r="G88" s="832" t="s">
        <v>1320</v>
      </c>
      <c r="H88" s="832" t="s">
        <v>573</v>
      </c>
      <c r="I88" s="832" t="s">
        <v>1321</v>
      </c>
      <c r="J88" s="832" t="s">
        <v>630</v>
      </c>
      <c r="K88" s="832" t="s">
        <v>631</v>
      </c>
      <c r="L88" s="835">
        <v>105.63</v>
      </c>
      <c r="M88" s="835">
        <v>105.63</v>
      </c>
      <c r="N88" s="832">
        <v>1</v>
      </c>
      <c r="O88" s="836">
        <v>0.5</v>
      </c>
      <c r="P88" s="835">
        <v>105.63</v>
      </c>
      <c r="Q88" s="837">
        <v>1</v>
      </c>
      <c r="R88" s="832">
        <v>1</v>
      </c>
      <c r="S88" s="837">
        <v>1</v>
      </c>
      <c r="T88" s="836">
        <v>0.5</v>
      </c>
      <c r="U88" s="838">
        <v>1</v>
      </c>
    </row>
    <row r="89" spans="1:21" ht="14.45" customHeight="1" x14ac:dyDescent="0.2">
      <c r="A89" s="831">
        <v>9</v>
      </c>
      <c r="B89" s="832" t="s">
        <v>1069</v>
      </c>
      <c r="C89" s="832" t="s">
        <v>1076</v>
      </c>
      <c r="D89" s="833" t="s">
        <v>1692</v>
      </c>
      <c r="E89" s="834" t="s">
        <v>1090</v>
      </c>
      <c r="F89" s="832" t="s">
        <v>1070</v>
      </c>
      <c r="G89" s="832" t="s">
        <v>1120</v>
      </c>
      <c r="H89" s="832" t="s">
        <v>573</v>
      </c>
      <c r="I89" s="832" t="s">
        <v>1121</v>
      </c>
      <c r="J89" s="832" t="s">
        <v>658</v>
      </c>
      <c r="K89" s="832" t="s">
        <v>659</v>
      </c>
      <c r="L89" s="835">
        <v>94.7</v>
      </c>
      <c r="M89" s="835">
        <v>662.90000000000009</v>
      </c>
      <c r="N89" s="832">
        <v>7</v>
      </c>
      <c r="O89" s="836">
        <v>5</v>
      </c>
      <c r="P89" s="835">
        <v>568.20000000000005</v>
      </c>
      <c r="Q89" s="837">
        <v>0.8571428571428571</v>
      </c>
      <c r="R89" s="832">
        <v>6</v>
      </c>
      <c r="S89" s="837">
        <v>0.8571428571428571</v>
      </c>
      <c r="T89" s="836">
        <v>4</v>
      </c>
      <c r="U89" s="838">
        <v>0.8</v>
      </c>
    </row>
    <row r="90" spans="1:21" ht="14.45" customHeight="1" x14ac:dyDescent="0.2">
      <c r="A90" s="831">
        <v>9</v>
      </c>
      <c r="B90" s="832" t="s">
        <v>1069</v>
      </c>
      <c r="C90" s="832" t="s">
        <v>1076</v>
      </c>
      <c r="D90" s="833" t="s">
        <v>1692</v>
      </c>
      <c r="E90" s="834" t="s">
        <v>1090</v>
      </c>
      <c r="F90" s="832" t="s">
        <v>1070</v>
      </c>
      <c r="G90" s="832" t="s">
        <v>1120</v>
      </c>
      <c r="H90" s="832" t="s">
        <v>573</v>
      </c>
      <c r="I90" s="832" t="s">
        <v>1322</v>
      </c>
      <c r="J90" s="832" t="s">
        <v>658</v>
      </c>
      <c r="K90" s="832" t="s">
        <v>1323</v>
      </c>
      <c r="L90" s="835">
        <v>94.7</v>
      </c>
      <c r="M90" s="835">
        <v>94.7</v>
      </c>
      <c r="N90" s="832">
        <v>1</v>
      </c>
      <c r="O90" s="836">
        <v>0.5</v>
      </c>
      <c r="P90" s="835">
        <v>94.7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5" customHeight="1" x14ac:dyDescent="0.2">
      <c r="A91" s="831">
        <v>9</v>
      </c>
      <c r="B91" s="832" t="s">
        <v>1069</v>
      </c>
      <c r="C91" s="832" t="s">
        <v>1076</v>
      </c>
      <c r="D91" s="833" t="s">
        <v>1692</v>
      </c>
      <c r="E91" s="834" t="s">
        <v>1090</v>
      </c>
      <c r="F91" s="832" t="s">
        <v>1070</v>
      </c>
      <c r="G91" s="832" t="s">
        <v>1324</v>
      </c>
      <c r="H91" s="832" t="s">
        <v>573</v>
      </c>
      <c r="I91" s="832" t="s">
        <v>1325</v>
      </c>
      <c r="J91" s="832" t="s">
        <v>1326</v>
      </c>
      <c r="K91" s="832" t="s">
        <v>1327</v>
      </c>
      <c r="L91" s="835">
        <v>164.01</v>
      </c>
      <c r="M91" s="835">
        <v>164.01</v>
      </c>
      <c r="N91" s="832">
        <v>1</v>
      </c>
      <c r="O91" s="836">
        <v>0.5</v>
      </c>
      <c r="P91" s="835">
        <v>164.01</v>
      </c>
      <c r="Q91" s="837">
        <v>1</v>
      </c>
      <c r="R91" s="832">
        <v>1</v>
      </c>
      <c r="S91" s="837">
        <v>1</v>
      </c>
      <c r="T91" s="836">
        <v>0.5</v>
      </c>
      <c r="U91" s="838">
        <v>1</v>
      </c>
    </row>
    <row r="92" spans="1:21" ht="14.45" customHeight="1" x14ac:dyDescent="0.2">
      <c r="A92" s="831">
        <v>9</v>
      </c>
      <c r="B92" s="832" t="s">
        <v>1069</v>
      </c>
      <c r="C92" s="832" t="s">
        <v>1076</v>
      </c>
      <c r="D92" s="833" t="s">
        <v>1692</v>
      </c>
      <c r="E92" s="834" t="s">
        <v>1090</v>
      </c>
      <c r="F92" s="832" t="s">
        <v>1070</v>
      </c>
      <c r="G92" s="832" t="s">
        <v>1328</v>
      </c>
      <c r="H92" s="832" t="s">
        <v>573</v>
      </c>
      <c r="I92" s="832" t="s">
        <v>1329</v>
      </c>
      <c r="J92" s="832" t="s">
        <v>671</v>
      </c>
      <c r="K92" s="832" t="s">
        <v>1330</v>
      </c>
      <c r="L92" s="835">
        <v>42.14</v>
      </c>
      <c r="M92" s="835">
        <v>42.14</v>
      </c>
      <c r="N92" s="832">
        <v>1</v>
      </c>
      <c r="O92" s="836">
        <v>1</v>
      </c>
      <c r="P92" s="835"/>
      <c r="Q92" s="837">
        <v>0</v>
      </c>
      <c r="R92" s="832"/>
      <c r="S92" s="837">
        <v>0</v>
      </c>
      <c r="T92" s="836"/>
      <c r="U92" s="838">
        <v>0</v>
      </c>
    </row>
    <row r="93" spans="1:21" ht="14.45" customHeight="1" x14ac:dyDescent="0.2">
      <c r="A93" s="831">
        <v>9</v>
      </c>
      <c r="B93" s="832" t="s">
        <v>1069</v>
      </c>
      <c r="C93" s="832" t="s">
        <v>1076</v>
      </c>
      <c r="D93" s="833" t="s">
        <v>1692</v>
      </c>
      <c r="E93" s="834" t="s">
        <v>1090</v>
      </c>
      <c r="F93" s="832" t="s">
        <v>1070</v>
      </c>
      <c r="G93" s="832" t="s">
        <v>1331</v>
      </c>
      <c r="H93" s="832" t="s">
        <v>573</v>
      </c>
      <c r="I93" s="832" t="s">
        <v>1332</v>
      </c>
      <c r="J93" s="832" t="s">
        <v>675</v>
      </c>
      <c r="K93" s="832" t="s">
        <v>1333</v>
      </c>
      <c r="L93" s="835">
        <v>61.97</v>
      </c>
      <c r="M93" s="835">
        <v>61.97</v>
      </c>
      <c r="N93" s="832">
        <v>1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5" customHeight="1" x14ac:dyDescent="0.2">
      <c r="A94" s="831">
        <v>9</v>
      </c>
      <c r="B94" s="832" t="s">
        <v>1069</v>
      </c>
      <c r="C94" s="832" t="s">
        <v>1076</v>
      </c>
      <c r="D94" s="833" t="s">
        <v>1692</v>
      </c>
      <c r="E94" s="834" t="s">
        <v>1090</v>
      </c>
      <c r="F94" s="832" t="s">
        <v>1070</v>
      </c>
      <c r="G94" s="832" t="s">
        <v>1218</v>
      </c>
      <c r="H94" s="832" t="s">
        <v>573</v>
      </c>
      <c r="I94" s="832" t="s">
        <v>1219</v>
      </c>
      <c r="J94" s="832" t="s">
        <v>821</v>
      </c>
      <c r="K94" s="832" t="s">
        <v>1220</v>
      </c>
      <c r="L94" s="835">
        <v>36.54</v>
      </c>
      <c r="M94" s="835">
        <v>109.62</v>
      </c>
      <c r="N94" s="832">
        <v>3</v>
      </c>
      <c r="O94" s="836">
        <v>2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5" customHeight="1" x14ac:dyDescent="0.2">
      <c r="A95" s="831">
        <v>9</v>
      </c>
      <c r="B95" s="832" t="s">
        <v>1069</v>
      </c>
      <c r="C95" s="832" t="s">
        <v>1076</v>
      </c>
      <c r="D95" s="833" t="s">
        <v>1692</v>
      </c>
      <c r="E95" s="834" t="s">
        <v>1090</v>
      </c>
      <c r="F95" s="832" t="s">
        <v>1070</v>
      </c>
      <c r="G95" s="832" t="s">
        <v>1334</v>
      </c>
      <c r="H95" s="832" t="s">
        <v>573</v>
      </c>
      <c r="I95" s="832" t="s">
        <v>1335</v>
      </c>
      <c r="J95" s="832" t="s">
        <v>1336</v>
      </c>
      <c r="K95" s="832" t="s">
        <v>1337</v>
      </c>
      <c r="L95" s="835">
        <v>163.54</v>
      </c>
      <c r="M95" s="835">
        <v>981.24</v>
      </c>
      <c r="N95" s="832">
        <v>6</v>
      </c>
      <c r="O95" s="836">
        <v>2.5</v>
      </c>
      <c r="P95" s="835">
        <v>981.24</v>
      </c>
      <c r="Q95" s="837">
        <v>1</v>
      </c>
      <c r="R95" s="832">
        <v>6</v>
      </c>
      <c r="S95" s="837">
        <v>1</v>
      </c>
      <c r="T95" s="836">
        <v>2.5</v>
      </c>
      <c r="U95" s="838">
        <v>1</v>
      </c>
    </row>
    <row r="96" spans="1:21" ht="14.45" customHeight="1" x14ac:dyDescent="0.2">
      <c r="A96" s="831">
        <v>9</v>
      </c>
      <c r="B96" s="832" t="s">
        <v>1069</v>
      </c>
      <c r="C96" s="832" t="s">
        <v>1076</v>
      </c>
      <c r="D96" s="833" t="s">
        <v>1692</v>
      </c>
      <c r="E96" s="834" t="s">
        <v>1090</v>
      </c>
      <c r="F96" s="832" t="s">
        <v>1070</v>
      </c>
      <c r="G96" s="832" t="s">
        <v>1130</v>
      </c>
      <c r="H96" s="832" t="s">
        <v>573</v>
      </c>
      <c r="I96" s="832" t="s">
        <v>1338</v>
      </c>
      <c r="J96" s="832" t="s">
        <v>1132</v>
      </c>
      <c r="K96" s="832" t="s">
        <v>1339</v>
      </c>
      <c r="L96" s="835">
        <v>58.77</v>
      </c>
      <c r="M96" s="835">
        <v>176.31</v>
      </c>
      <c r="N96" s="832">
        <v>3</v>
      </c>
      <c r="O96" s="836">
        <v>2</v>
      </c>
      <c r="P96" s="835">
        <v>176.31</v>
      </c>
      <c r="Q96" s="837">
        <v>1</v>
      </c>
      <c r="R96" s="832">
        <v>3</v>
      </c>
      <c r="S96" s="837">
        <v>1</v>
      </c>
      <c r="T96" s="836">
        <v>2</v>
      </c>
      <c r="U96" s="838">
        <v>1</v>
      </c>
    </row>
    <row r="97" spans="1:21" ht="14.45" customHeight="1" x14ac:dyDescent="0.2">
      <c r="A97" s="831">
        <v>9</v>
      </c>
      <c r="B97" s="832" t="s">
        <v>1069</v>
      </c>
      <c r="C97" s="832" t="s">
        <v>1076</v>
      </c>
      <c r="D97" s="833" t="s">
        <v>1692</v>
      </c>
      <c r="E97" s="834" t="s">
        <v>1090</v>
      </c>
      <c r="F97" s="832" t="s">
        <v>1070</v>
      </c>
      <c r="G97" s="832" t="s">
        <v>1134</v>
      </c>
      <c r="H97" s="832" t="s">
        <v>573</v>
      </c>
      <c r="I97" s="832" t="s">
        <v>1340</v>
      </c>
      <c r="J97" s="832" t="s">
        <v>1341</v>
      </c>
      <c r="K97" s="832" t="s">
        <v>1342</v>
      </c>
      <c r="L97" s="835">
        <v>54.18</v>
      </c>
      <c r="M97" s="835">
        <v>54.18</v>
      </c>
      <c r="N97" s="832">
        <v>1</v>
      </c>
      <c r="O97" s="836">
        <v>1</v>
      </c>
      <c r="P97" s="835">
        <v>54.18</v>
      </c>
      <c r="Q97" s="837">
        <v>1</v>
      </c>
      <c r="R97" s="832">
        <v>1</v>
      </c>
      <c r="S97" s="837">
        <v>1</v>
      </c>
      <c r="T97" s="836">
        <v>1</v>
      </c>
      <c r="U97" s="838">
        <v>1</v>
      </c>
    </row>
    <row r="98" spans="1:21" ht="14.45" customHeight="1" x14ac:dyDescent="0.2">
      <c r="A98" s="831">
        <v>9</v>
      </c>
      <c r="B98" s="832" t="s">
        <v>1069</v>
      </c>
      <c r="C98" s="832" t="s">
        <v>1076</v>
      </c>
      <c r="D98" s="833" t="s">
        <v>1692</v>
      </c>
      <c r="E98" s="834" t="s">
        <v>1090</v>
      </c>
      <c r="F98" s="832" t="s">
        <v>1070</v>
      </c>
      <c r="G98" s="832" t="s">
        <v>1134</v>
      </c>
      <c r="H98" s="832" t="s">
        <v>573</v>
      </c>
      <c r="I98" s="832" t="s">
        <v>1343</v>
      </c>
      <c r="J98" s="832" t="s">
        <v>1341</v>
      </c>
      <c r="K98" s="832" t="s">
        <v>1342</v>
      </c>
      <c r="L98" s="835">
        <v>54.18</v>
      </c>
      <c r="M98" s="835">
        <v>54.18</v>
      </c>
      <c r="N98" s="832">
        <v>1</v>
      </c>
      <c r="O98" s="836">
        <v>1</v>
      </c>
      <c r="P98" s="835">
        <v>54.18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5" customHeight="1" x14ac:dyDescent="0.2">
      <c r="A99" s="831">
        <v>9</v>
      </c>
      <c r="B99" s="832" t="s">
        <v>1069</v>
      </c>
      <c r="C99" s="832" t="s">
        <v>1076</v>
      </c>
      <c r="D99" s="833" t="s">
        <v>1692</v>
      </c>
      <c r="E99" s="834" t="s">
        <v>1090</v>
      </c>
      <c r="F99" s="832" t="s">
        <v>1070</v>
      </c>
      <c r="G99" s="832" t="s">
        <v>1142</v>
      </c>
      <c r="H99" s="832" t="s">
        <v>668</v>
      </c>
      <c r="I99" s="832" t="s">
        <v>1143</v>
      </c>
      <c r="J99" s="832" t="s">
        <v>1144</v>
      </c>
      <c r="K99" s="832" t="s">
        <v>1145</v>
      </c>
      <c r="L99" s="835">
        <v>141.25</v>
      </c>
      <c r="M99" s="835">
        <v>141.25</v>
      </c>
      <c r="N99" s="832">
        <v>1</v>
      </c>
      <c r="O99" s="836">
        <v>0.5</v>
      </c>
      <c r="P99" s="835">
        <v>141.25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5" customHeight="1" x14ac:dyDescent="0.2">
      <c r="A100" s="831">
        <v>9</v>
      </c>
      <c r="B100" s="832" t="s">
        <v>1069</v>
      </c>
      <c r="C100" s="832" t="s">
        <v>1076</v>
      </c>
      <c r="D100" s="833" t="s">
        <v>1692</v>
      </c>
      <c r="E100" s="834" t="s">
        <v>1090</v>
      </c>
      <c r="F100" s="832" t="s">
        <v>1070</v>
      </c>
      <c r="G100" s="832" t="s">
        <v>1344</v>
      </c>
      <c r="H100" s="832" t="s">
        <v>668</v>
      </c>
      <c r="I100" s="832" t="s">
        <v>1345</v>
      </c>
      <c r="J100" s="832" t="s">
        <v>1346</v>
      </c>
      <c r="K100" s="832" t="s">
        <v>1347</v>
      </c>
      <c r="L100" s="835">
        <v>700.41</v>
      </c>
      <c r="M100" s="835">
        <v>700.41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5" customHeight="1" x14ac:dyDescent="0.2">
      <c r="A101" s="831">
        <v>9</v>
      </c>
      <c r="B101" s="832" t="s">
        <v>1069</v>
      </c>
      <c r="C101" s="832" t="s">
        <v>1076</v>
      </c>
      <c r="D101" s="833" t="s">
        <v>1692</v>
      </c>
      <c r="E101" s="834" t="s">
        <v>1090</v>
      </c>
      <c r="F101" s="832" t="s">
        <v>1070</v>
      </c>
      <c r="G101" s="832" t="s">
        <v>1348</v>
      </c>
      <c r="H101" s="832" t="s">
        <v>573</v>
      </c>
      <c r="I101" s="832" t="s">
        <v>1349</v>
      </c>
      <c r="J101" s="832" t="s">
        <v>1350</v>
      </c>
      <c r="K101" s="832" t="s">
        <v>1351</v>
      </c>
      <c r="L101" s="835">
        <v>60.88</v>
      </c>
      <c r="M101" s="835">
        <v>121.76</v>
      </c>
      <c r="N101" s="832">
        <v>2</v>
      </c>
      <c r="O101" s="836">
        <v>2</v>
      </c>
      <c r="P101" s="835">
        <v>121.76</v>
      </c>
      <c r="Q101" s="837">
        <v>1</v>
      </c>
      <c r="R101" s="832">
        <v>2</v>
      </c>
      <c r="S101" s="837">
        <v>1</v>
      </c>
      <c r="T101" s="836">
        <v>2</v>
      </c>
      <c r="U101" s="838">
        <v>1</v>
      </c>
    </row>
    <row r="102" spans="1:21" ht="14.45" customHeight="1" x14ac:dyDescent="0.2">
      <c r="A102" s="831">
        <v>9</v>
      </c>
      <c r="B102" s="832" t="s">
        <v>1069</v>
      </c>
      <c r="C102" s="832" t="s">
        <v>1076</v>
      </c>
      <c r="D102" s="833" t="s">
        <v>1692</v>
      </c>
      <c r="E102" s="834" t="s">
        <v>1090</v>
      </c>
      <c r="F102" s="832" t="s">
        <v>1070</v>
      </c>
      <c r="G102" s="832" t="s">
        <v>1229</v>
      </c>
      <c r="H102" s="832" t="s">
        <v>573</v>
      </c>
      <c r="I102" s="832" t="s">
        <v>1352</v>
      </c>
      <c r="J102" s="832" t="s">
        <v>1353</v>
      </c>
      <c r="K102" s="832" t="s">
        <v>1354</v>
      </c>
      <c r="L102" s="835">
        <v>218.41</v>
      </c>
      <c r="M102" s="835">
        <v>436.82</v>
      </c>
      <c r="N102" s="832">
        <v>2</v>
      </c>
      <c r="O102" s="836">
        <v>2</v>
      </c>
      <c r="P102" s="835">
        <v>436.82</v>
      </c>
      <c r="Q102" s="837">
        <v>1</v>
      </c>
      <c r="R102" s="832">
        <v>2</v>
      </c>
      <c r="S102" s="837">
        <v>1</v>
      </c>
      <c r="T102" s="836">
        <v>2</v>
      </c>
      <c r="U102" s="838">
        <v>1</v>
      </c>
    </row>
    <row r="103" spans="1:21" ht="14.45" customHeight="1" x14ac:dyDescent="0.2">
      <c r="A103" s="831">
        <v>9</v>
      </c>
      <c r="B103" s="832" t="s">
        <v>1069</v>
      </c>
      <c r="C103" s="832" t="s">
        <v>1076</v>
      </c>
      <c r="D103" s="833" t="s">
        <v>1692</v>
      </c>
      <c r="E103" s="834" t="s">
        <v>1090</v>
      </c>
      <c r="F103" s="832" t="s">
        <v>1070</v>
      </c>
      <c r="G103" s="832" t="s">
        <v>1355</v>
      </c>
      <c r="H103" s="832" t="s">
        <v>573</v>
      </c>
      <c r="I103" s="832" t="s">
        <v>1356</v>
      </c>
      <c r="J103" s="832" t="s">
        <v>1357</v>
      </c>
      <c r="K103" s="832" t="s">
        <v>1358</v>
      </c>
      <c r="L103" s="835">
        <v>0</v>
      </c>
      <c r="M103" s="835">
        <v>0</v>
      </c>
      <c r="N103" s="832">
        <v>3</v>
      </c>
      <c r="O103" s="836">
        <v>0.5</v>
      </c>
      <c r="P103" s="835">
        <v>0</v>
      </c>
      <c r="Q103" s="837"/>
      <c r="R103" s="832">
        <v>3</v>
      </c>
      <c r="S103" s="837">
        <v>1</v>
      </c>
      <c r="T103" s="836">
        <v>0.5</v>
      </c>
      <c r="U103" s="838">
        <v>1</v>
      </c>
    </row>
    <row r="104" spans="1:21" ht="14.45" customHeight="1" x14ac:dyDescent="0.2">
      <c r="A104" s="831">
        <v>9</v>
      </c>
      <c r="B104" s="832" t="s">
        <v>1069</v>
      </c>
      <c r="C104" s="832" t="s">
        <v>1076</v>
      </c>
      <c r="D104" s="833" t="s">
        <v>1692</v>
      </c>
      <c r="E104" s="834" t="s">
        <v>1090</v>
      </c>
      <c r="F104" s="832" t="s">
        <v>1070</v>
      </c>
      <c r="G104" s="832" t="s">
        <v>1150</v>
      </c>
      <c r="H104" s="832" t="s">
        <v>573</v>
      </c>
      <c r="I104" s="832" t="s">
        <v>1151</v>
      </c>
      <c r="J104" s="832" t="s">
        <v>690</v>
      </c>
      <c r="K104" s="832" t="s">
        <v>1152</v>
      </c>
      <c r="L104" s="835">
        <v>33.71</v>
      </c>
      <c r="M104" s="835">
        <v>438.22999999999996</v>
      </c>
      <c r="N104" s="832">
        <v>13</v>
      </c>
      <c r="O104" s="836">
        <v>9</v>
      </c>
      <c r="P104" s="835">
        <v>337.09999999999997</v>
      </c>
      <c r="Q104" s="837">
        <v>0.76923076923076927</v>
      </c>
      <c r="R104" s="832">
        <v>10</v>
      </c>
      <c r="S104" s="837">
        <v>0.76923076923076927</v>
      </c>
      <c r="T104" s="836">
        <v>6.5</v>
      </c>
      <c r="U104" s="838">
        <v>0.72222222222222221</v>
      </c>
    </row>
    <row r="105" spans="1:21" ht="14.45" customHeight="1" x14ac:dyDescent="0.2">
      <c r="A105" s="831">
        <v>9</v>
      </c>
      <c r="B105" s="832" t="s">
        <v>1069</v>
      </c>
      <c r="C105" s="832" t="s">
        <v>1076</v>
      </c>
      <c r="D105" s="833" t="s">
        <v>1692</v>
      </c>
      <c r="E105" s="834" t="s">
        <v>1090</v>
      </c>
      <c r="F105" s="832" t="s">
        <v>1070</v>
      </c>
      <c r="G105" s="832" t="s">
        <v>1359</v>
      </c>
      <c r="H105" s="832" t="s">
        <v>573</v>
      </c>
      <c r="I105" s="832" t="s">
        <v>1360</v>
      </c>
      <c r="J105" s="832" t="s">
        <v>1361</v>
      </c>
      <c r="K105" s="832" t="s">
        <v>1362</v>
      </c>
      <c r="L105" s="835">
        <v>278.95</v>
      </c>
      <c r="M105" s="835">
        <v>278.95</v>
      </c>
      <c r="N105" s="832">
        <v>1</v>
      </c>
      <c r="O105" s="836">
        <v>1</v>
      </c>
      <c r="P105" s="835">
        <v>278.95</v>
      </c>
      <c r="Q105" s="837">
        <v>1</v>
      </c>
      <c r="R105" s="832">
        <v>1</v>
      </c>
      <c r="S105" s="837">
        <v>1</v>
      </c>
      <c r="T105" s="836">
        <v>1</v>
      </c>
      <c r="U105" s="838">
        <v>1</v>
      </c>
    </row>
    <row r="106" spans="1:21" ht="14.45" customHeight="1" x14ac:dyDescent="0.2">
      <c r="A106" s="831">
        <v>9</v>
      </c>
      <c r="B106" s="832" t="s">
        <v>1069</v>
      </c>
      <c r="C106" s="832" t="s">
        <v>1076</v>
      </c>
      <c r="D106" s="833" t="s">
        <v>1692</v>
      </c>
      <c r="E106" s="834" t="s">
        <v>1090</v>
      </c>
      <c r="F106" s="832" t="s">
        <v>1070</v>
      </c>
      <c r="G106" s="832" t="s">
        <v>1363</v>
      </c>
      <c r="H106" s="832" t="s">
        <v>573</v>
      </c>
      <c r="I106" s="832" t="s">
        <v>1364</v>
      </c>
      <c r="J106" s="832" t="s">
        <v>1365</v>
      </c>
      <c r="K106" s="832" t="s">
        <v>1366</v>
      </c>
      <c r="L106" s="835">
        <v>73.83</v>
      </c>
      <c r="M106" s="835">
        <v>73.83</v>
      </c>
      <c r="N106" s="832">
        <v>1</v>
      </c>
      <c r="O106" s="836">
        <v>0.5</v>
      </c>
      <c r="P106" s="835">
        <v>73.83</v>
      </c>
      <c r="Q106" s="837">
        <v>1</v>
      </c>
      <c r="R106" s="832">
        <v>1</v>
      </c>
      <c r="S106" s="837">
        <v>1</v>
      </c>
      <c r="T106" s="836">
        <v>0.5</v>
      </c>
      <c r="U106" s="838">
        <v>1</v>
      </c>
    </row>
    <row r="107" spans="1:21" ht="14.45" customHeight="1" x14ac:dyDescent="0.2">
      <c r="A107" s="831">
        <v>9</v>
      </c>
      <c r="B107" s="832" t="s">
        <v>1069</v>
      </c>
      <c r="C107" s="832" t="s">
        <v>1076</v>
      </c>
      <c r="D107" s="833" t="s">
        <v>1692</v>
      </c>
      <c r="E107" s="834" t="s">
        <v>1090</v>
      </c>
      <c r="F107" s="832" t="s">
        <v>1070</v>
      </c>
      <c r="G107" s="832" t="s">
        <v>1367</v>
      </c>
      <c r="H107" s="832" t="s">
        <v>573</v>
      </c>
      <c r="I107" s="832" t="s">
        <v>1368</v>
      </c>
      <c r="J107" s="832" t="s">
        <v>1369</v>
      </c>
      <c r="K107" s="832" t="s">
        <v>1370</v>
      </c>
      <c r="L107" s="835">
        <v>55.16</v>
      </c>
      <c r="M107" s="835">
        <v>55.16</v>
      </c>
      <c r="N107" s="832">
        <v>1</v>
      </c>
      <c r="O107" s="836">
        <v>1</v>
      </c>
      <c r="P107" s="835">
        <v>55.16</v>
      </c>
      <c r="Q107" s="837">
        <v>1</v>
      </c>
      <c r="R107" s="832">
        <v>1</v>
      </c>
      <c r="S107" s="837">
        <v>1</v>
      </c>
      <c r="T107" s="836">
        <v>1</v>
      </c>
      <c r="U107" s="838">
        <v>1</v>
      </c>
    </row>
    <row r="108" spans="1:21" ht="14.45" customHeight="1" x14ac:dyDescent="0.2">
      <c r="A108" s="831">
        <v>9</v>
      </c>
      <c r="B108" s="832" t="s">
        <v>1069</v>
      </c>
      <c r="C108" s="832" t="s">
        <v>1076</v>
      </c>
      <c r="D108" s="833" t="s">
        <v>1692</v>
      </c>
      <c r="E108" s="834" t="s">
        <v>1090</v>
      </c>
      <c r="F108" s="832" t="s">
        <v>1070</v>
      </c>
      <c r="G108" s="832" t="s">
        <v>1371</v>
      </c>
      <c r="H108" s="832" t="s">
        <v>573</v>
      </c>
      <c r="I108" s="832" t="s">
        <v>1372</v>
      </c>
      <c r="J108" s="832" t="s">
        <v>1373</v>
      </c>
      <c r="K108" s="832" t="s">
        <v>1374</v>
      </c>
      <c r="L108" s="835">
        <v>43.94</v>
      </c>
      <c r="M108" s="835">
        <v>43.94</v>
      </c>
      <c r="N108" s="832">
        <v>1</v>
      </c>
      <c r="O108" s="836">
        <v>0.5</v>
      </c>
      <c r="P108" s="835">
        <v>43.94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5" customHeight="1" x14ac:dyDescent="0.2">
      <c r="A109" s="831">
        <v>9</v>
      </c>
      <c r="B109" s="832" t="s">
        <v>1069</v>
      </c>
      <c r="C109" s="832" t="s">
        <v>1076</v>
      </c>
      <c r="D109" s="833" t="s">
        <v>1692</v>
      </c>
      <c r="E109" s="834" t="s">
        <v>1090</v>
      </c>
      <c r="F109" s="832" t="s">
        <v>1070</v>
      </c>
      <c r="G109" s="832" t="s">
        <v>1375</v>
      </c>
      <c r="H109" s="832" t="s">
        <v>573</v>
      </c>
      <c r="I109" s="832" t="s">
        <v>1376</v>
      </c>
      <c r="J109" s="832" t="s">
        <v>1377</v>
      </c>
      <c r="K109" s="832" t="s">
        <v>1378</v>
      </c>
      <c r="L109" s="835">
        <v>277.70999999999998</v>
      </c>
      <c r="M109" s="835">
        <v>277.70999999999998</v>
      </c>
      <c r="N109" s="832">
        <v>1</v>
      </c>
      <c r="O109" s="836">
        <v>0.5</v>
      </c>
      <c r="P109" s="835">
        <v>277.70999999999998</v>
      </c>
      <c r="Q109" s="837">
        <v>1</v>
      </c>
      <c r="R109" s="832">
        <v>1</v>
      </c>
      <c r="S109" s="837">
        <v>1</v>
      </c>
      <c r="T109" s="836">
        <v>0.5</v>
      </c>
      <c r="U109" s="838">
        <v>1</v>
      </c>
    </row>
    <row r="110" spans="1:21" ht="14.45" customHeight="1" x14ac:dyDescent="0.2">
      <c r="A110" s="831">
        <v>9</v>
      </c>
      <c r="B110" s="832" t="s">
        <v>1069</v>
      </c>
      <c r="C110" s="832" t="s">
        <v>1076</v>
      </c>
      <c r="D110" s="833" t="s">
        <v>1692</v>
      </c>
      <c r="E110" s="834" t="s">
        <v>1090</v>
      </c>
      <c r="F110" s="832" t="s">
        <v>1070</v>
      </c>
      <c r="G110" s="832" t="s">
        <v>1161</v>
      </c>
      <c r="H110" s="832" t="s">
        <v>573</v>
      </c>
      <c r="I110" s="832" t="s">
        <v>1162</v>
      </c>
      <c r="J110" s="832" t="s">
        <v>1163</v>
      </c>
      <c r="K110" s="832" t="s">
        <v>1164</v>
      </c>
      <c r="L110" s="835">
        <v>0</v>
      </c>
      <c r="M110" s="835">
        <v>0</v>
      </c>
      <c r="N110" s="832">
        <v>1</v>
      </c>
      <c r="O110" s="836">
        <v>1</v>
      </c>
      <c r="P110" s="835">
        <v>0</v>
      </c>
      <c r="Q110" s="837"/>
      <c r="R110" s="832">
        <v>1</v>
      </c>
      <c r="S110" s="837">
        <v>1</v>
      </c>
      <c r="T110" s="836">
        <v>1</v>
      </c>
      <c r="U110" s="838">
        <v>1</v>
      </c>
    </row>
    <row r="111" spans="1:21" ht="14.45" customHeight="1" x14ac:dyDescent="0.2">
      <c r="A111" s="831">
        <v>9</v>
      </c>
      <c r="B111" s="832" t="s">
        <v>1069</v>
      </c>
      <c r="C111" s="832" t="s">
        <v>1076</v>
      </c>
      <c r="D111" s="833" t="s">
        <v>1692</v>
      </c>
      <c r="E111" s="834" t="s">
        <v>1090</v>
      </c>
      <c r="F111" s="832" t="s">
        <v>1070</v>
      </c>
      <c r="G111" s="832" t="s">
        <v>1171</v>
      </c>
      <c r="H111" s="832" t="s">
        <v>668</v>
      </c>
      <c r="I111" s="832" t="s">
        <v>1243</v>
      </c>
      <c r="J111" s="832" t="s">
        <v>1244</v>
      </c>
      <c r="K111" s="832" t="s">
        <v>1245</v>
      </c>
      <c r="L111" s="835">
        <v>72.27</v>
      </c>
      <c r="M111" s="835">
        <v>128857.40999999997</v>
      </c>
      <c r="N111" s="832">
        <v>1783</v>
      </c>
      <c r="O111" s="836">
        <v>22.5</v>
      </c>
      <c r="P111" s="835">
        <v>81448.289999999979</v>
      </c>
      <c r="Q111" s="837">
        <v>0.63208076275939429</v>
      </c>
      <c r="R111" s="832">
        <v>1127</v>
      </c>
      <c r="S111" s="837">
        <v>0.63208076275939429</v>
      </c>
      <c r="T111" s="836">
        <v>13.5</v>
      </c>
      <c r="U111" s="838">
        <v>0.6</v>
      </c>
    </row>
    <row r="112" spans="1:21" ht="14.45" customHeight="1" x14ac:dyDescent="0.2">
      <c r="A112" s="831">
        <v>9</v>
      </c>
      <c r="B112" s="832" t="s">
        <v>1069</v>
      </c>
      <c r="C112" s="832" t="s">
        <v>1076</v>
      </c>
      <c r="D112" s="833" t="s">
        <v>1692</v>
      </c>
      <c r="E112" s="834" t="s">
        <v>1090</v>
      </c>
      <c r="F112" s="832" t="s">
        <v>1070</v>
      </c>
      <c r="G112" s="832" t="s">
        <v>1171</v>
      </c>
      <c r="H112" s="832" t="s">
        <v>668</v>
      </c>
      <c r="I112" s="832" t="s">
        <v>1252</v>
      </c>
      <c r="J112" s="832" t="s">
        <v>1253</v>
      </c>
      <c r="K112" s="832" t="s">
        <v>1245</v>
      </c>
      <c r="L112" s="835">
        <v>72.27</v>
      </c>
      <c r="M112" s="835">
        <v>34689.599999999999</v>
      </c>
      <c r="N112" s="832">
        <v>480</v>
      </c>
      <c r="O112" s="836">
        <v>7</v>
      </c>
      <c r="P112" s="835">
        <v>34689.599999999999</v>
      </c>
      <c r="Q112" s="837">
        <v>1</v>
      </c>
      <c r="R112" s="832">
        <v>480</v>
      </c>
      <c r="S112" s="837">
        <v>1</v>
      </c>
      <c r="T112" s="836">
        <v>7</v>
      </c>
      <c r="U112" s="838">
        <v>1</v>
      </c>
    </row>
    <row r="113" spans="1:21" ht="14.45" customHeight="1" x14ac:dyDescent="0.2">
      <c r="A113" s="831">
        <v>9</v>
      </c>
      <c r="B113" s="832" t="s">
        <v>1069</v>
      </c>
      <c r="C113" s="832" t="s">
        <v>1076</v>
      </c>
      <c r="D113" s="833" t="s">
        <v>1692</v>
      </c>
      <c r="E113" s="834" t="s">
        <v>1090</v>
      </c>
      <c r="F113" s="832" t="s">
        <v>1070</v>
      </c>
      <c r="G113" s="832" t="s">
        <v>1171</v>
      </c>
      <c r="H113" s="832" t="s">
        <v>668</v>
      </c>
      <c r="I113" s="832" t="s">
        <v>1254</v>
      </c>
      <c r="J113" s="832" t="s">
        <v>1255</v>
      </c>
      <c r="K113" s="832" t="s">
        <v>1256</v>
      </c>
      <c r="L113" s="835">
        <v>135.54</v>
      </c>
      <c r="M113" s="835">
        <v>2439.7199999999998</v>
      </c>
      <c r="N113" s="832">
        <v>18</v>
      </c>
      <c r="O113" s="836">
        <v>2</v>
      </c>
      <c r="P113" s="835">
        <v>2439.7199999999998</v>
      </c>
      <c r="Q113" s="837">
        <v>1</v>
      </c>
      <c r="R113" s="832">
        <v>18</v>
      </c>
      <c r="S113" s="837">
        <v>1</v>
      </c>
      <c r="T113" s="836">
        <v>2</v>
      </c>
      <c r="U113" s="838">
        <v>1</v>
      </c>
    </row>
    <row r="114" spans="1:21" ht="14.45" customHeight="1" x14ac:dyDescent="0.2">
      <c r="A114" s="831">
        <v>9</v>
      </c>
      <c r="B114" s="832" t="s">
        <v>1069</v>
      </c>
      <c r="C114" s="832" t="s">
        <v>1076</v>
      </c>
      <c r="D114" s="833" t="s">
        <v>1692</v>
      </c>
      <c r="E114" s="834" t="s">
        <v>1090</v>
      </c>
      <c r="F114" s="832" t="s">
        <v>1070</v>
      </c>
      <c r="G114" s="832" t="s">
        <v>1171</v>
      </c>
      <c r="H114" s="832" t="s">
        <v>668</v>
      </c>
      <c r="I114" s="832" t="s">
        <v>1257</v>
      </c>
      <c r="J114" s="832" t="s">
        <v>1258</v>
      </c>
      <c r="K114" s="832" t="s">
        <v>1256</v>
      </c>
      <c r="L114" s="835">
        <v>135.54</v>
      </c>
      <c r="M114" s="835">
        <v>2439.7199999999998</v>
      </c>
      <c r="N114" s="832">
        <v>18</v>
      </c>
      <c r="O114" s="836">
        <v>1.5</v>
      </c>
      <c r="P114" s="835">
        <v>2439.7199999999998</v>
      </c>
      <c r="Q114" s="837">
        <v>1</v>
      </c>
      <c r="R114" s="832">
        <v>18</v>
      </c>
      <c r="S114" s="837">
        <v>1</v>
      </c>
      <c r="T114" s="836">
        <v>1.5</v>
      </c>
      <c r="U114" s="838">
        <v>1</v>
      </c>
    </row>
    <row r="115" spans="1:21" ht="14.45" customHeight="1" x14ac:dyDescent="0.2">
      <c r="A115" s="831">
        <v>9</v>
      </c>
      <c r="B115" s="832" t="s">
        <v>1069</v>
      </c>
      <c r="C115" s="832" t="s">
        <v>1076</v>
      </c>
      <c r="D115" s="833" t="s">
        <v>1692</v>
      </c>
      <c r="E115" s="834" t="s">
        <v>1090</v>
      </c>
      <c r="F115" s="832" t="s">
        <v>1070</v>
      </c>
      <c r="G115" s="832" t="s">
        <v>1171</v>
      </c>
      <c r="H115" s="832" t="s">
        <v>668</v>
      </c>
      <c r="I115" s="832" t="s">
        <v>1379</v>
      </c>
      <c r="J115" s="832" t="s">
        <v>1380</v>
      </c>
      <c r="K115" s="832" t="s">
        <v>1174</v>
      </c>
      <c r="L115" s="835">
        <v>294.81</v>
      </c>
      <c r="M115" s="835">
        <v>884.43000000000006</v>
      </c>
      <c r="N115" s="832">
        <v>3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5" customHeight="1" x14ac:dyDescent="0.2">
      <c r="A116" s="831">
        <v>9</v>
      </c>
      <c r="B116" s="832" t="s">
        <v>1069</v>
      </c>
      <c r="C116" s="832" t="s">
        <v>1076</v>
      </c>
      <c r="D116" s="833" t="s">
        <v>1692</v>
      </c>
      <c r="E116" s="834" t="s">
        <v>1090</v>
      </c>
      <c r="F116" s="832" t="s">
        <v>1070</v>
      </c>
      <c r="G116" s="832" t="s">
        <v>1171</v>
      </c>
      <c r="H116" s="832" t="s">
        <v>668</v>
      </c>
      <c r="I116" s="832" t="s">
        <v>1172</v>
      </c>
      <c r="J116" s="832" t="s">
        <v>1173</v>
      </c>
      <c r="K116" s="832" t="s">
        <v>1174</v>
      </c>
      <c r="L116" s="835">
        <v>294.81</v>
      </c>
      <c r="M116" s="835">
        <v>24469.230000000003</v>
      </c>
      <c r="N116" s="832">
        <v>83</v>
      </c>
      <c r="O116" s="836">
        <v>14.5</v>
      </c>
      <c r="P116" s="835">
        <v>13856.070000000002</v>
      </c>
      <c r="Q116" s="837">
        <v>0.56626506024096379</v>
      </c>
      <c r="R116" s="832">
        <v>47</v>
      </c>
      <c r="S116" s="837">
        <v>0.5662650602409639</v>
      </c>
      <c r="T116" s="836">
        <v>8.5</v>
      </c>
      <c r="U116" s="838">
        <v>0.58620689655172409</v>
      </c>
    </row>
    <row r="117" spans="1:21" ht="14.45" customHeight="1" x14ac:dyDescent="0.2">
      <c r="A117" s="831">
        <v>9</v>
      </c>
      <c r="B117" s="832" t="s">
        <v>1069</v>
      </c>
      <c r="C117" s="832" t="s">
        <v>1076</v>
      </c>
      <c r="D117" s="833" t="s">
        <v>1692</v>
      </c>
      <c r="E117" s="834" t="s">
        <v>1090</v>
      </c>
      <c r="F117" s="832" t="s">
        <v>1070</v>
      </c>
      <c r="G117" s="832" t="s">
        <v>1171</v>
      </c>
      <c r="H117" s="832" t="s">
        <v>668</v>
      </c>
      <c r="I117" s="832" t="s">
        <v>1259</v>
      </c>
      <c r="J117" s="832" t="s">
        <v>1260</v>
      </c>
      <c r="K117" s="832" t="s">
        <v>1261</v>
      </c>
      <c r="L117" s="835">
        <v>2635.97</v>
      </c>
      <c r="M117" s="835">
        <v>131798.5</v>
      </c>
      <c r="N117" s="832">
        <v>50</v>
      </c>
      <c r="O117" s="836">
        <v>14.5</v>
      </c>
      <c r="P117" s="835">
        <v>52719.400000000009</v>
      </c>
      <c r="Q117" s="837">
        <v>0.40000000000000008</v>
      </c>
      <c r="R117" s="832">
        <v>20</v>
      </c>
      <c r="S117" s="837">
        <v>0.4</v>
      </c>
      <c r="T117" s="836">
        <v>6</v>
      </c>
      <c r="U117" s="838">
        <v>0.41379310344827586</v>
      </c>
    </row>
    <row r="118" spans="1:21" ht="14.45" customHeight="1" x14ac:dyDescent="0.2">
      <c r="A118" s="831">
        <v>9</v>
      </c>
      <c r="B118" s="832" t="s">
        <v>1069</v>
      </c>
      <c r="C118" s="832" t="s">
        <v>1076</v>
      </c>
      <c r="D118" s="833" t="s">
        <v>1692</v>
      </c>
      <c r="E118" s="834" t="s">
        <v>1090</v>
      </c>
      <c r="F118" s="832" t="s">
        <v>1070</v>
      </c>
      <c r="G118" s="832" t="s">
        <v>1171</v>
      </c>
      <c r="H118" s="832" t="s">
        <v>573</v>
      </c>
      <c r="I118" s="832" t="s">
        <v>1381</v>
      </c>
      <c r="J118" s="832" t="s">
        <v>1382</v>
      </c>
      <c r="K118" s="832" t="s">
        <v>1174</v>
      </c>
      <c r="L118" s="835">
        <v>294.81</v>
      </c>
      <c r="M118" s="835">
        <v>294.81</v>
      </c>
      <c r="N118" s="832">
        <v>1</v>
      </c>
      <c r="O118" s="836">
        <v>1</v>
      </c>
      <c r="P118" s="835">
        <v>294.81</v>
      </c>
      <c r="Q118" s="837">
        <v>1</v>
      </c>
      <c r="R118" s="832">
        <v>1</v>
      </c>
      <c r="S118" s="837">
        <v>1</v>
      </c>
      <c r="T118" s="836">
        <v>1</v>
      </c>
      <c r="U118" s="838">
        <v>1</v>
      </c>
    </row>
    <row r="119" spans="1:21" ht="14.45" customHeight="1" x14ac:dyDescent="0.2">
      <c r="A119" s="831">
        <v>9</v>
      </c>
      <c r="B119" s="832" t="s">
        <v>1069</v>
      </c>
      <c r="C119" s="832" t="s">
        <v>1076</v>
      </c>
      <c r="D119" s="833" t="s">
        <v>1692</v>
      </c>
      <c r="E119" s="834" t="s">
        <v>1090</v>
      </c>
      <c r="F119" s="832" t="s">
        <v>1070</v>
      </c>
      <c r="G119" s="832" t="s">
        <v>1171</v>
      </c>
      <c r="H119" s="832" t="s">
        <v>573</v>
      </c>
      <c r="I119" s="832" t="s">
        <v>1383</v>
      </c>
      <c r="J119" s="832" t="s">
        <v>1384</v>
      </c>
      <c r="K119" s="832" t="s">
        <v>1385</v>
      </c>
      <c r="L119" s="835">
        <v>332.25</v>
      </c>
      <c r="M119" s="835">
        <v>664.5</v>
      </c>
      <c r="N119" s="832">
        <v>2</v>
      </c>
      <c r="O119" s="836">
        <v>2</v>
      </c>
      <c r="P119" s="835">
        <v>332.25</v>
      </c>
      <c r="Q119" s="837">
        <v>0.5</v>
      </c>
      <c r="R119" s="832">
        <v>1</v>
      </c>
      <c r="S119" s="837">
        <v>0.5</v>
      </c>
      <c r="T119" s="836">
        <v>1</v>
      </c>
      <c r="U119" s="838">
        <v>0.5</v>
      </c>
    </row>
    <row r="120" spans="1:21" ht="14.45" customHeight="1" x14ac:dyDescent="0.2">
      <c r="A120" s="831">
        <v>9</v>
      </c>
      <c r="B120" s="832" t="s">
        <v>1069</v>
      </c>
      <c r="C120" s="832" t="s">
        <v>1076</v>
      </c>
      <c r="D120" s="833" t="s">
        <v>1692</v>
      </c>
      <c r="E120" s="834" t="s">
        <v>1090</v>
      </c>
      <c r="F120" s="832" t="s">
        <v>1070</v>
      </c>
      <c r="G120" s="832" t="s">
        <v>1171</v>
      </c>
      <c r="H120" s="832" t="s">
        <v>573</v>
      </c>
      <c r="I120" s="832" t="s">
        <v>1262</v>
      </c>
      <c r="J120" s="832" t="s">
        <v>772</v>
      </c>
      <c r="K120" s="832" t="s">
        <v>773</v>
      </c>
      <c r="L120" s="835">
        <v>2844.97</v>
      </c>
      <c r="M120" s="835">
        <v>8534.91</v>
      </c>
      <c r="N120" s="832">
        <v>3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5" customHeight="1" x14ac:dyDescent="0.2">
      <c r="A121" s="831">
        <v>9</v>
      </c>
      <c r="B121" s="832" t="s">
        <v>1069</v>
      </c>
      <c r="C121" s="832" t="s">
        <v>1076</v>
      </c>
      <c r="D121" s="833" t="s">
        <v>1692</v>
      </c>
      <c r="E121" s="834" t="s">
        <v>1090</v>
      </c>
      <c r="F121" s="832" t="s">
        <v>1070</v>
      </c>
      <c r="G121" s="832" t="s">
        <v>1171</v>
      </c>
      <c r="H121" s="832" t="s">
        <v>573</v>
      </c>
      <c r="I121" s="832" t="s">
        <v>1263</v>
      </c>
      <c r="J121" s="832" t="s">
        <v>1264</v>
      </c>
      <c r="K121" s="832" t="s">
        <v>1265</v>
      </c>
      <c r="L121" s="835">
        <v>283.32</v>
      </c>
      <c r="M121" s="835">
        <v>1699.92</v>
      </c>
      <c r="N121" s="832">
        <v>6</v>
      </c>
      <c r="O121" s="836">
        <v>1</v>
      </c>
      <c r="P121" s="835">
        <v>1699.92</v>
      </c>
      <c r="Q121" s="837">
        <v>1</v>
      </c>
      <c r="R121" s="832">
        <v>6</v>
      </c>
      <c r="S121" s="837">
        <v>1</v>
      </c>
      <c r="T121" s="836">
        <v>1</v>
      </c>
      <c r="U121" s="838">
        <v>1</v>
      </c>
    </row>
    <row r="122" spans="1:21" ht="14.45" customHeight="1" x14ac:dyDescent="0.2">
      <c r="A122" s="831">
        <v>9</v>
      </c>
      <c r="B122" s="832" t="s">
        <v>1069</v>
      </c>
      <c r="C122" s="832" t="s">
        <v>1076</v>
      </c>
      <c r="D122" s="833" t="s">
        <v>1692</v>
      </c>
      <c r="E122" s="834" t="s">
        <v>1090</v>
      </c>
      <c r="F122" s="832" t="s">
        <v>1070</v>
      </c>
      <c r="G122" s="832" t="s">
        <v>1171</v>
      </c>
      <c r="H122" s="832" t="s">
        <v>573</v>
      </c>
      <c r="I122" s="832" t="s">
        <v>1266</v>
      </c>
      <c r="J122" s="832" t="s">
        <v>1267</v>
      </c>
      <c r="K122" s="832" t="s">
        <v>1265</v>
      </c>
      <c r="L122" s="835">
        <v>283.32</v>
      </c>
      <c r="M122" s="835">
        <v>1699.92</v>
      </c>
      <c r="N122" s="832">
        <v>6</v>
      </c>
      <c r="O122" s="836">
        <v>1</v>
      </c>
      <c r="P122" s="835">
        <v>1699.92</v>
      </c>
      <c r="Q122" s="837">
        <v>1</v>
      </c>
      <c r="R122" s="832">
        <v>6</v>
      </c>
      <c r="S122" s="837">
        <v>1</v>
      </c>
      <c r="T122" s="836">
        <v>1</v>
      </c>
      <c r="U122" s="838">
        <v>1</v>
      </c>
    </row>
    <row r="123" spans="1:21" ht="14.45" customHeight="1" x14ac:dyDescent="0.2">
      <c r="A123" s="831">
        <v>9</v>
      </c>
      <c r="B123" s="832" t="s">
        <v>1069</v>
      </c>
      <c r="C123" s="832" t="s">
        <v>1076</v>
      </c>
      <c r="D123" s="833" t="s">
        <v>1692</v>
      </c>
      <c r="E123" s="834" t="s">
        <v>1090</v>
      </c>
      <c r="F123" s="832" t="s">
        <v>1070</v>
      </c>
      <c r="G123" s="832" t="s">
        <v>1171</v>
      </c>
      <c r="H123" s="832" t="s">
        <v>573</v>
      </c>
      <c r="I123" s="832" t="s">
        <v>1268</v>
      </c>
      <c r="J123" s="832" t="s">
        <v>1269</v>
      </c>
      <c r="K123" s="832" t="s">
        <v>1265</v>
      </c>
      <c r="L123" s="835">
        <v>283.32</v>
      </c>
      <c r="M123" s="835">
        <v>1699.92</v>
      </c>
      <c r="N123" s="832">
        <v>6</v>
      </c>
      <c r="O123" s="836">
        <v>1</v>
      </c>
      <c r="P123" s="835">
        <v>1699.92</v>
      </c>
      <c r="Q123" s="837">
        <v>1</v>
      </c>
      <c r="R123" s="832">
        <v>6</v>
      </c>
      <c r="S123" s="837">
        <v>1</v>
      </c>
      <c r="T123" s="836">
        <v>1</v>
      </c>
      <c r="U123" s="838">
        <v>1</v>
      </c>
    </row>
    <row r="124" spans="1:21" ht="14.45" customHeight="1" x14ac:dyDescent="0.2">
      <c r="A124" s="831">
        <v>9</v>
      </c>
      <c r="B124" s="832" t="s">
        <v>1069</v>
      </c>
      <c r="C124" s="832" t="s">
        <v>1076</v>
      </c>
      <c r="D124" s="833" t="s">
        <v>1692</v>
      </c>
      <c r="E124" s="834" t="s">
        <v>1090</v>
      </c>
      <c r="F124" s="832" t="s">
        <v>1070</v>
      </c>
      <c r="G124" s="832" t="s">
        <v>1171</v>
      </c>
      <c r="H124" s="832" t="s">
        <v>573</v>
      </c>
      <c r="I124" s="832" t="s">
        <v>1270</v>
      </c>
      <c r="J124" s="832" t="s">
        <v>1271</v>
      </c>
      <c r="K124" s="832" t="s">
        <v>1265</v>
      </c>
      <c r="L124" s="835">
        <v>283.32</v>
      </c>
      <c r="M124" s="835">
        <v>1699.92</v>
      </c>
      <c r="N124" s="832">
        <v>6</v>
      </c>
      <c r="O124" s="836">
        <v>1</v>
      </c>
      <c r="P124" s="835">
        <v>1699.92</v>
      </c>
      <c r="Q124" s="837">
        <v>1</v>
      </c>
      <c r="R124" s="832">
        <v>6</v>
      </c>
      <c r="S124" s="837">
        <v>1</v>
      </c>
      <c r="T124" s="836">
        <v>1</v>
      </c>
      <c r="U124" s="838">
        <v>1</v>
      </c>
    </row>
    <row r="125" spans="1:21" ht="14.45" customHeight="1" x14ac:dyDescent="0.2">
      <c r="A125" s="831">
        <v>9</v>
      </c>
      <c r="B125" s="832" t="s">
        <v>1069</v>
      </c>
      <c r="C125" s="832" t="s">
        <v>1076</v>
      </c>
      <c r="D125" s="833" t="s">
        <v>1692</v>
      </c>
      <c r="E125" s="834" t="s">
        <v>1090</v>
      </c>
      <c r="F125" s="832" t="s">
        <v>1070</v>
      </c>
      <c r="G125" s="832" t="s">
        <v>1171</v>
      </c>
      <c r="H125" s="832" t="s">
        <v>573</v>
      </c>
      <c r="I125" s="832" t="s">
        <v>1273</v>
      </c>
      <c r="J125" s="832" t="s">
        <v>1244</v>
      </c>
      <c r="K125" s="832" t="s">
        <v>1265</v>
      </c>
      <c r="L125" s="835">
        <v>289.07</v>
      </c>
      <c r="M125" s="835">
        <v>20813.04</v>
      </c>
      <c r="N125" s="832">
        <v>72</v>
      </c>
      <c r="O125" s="836">
        <v>4</v>
      </c>
      <c r="P125" s="835">
        <v>17922.34</v>
      </c>
      <c r="Q125" s="837">
        <v>0.86111111111111105</v>
      </c>
      <c r="R125" s="832">
        <v>62</v>
      </c>
      <c r="S125" s="837">
        <v>0.86111111111111116</v>
      </c>
      <c r="T125" s="836">
        <v>3</v>
      </c>
      <c r="U125" s="838">
        <v>0.75</v>
      </c>
    </row>
    <row r="126" spans="1:21" ht="14.45" customHeight="1" x14ac:dyDescent="0.2">
      <c r="A126" s="831">
        <v>9</v>
      </c>
      <c r="B126" s="832" t="s">
        <v>1069</v>
      </c>
      <c r="C126" s="832" t="s">
        <v>1076</v>
      </c>
      <c r="D126" s="833" t="s">
        <v>1692</v>
      </c>
      <c r="E126" s="834" t="s">
        <v>1090</v>
      </c>
      <c r="F126" s="832" t="s">
        <v>1070</v>
      </c>
      <c r="G126" s="832" t="s">
        <v>1171</v>
      </c>
      <c r="H126" s="832" t="s">
        <v>573</v>
      </c>
      <c r="I126" s="832" t="s">
        <v>1276</v>
      </c>
      <c r="J126" s="832" t="s">
        <v>1253</v>
      </c>
      <c r="K126" s="832" t="s">
        <v>1265</v>
      </c>
      <c r="L126" s="835">
        <v>289.07</v>
      </c>
      <c r="M126" s="835">
        <v>5203.26</v>
      </c>
      <c r="N126" s="832">
        <v>18</v>
      </c>
      <c r="O126" s="836">
        <v>2</v>
      </c>
      <c r="P126" s="835">
        <v>5203.26</v>
      </c>
      <c r="Q126" s="837">
        <v>1</v>
      </c>
      <c r="R126" s="832">
        <v>18</v>
      </c>
      <c r="S126" s="837">
        <v>1</v>
      </c>
      <c r="T126" s="836">
        <v>2</v>
      </c>
      <c r="U126" s="838">
        <v>1</v>
      </c>
    </row>
    <row r="127" spans="1:21" ht="14.45" customHeight="1" x14ac:dyDescent="0.2">
      <c r="A127" s="831">
        <v>9</v>
      </c>
      <c r="B127" s="832" t="s">
        <v>1069</v>
      </c>
      <c r="C127" s="832" t="s">
        <v>1076</v>
      </c>
      <c r="D127" s="833" t="s">
        <v>1692</v>
      </c>
      <c r="E127" s="834" t="s">
        <v>1090</v>
      </c>
      <c r="F127" s="832" t="s">
        <v>1070</v>
      </c>
      <c r="G127" s="832" t="s">
        <v>1171</v>
      </c>
      <c r="H127" s="832" t="s">
        <v>573</v>
      </c>
      <c r="I127" s="832" t="s">
        <v>1279</v>
      </c>
      <c r="J127" s="832" t="s">
        <v>772</v>
      </c>
      <c r="K127" s="832" t="s">
        <v>773</v>
      </c>
      <c r="L127" s="835">
        <v>2844.97</v>
      </c>
      <c r="M127" s="835">
        <v>11379.88</v>
      </c>
      <c r="N127" s="832">
        <v>4</v>
      </c>
      <c r="O127" s="836">
        <v>3</v>
      </c>
      <c r="P127" s="835">
        <v>8534.91</v>
      </c>
      <c r="Q127" s="837">
        <v>0.75</v>
      </c>
      <c r="R127" s="832">
        <v>3</v>
      </c>
      <c r="S127" s="837">
        <v>0.75</v>
      </c>
      <c r="T127" s="836">
        <v>2</v>
      </c>
      <c r="U127" s="838">
        <v>0.66666666666666663</v>
      </c>
    </row>
    <row r="128" spans="1:21" ht="14.45" customHeight="1" x14ac:dyDescent="0.2">
      <c r="A128" s="831">
        <v>9</v>
      </c>
      <c r="B128" s="832" t="s">
        <v>1069</v>
      </c>
      <c r="C128" s="832" t="s">
        <v>1076</v>
      </c>
      <c r="D128" s="833" t="s">
        <v>1692</v>
      </c>
      <c r="E128" s="834" t="s">
        <v>1090</v>
      </c>
      <c r="F128" s="832" t="s">
        <v>1070</v>
      </c>
      <c r="G128" s="832" t="s">
        <v>1171</v>
      </c>
      <c r="H128" s="832" t="s">
        <v>573</v>
      </c>
      <c r="I128" s="832" t="s">
        <v>1386</v>
      </c>
      <c r="J128" s="832" t="s">
        <v>1387</v>
      </c>
      <c r="K128" s="832" t="s">
        <v>1388</v>
      </c>
      <c r="L128" s="835">
        <v>347.35</v>
      </c>
      <c r="M128" s="835">
        <v>4168.2000000000007</v>
      </c>
      <c r="N128" s="832">
        <v>12</v>
      </c>
      <c r="O128" s="836">
        <v>3</v>
      </c>
      <c r="P128" s="835">
        <v>2084.1</v>
      </c>
      <c r="Q128" s="837">
        <v>0.49999999999999989</v>
      </c>
      <c r="R128" s="832">
        <v>6</v>
      </c>
      <c r="S128" s="837">
        <v>0.5</v>
      </c>
      <c r="T128" s="836">
        <v>2</v>
      </c>
      <c r="U128" s="838">
        <v>0.66666666666666663</v>
      </c>
    </row>
    <row r="129" spans="1:21" ht="14.45" customHeight="1" x14ac:dyDescent="0.2">
      <c r="A129" s="831">
        <v>9</v>
      </c>
      <c r="B129" s="832" t="s">
        <v>1069</v>
      </c>
      <c r="C129" s="832" t="s">
        <v>1076</v>
      </c>
      <c r="D129" s="833" t="s">
        <v>1692</v>
      </c>
      <c r="E129" s="834" t="s">
        <v>1090</v>
      </c>
      <c r="F129" s="832" t="s">
        <v>1070</v>
      </c>
      <c r="G129" s="832" t="s">
        <v>1175</v>
      </c>
      <c r="H129" s="832" t="s">
        <v>573</v>
      </c>
      <c r="I129" s="832" t="s">
        <v>1176</v>
      </c>
      <c r="J129" s="832" t="s">
        <v>1177</v>
      </c>
      <c r="K129" s="832" t="s">
        <v>1178</v>
      </c>
      <c r="L129" s="835">
        <v>107.27</v>
      </c>
      <c r="M129" s="835">
        <v>107.27</v>
      </c>
      <c r="N129" s="832">
        <v>1</v>
      </c>
      <c r="O129" s="836">
        <v>0.5</v>
      </c>
      <c r="P129" s="835">
        <v>107.27</v>
      </c>
      <c r="Q129" s="837">
        <v>1</v>
      </c>
      <c r="R129" s="832">
        <v>1</v>
      </c>
      <c r="S129" s="837">
        <v>1</v>
      </c>
      <c r="T129" s="836">
        <v>0.5</v>
      </c>
      <c r="U129" s="838">
        <v>1</v>
      </c>
    </row>
    <row r="130" spans="1:21" ht="14.45" customHeight="1" x14ac:dyDescent="0.2">
      <c r="A130" s="831">
        <v>9</v>
      </c>
      <c r="B130" s="832" t="s">
        <v>1069</v>
      </c>
      <c r="C130" s="832" t="s">
        <v>1076</v>
      </c>
      <c r="D130" s="833" t="s">
        <v>1692</v>
      </c>
      <c r="E130" s="834" t="s">
        <v>1090</v>
      </c>
      <c r="F130" s="832" t="s">
        <v>1071</v>
      </c>
      <c r="G130" s="832" t="s">
        <v>1179</v>
      </c>
      <c r="H130" s="832" t="s">
        <v>573</v>
      </c>
      <c r="I130" s="832" t="s">
        <v>1282</v>
      </c>
      <c r="J130" s="832" t="s">
        <v>1181</v>
      </c>
      <c r="K130" s="832"/>
      <c r="L130" s="835">
        <v>0</v>
      </c>
      <c r="M130" s="835">
        <v>0</v>
      </c>
      <c r="N130" s="832">
        <v>2</v>
      </c>
      <c r="O130" s="836">
        <v>2</v>
      </c>
      <c r="P130" s="835">
        <v>0</v>
      </c>
      <c r="Q130" s="837"/>
      <c r="R130" s="832">
        <v>1</v>
      </c>
      <c r="S130" s="837">
        <v>0.5</v>
      </c>
      <c r="T130" s="836">
        <v>1</v>
      </c>
      <c r="U130" s="838">
        <v>0.5</v>
      </c>
    </row>
    <row r="131" spans="1:21" ht="14.45" customHeight="1" x14ac:dyDescent="0.2">
      <c r="A131" s="831">
        <v>9</v>
      </c>
      <c r="B131" s="832" t="s">
        <v>1069</v>
      </c>
      <c r="C131" s="832" t="s">
        <v>1076</v>
      </c>
      <c r="D131" s="833" t="s">
        <v>1692</v>
      </c>
      <c r="E131" s="834" t="s">
        <v>1090</v>
      </c>
      <c r="F131" s="832" t="s">
        <v>1071</v>
      </c>
      <c r="G131" s="832" t="s">
        <v>1179</v>
      </c>
      <c r="H131" s="832" t="s">
        <v>573</v>
      </c>
      <c r="I131" s="832" t="s">
        <v>1389</v>
      </c>
      <c r="J131" s="832" t="s">
        <v>1181</v>
      </c>
      <c r="K131" s="832"/>
      <c r="L131" s="835">
        <v>0</v>
      </c>
      <c r="M131" s="835">
        <v>0</v>
      </c>
      <c r="N131" s="832">
        <v>4</v>
      </c>
      <c r="O131" s="836">
        <v>4</v>
      </c>
      <c r="P131" s="835">
        <v>0</v>
      </c>
      <c r="Q131" s="837"/>
      <c r="R131" s="832">
        <v>4</v>
      </c>
      <c r="S131" s="837">
        <v>1</v>
      </c>
      <c r="T131" s="836">
        <v>4</v>
      </c>
      <c r="U131" s="838">
        <v>1</v>
      </c>
    </row>
    <row r="132" spans="1:21" ht="14.45" customHeight="1" x14ac:dyDescent="0.2">
      <c r="A132" s="831">
        <v>9</v>
      </c>
      <c r="B132" s="832" t="s">
        <v>1069</v>
      </c>
      <c r="C132" s="832" t="s">
        <v>1076</v>
      </c>
      <c r="D132" s="833" t="s">
        <v>1692</v>
      </c>
      <c r="E132" s="834" t="s">
        <v>1090</v>
      </c>
      <c r="F132" s="832" t="s">
        <v>1071</v>
      </c>
      <c r="G132" s="832" t="s">
        <v>1179</v>
      </c>
      <c r="H132" s="832" t="s">
        <v>573</v>
      </c>
      <c r="I132" s="832" t="s">
        <v>1390</v>
      </c>
      <c r="J132" s="832" t="s">
        <v>1181</v>
      </c>
      <c r="K132" s="832"/>
      <c r="L132" s="835">
        <v>0</v>
      </c>
      <c r="M132" s="835">
        <v>0</v>
      </c>
      <c r="N132" s="832">
        <v>1</v>
      </c>
      <c r="O132" s="836">
        <v>1</v>
      </c>
      <c r="P132" s="835">
        <v>0</v>
      </c>
      <c r="Q132" s="837"/>
      <c r="R132" s="832">
        <v>1</v>
      </c>
      <c r="S132" s="837">
        <v>1</v>
      </c>
      <c r="T132" s="836">
        <v>1</v>
      </c>
      <c r="U132" s="838">
        <v>1</v>
      </c>
    </row>
    <row r="133" spans="1:21" ht="14.45" customHeight="1" x14ac:dyDescent="0.2">
      <c r="A133" s="831">
        <v>9</v>
      </c>
      <c r="B133" s="832" t="s">
        <v>1069</v>
      </c>
      <c r="C133" s="832" t="s">
        <v>1076</v>
      </c>
      <c r="D133" s="833" t="s">
        <v>1692</v>
      </c>
      <c r="E133" s="834" t="s">
        <v>1090</v>
      </c>
      <c r="F133" s="832" t="s">
        <v>1071</v>
      </c>
      <c r="G133" s="832" t="s">
        <v>1179</v>
      </c>
      <c r="H133" s="832" t="s">
        <v>573</v>
      </c>
      <c r="I133" s="832" t="s">
        <v>1391</v>
      </c>
      <c r="J133" s="832" t="s">
        <v>1181</v>
      </c>
      <c r="K133" s="832"/>
      <c r="L133" s="835">
        <v>0</v>
      </c>
      <c r="M133" s="835">
        <v>0</v>
      </c>
      <c r="N133" s="832">
        <v>2</v>
      </c>
      <c r="O133" s="836">
        <v>2</v>
      </c>
      <c r="P133" s="835">
        <v>0</v>
      </c>
      <c r="Q133" s="837"/>
      <c r="R133" s="832">
        <v>2</v>
      </c>
      <c r="S133" s="837">
        <v>1</v>
      </c>
      <c r="T133" s="836">
        <v>2</v>
      </c>
      <c r="U133" s="838">
        <v>1</v>
      </c>
    </row>
    <row r="134" spans="1:21" ht="14.45" customHeight="1" x14ac:dyDescent="0.2">
      <c r="A134" s="831">
        <v>9</v>
      </c>
      <c r="B134" s="832" t="s">
        <v>1069</v>
      </c>
      <c r="C134" s="832" t="s">
        <v>1076</v>
      </c>
      <c r="D134" s="833" t="s">
        <v>1692</v>
      </c>
      <c r="E134" s="834" t="s">
        <v>1090</v>
      </c>
      <c r="F134" s="832" t="s">
        <v>1071</v>
      </c>
      <c r="G134" s="832" t="s">
        <v>1179</v>
      </c>
      <c r="H134" s="832" t="s">
        <v>573</v>
      </c>
      <c r="I134" s="832" t="s">
        <v>1392</v>
      </c>
      <c r="J134" s="832" t="s">
        <v>1181</v>
      </c>
      <c r="K134" s="832"/>
      <c r="L134" s="835">
        <v>0</v>
      </c>
      <c r="M134" s="835">
        <v>0</v>
      </c>
      <c r="N134" s="832">
        <v>3</v>
      </c>
      <c r="O134" s="836">
        <v>3</v>
      </c>
      <c r="P134" s="835">
        <v>0</v>
      </c>
      <c r="Q134" s="837"/>
      <c r="R134" s="832">
        <v>3</v>
      </c>
      <c r="S134" s="837">
        <v>1</v>
      </c>
      <c r="T134" s="836">
        <v>3</v>
      </c>
      <c r="U134" s="838">
        <v>1</v>
      </c>
    </row>
    <row r="135" spans="1:21" ht="14.45" customHeight="1" x14ac:dyDescent="0.2">
      <c r="A135" s="831">
        <v>9</v>
      </c>
      <c r="B135" s="832" t="s">
        <v>1069</v>
      </c>
      <c r="C135" s="832" t="s">
        <v>1076</v>
      </c>
      <c r="D135" s="833" t="s">
        <v>1692</v>
      </c>
      <c r="E135" s="834" t="s">
        <v>1090</v>
      </c>
      <c r="F135" s="832" t="s">
        <v>1071</v>
      </c>
      <c r="G135" s="832" t="s">
        <v>1179</v>
      </c>
      <c r="H135" s="832" t="s">
        <v>573</v>
      </c>
      <c r="I135" s="832" t="s">
        <v>1393</v>
      </c>
      <c r="J135" s="832" t="s">
        <v>1181</v>
      </c>
      <c r="K135" s="832"/>
      <c r="L135" s="835">
        <v>0</v>
      </c>
      <c r="M135" s="835">
        <v>0</v>
      </c>
      <c r="N135" s="832">
        <v>1</v>
      </c>
      <c r="O135" s="836">
        <v>1</v>
      </c>
      <c r="P135" s="835">
        <v>0</v>
      </c>
      <c r="Q135" s="837"/>
      <c r="R135" s="832">
        <v>1</v>
      </c>
      <c r="S135" s="837">
        <v>1</v>
      </c>
      <c r="T135" s="836">
        <v>1</v>
      </c>
      <c r="U135" s="838">
        <v>1</v>
      </c>
    </row>
    <row r="136" spans="1:21" ht="14.45" customHeight="1" x14ac:dyDescent="0.2">
      <c r="A136" s="831">
        <v>9</v>
      </c>
      <c r="B136" s="832" t="s">
        <v>1069</v>
      </c>
      <c r="C136" s="832" t="s">
        <v>1076</v>
      </c>
      <c r="D136" s="833" t="s">
        <v>1692</v>
      </c>
      <c r="E136" s="834" t="s">
        <v>1090</v>
      </c>
      <c r="F136" s="832" t="s">
        <v>1072</v>
      </c>
      <c r="G136" s="832" t="s">
        <v>1179</v>
      </c>
      <c r="H136" s="832" t="s">
        <v>573</v>
      </c>
      <c r="I136" s="832" t="s">
        <v>1281</v>
      </c>
      <c r="J136" s="832" t="s">
        <v>1181</v>
      </c>
      <c r="K136" s="832"/>
      <c r="L136" s="835">
        <v>0</v>
      </c>
      <c r="M136" s="835">
        <v>0</v>
      </c>
      <c r="N136" s="832">
        <v>1</v>
      </c>
      <c r="O136" s="836">
        <v>1</v>
      </c>
      <c r="P136" s="835"/>
      <c r="Q136" s="837"/>
      <c r="R136" s="832"/>
      <c r="S136" s="837">
        <v>0</v>
      </c>
      <c r="T136" s="836"/>
      <c r="U136" s="838">
        <v>0</v>
      </c>
    </row>
    <row r="137" spans="1:21" ht="14.45" customHeight="1" x14ac:dyDescent="0.2">
      <c r="A137" s="831">
        <v>9</v>
      </c>
      <c r="B137" s="832" t="s">
        <v>1069</v>
      </c>
      <c r="C137" s="832" t="s">
        <v>1076</v>
      </c>
      <c r="D137" s="833" t="s">
        <v>1692</v>
      </c>
      <c r="E137" s="834" t="s">
        <v>1090</v>
      </c>
      <c r="F137" s="832" t="s">
        <v>1072</v>
      </c>
      <c r="G137" s="832" t="s">
        <v>1394</v>
      </c>
      <c r="H137" s="832" t="s">
        <v>573</v>
      </c>
      <c r="I137" s="832" t="s">
        <v>1395</v>
      </c>
      <c r="J137" s="832" t="s">
        <v>1396</v>
      </c>
      <c r="K137" s="832" t="s">
        <v>1397</v>
      </c>
      <c r="L137" s="835">
        <v>150</v>
      </c>
      <c r="M137" s="835">
        <v>300</v>
      </c>
      <c r="N137" s="832">
        <v>2</v>
      </c>
      <c r="O137" s="836">
        <v>2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5" customHeight="1" x14ac:dyDescent="0.2">
      <c r="A138" s="831">
        <v>9</v>
      </c>
      <c r="B138" s="832" t="s">
        <v>1069</v>
      </c>
      <c r="C138" s="832" t="s">
        <v>1076</v>
      </c>
      <c r="D138" s="833" t="s">
        <v>1692</v>
      </c>
      <c r="E138" s="834" t="s">
        <v>1090</v>
      </c>
      <c r="F138" s="832" t="s">
        <v>1072</v>
      </c>
      <c r="G138" s="832" t="s">
        <v>1394</v>
      </c>
      <c r="H138" s="832" t="s">
        <v>573</v>
      </c>
      <c r="I138" s="832" t="s">
        <v>1398</v>
      </c>
      <c r="J138" s="832" t="s">
        <v>1399</v>
      </c>
      <c r="K138" s="832" t="s">
        <v>1400</v>
      </c>
      <c r="L138" s="835">
        <v>60</v>
      </c>
      <c r="M138" s="835">
        <v>120</v>
      </c>
      <c r="N138" s="832">
        <v>2</v>
      </c>
      <c r="O138" s="836">
        <v>2</v>
      </c>
      <c r="P138" s="835"/>
      <c r="Q138" s="837">
        <v>0</v>
      </c>
      <c r="R138" s="832"/>
      <c r="S138" s="837">
        <v>0</v>
      </c>
      <c r="T138" s="836"/>
      <c r="U138" s="838">
        <v>0</v>
      </c>
    </row>
    <row r="139" spans="1:21" ht="14.45" customHeight="1" x14ac:dyDescent="0.2">
      <c r="A139" s="831">
        <v>9</v>
      </c>
      <c r="B139" s="832" t="s">
        <v>1069</v>
      </c>
      <c r="C139" s="832" t="s">
        <v>1076</v>
      </c>
      <c r="D139" s="833" t="s">
        <v>1692</v>
      </c>
      <c r="E139" s="834" t="s">
        <v>1094</v>
      </c>
      <c r="F139" s="832" t="s">
        <v>1070</v>
      </c>
      <c r="G139" s="832" t="s">
        <v>1401</v>
      </c>
      <c r="H139" s="832" t="s">
        <v>573</v>
      </c>
      <c r="I139" s="832" t="s">
        <v>1402</v>
      </c>
      <c r="J139" s="832" t="s">
        <v>1403</v>
      </c>
      <c r="K139" s="832" t="s">
        <v>1404</v>
      </c>
      <c r="L139" s="835">
        <v>17.72</v>
      </c>
      <c r="M139" s="835">
        <v>17.72</v>
      </c>
      <c r="N139" s="832">
        <v>1</v>
      </c>
      <c r="O139" s="836">
        <v>1</v>
      </c>
      <c r="P139" s="835"/>
      <c r="Q139" s="837">
        <v>0</v>
      </c>
      <c r="R139" s="832"/>
      <c r="S139" s="837">
        <v>0</v>
      </c>
      <c r="T139" s="836"/>
      <c r="U139" s="838">
        <v>0</v>
      </c>
    </row>
    <row r="140" spans="1:21" ht="14.45" customHeight="1" x14ac:dyDescent="0.2">
      <c r="A140" s="831">
        <v>9</v>
      </c>
      <c r="B140" s="832" t="s">
        <v>1069</v>
      </c>
      <c r="C140" s="832" t="s">
        <v>1076</v>
      </c>
      <c r="D140" s="833" t="s">
        <v>1692</v>
      </c>
      <c r="E140" s="834" t="s">
        <v>1094</v>
      </c>
      <c r="F140" s="832" t="s">
        <v>1070</v>
      </c>
      <c r="G140" s="832" t="s">
        <v>1405</v>
      </c>
      <c r="H140" s="832" t="s">
        <v>573</v>
      </c>
      <c r="I140" s="832" t="s">
        <v>1406</v>
      </c>
      <c r="J140" s="832" t="s">
        <v>1407</v>
      </c>
      <c r="K140" s="832" t="s">
        <v>1408</v>
      </c>
      <c r="L140" s="835">
        <v>161.52000000000001</v>
      </c>
      <c r="M140" s="835">
        <v>161.52000000000001</v>
      </c>
      <c r="N140" s="832">
        <v>1</v>
      </c>
      <c r="O140" s="836">
        <v>1</v>
      </c>
      <c r="P140" s="835">
        <v>161.52000000000001</v>
      </c>
      <c r="Q140" s="837">
        <v>1</v>
      </c>
      <c r="R140" s="832">
        <v>1</v>
      </c>
      <c r="S140" s="837">
        <v>1</v>
      </c>
      <c r="T140" s="836">
        <v>1</v>
      </c>
      <c r="U140" s="838">
        <v>1</v>
      </c>
    </row>
    <row r="141" spans="1:21" ht="14.45" customHeight="1" x14ac:dyDescent="0.2">
      <c r="A141" s="831">
        <v>9</v>
      </c>
      <c r="B141" s="832" t="s">
        <v>1069</v>
      </c>
      <c r="C141" s="832" t="s">
        <v>1076</v>
      </c>
      <c r="D141" s="833" t="s">
        <v>1692</v>
      </c>
      <c r="E141" s="834" t="s">
        <v>1094</v>
      </c>
      <c r="F141" s="832" t="s">
        <v>1070</v>
      </c>
      <c r="G141" s="832" t="s">
        <v>1190</v>
      </c>
      <c r="H141" s="832" t="s">
        <v>573</v>
      </c>
      <c r="I141" s="832" t="s">
        <v>1191</v>
      </c>
      <c r="J141" s="832" t="s">
        <v>860</v>
      </c>
      <c r="K141" s="832" t="s">
        <v>1192</v>
      </c>
      <c r="L141" s="835">
        <v>19.89</v>
      </c>
      <c r="M141" s="835">
        <v>59.67</v>
      </c>
      <c r="N141" s="832">
        <v>3</v>
      </c>
      <c r="O141" s="836">
        <v>1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5" customHeight="1" x14ac:dyDescent="0.2">
      <c r="A142" s="831">
        <v>9</v>
      </c>
      <c r="B142" s="832" t="s">
        <v>1069</v>
      </c>
      <c r="C142" s="832" t="s">
        <v>1076</v>
      </c>
      <c r="D142" s="833" t="s">
        <v>1692</v>
      </c>
      <c r="E142" s="834" t="s">
        <v>1094</v>
      </c>
      <c r="F142" s="832" t="s">
        <v>1070</v>
      </c>
      <c r="G142" s="832" t="s">
        <v>1320</v>
      </c>
      <c r="H142" s="832" t="s">
        <v>573</v>
      </c>
      <c r="I142" s="832" t="s">
        <v>1321</v>
      </c>
      <c r="J142" s="832" t="s">
        <v>630</v>
      </c>
      <c r="K142" s="832" t="s">
        <v>631</v>
      </c>
      <c r="L142" s="835">
        <v>105.63</v>
      </c>
      <c r="M142" s="835">
        <v>105.63</v>
      </c>
      <c r="N142" s="832">
        <v>1</v>
      </c>
      <c r="O142" s="836">
        <v>0.5</v>
      </c>
      <c r="P142" s="835">
        <v>105.63</v>
      </c>
      <c r="Q142" s="837">
        <v>1</v>
      </c>
      <c r="R142" s="832">
        <v>1</v>
      </c>
      <c r="S142" s="837">
        <v>1</v>
      </c>
      <c r="T142" s="836">
        <v>0.5</v>
      </c>
      <c r="U142" s="838">
        <v>1</v>
      </c>
    </row>
    <row r="143" spans="1:21" ht="14.45" customHeight="1" x14ac:dyDescent="0.2">
      <c r="A143" s="831">
        <v>9</v>
      </c>
      <c r="B143" s="832" t="s">
        <v>1069</v>
      </c>
      <c r="C143" s="832" t="s">
        <v>1076</v>
      </c>
      <c r="D143" s="833" t="s">
        <v>1692</v>
      </c>
      <c r="E143" s="834" t="s">
        <v>1094</v>
      </c>
      <c r="F143" s="832" t="s">
        <v>1070</v>
      </c>
      <c r="G143" s="832" t="s">
        <v>1120</v>
      </c>
      <c r="H143" s="832" t="s">
        <v>573</v>
      </c>
      <c r="I143" s="832" t="s">
        <v>1121</v>
      </c>
      <c r="J143" s="832" t="s">
        <v>658</v>
      </c>
      <c r="K143" s="832" t="s">
        <v>659</v>
      </c>
      <c r="L143" s="835">
        <v>94.7</v>
      </c>
      <c r="M143" s="835">
        <v>94.7</v>
      </c>
      <c r="N143" s="832">
        <v>1</v>
      </c>
      <c r="O143" s="836">
        <v>0.5</v>
      </c>
      <c r="P143" s="835">
        <v>94.7</v>
      </c>
      <c r="Q143" s="837">
        <v>1</v>
      </c>
      <c r="R143" s="832">
        <v>1</v>
      </c>
      <c r="S143" s="837">
        <v>1</v>
      </c>
      <c r="T143" s="836">
        <v>0.5</v>
      </c>
      <c r="U143" s="838">
        <v>1</v>
      </c>
    </row>
    <row r="144" spans="1:21" ht="14.45" customHeight="1" x14ac:dyDescent="0.2">
      <c r="A144" s="831">
        <v>9</v>
      </c>
      <c r="B144" s="832" t="s">
        <v>1069</v>
      </c>
      <c r="C144" s="832" t="s">
        <v>1076</v>
      </c>
      <c r="D144" s="833" t="s">
        <v>1692</v>
      </c>
      <c r="E144" s="834" t="s">
        <v>1094</v>
      </c>
      <c r="F144" s="832" t="s">
        <v>1070</v>
      </c>
      <c r="G144" s="832" t="s">
        <v>1218</v>
      </c>
      <c r="H144" s="832" t="s">
        <v>573</v>
      </c>
      <c r="I144" s="832" t="s">
        <v>1219</v>
      </c>
      <c r="J144" s="832" t="s">
        <v>821</v>
      </c>
      <c r="K144" s="832" t="s">
        <v>1220</v>
      </c>
      <c r="L144" s="835">
        <v>36.54</v>
      </c>
      <c r="M144" s="835">
        <v>36.54</v>
      </c>
      <c r="N144" s="832">
        <v>1</v>
      </c>
      <c r="O144" s="836">
        <v>1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5" customHeight="1" x14ac:dyDescent="0.2">
      <c r="A145" s="831">
        <v>9</v>
      </c>
      <c r="B145" s="832" t="s">
        <v>1069</v>
      </c>
      <c r="C145" s="832" t="s">
        <v>1076</v>
      </c>
      <c r="D145" s="833" t="s">
        <v>1692</v>
      </c>
      <c r="E145" s="834" t="s">
        <v>1094</v>
      </c>
      <c r="F145" s="832" t="s">
        <v>1070</v>
      </c>
      <c r="G145" s="832" t="s">
        <v>1229</v>
      </c>
      <c r="H145" s="832" t="s">
        <v>573</v>
      </c>
      <c r="I145" s="832" t="s">
        <v>1409</v>
      </c>
      <c r="J145" s="832" t="s">
        <v>1231</v>
      </c>
      <c r="K145" s="832" t="s">
        <v>1410</v>
      </c>
      <c r="L145" s="835">
        <v>21.92</v>
      </c>
      <c r="M145" s="835">
        <v>65.760000000000005</v>
      </c>
      <c r="N145" s="832">
        <v>3</v>
      </c>
      <c r="O145" s="836">
        <v>2</v>
      </c>
      <c r="P145" s="835">
        <v>21.92</v>
      </c>
      <c r="Q145" s="837">
        <v>0.33333333333333331</v>
      </c>
      <c r="R145" s="832">
        <v>1</v>
      </c>
      <c r="S145" s="837">
        <v>0.33333333333333331</v>
      </c>
      <c r="T145" s="836">
        <v>1</v>
      </c>
      <c r="U145" s="838">
        <v>0.5</v>
      </c>
    </row>
    <row r="146" spans="1:21" ht="14.45" customHeight="1" x14ac:dyDescent="0.2">
      <c r="A146" s="831">
        <v>9</v>
      </c>
      <c r="B146" s="832" t="s">
        <v>1069</v>
      </c>
      <c r="C146" s="832" t="s">
        <v>1076</v>
      </c>
      <c r="D146" s="833" t="s">
        <v>1692</v>
      </c>
      <c r="E146" s="834" t="s">
        <v>1094</v>
      </c>
      <c r="F146" s="832" t="s">
        <v>1070</v>
      </c>
      <c r="G146" s="832" t="s">
        <v>1150</v>
      </c>
      <c r="H146" s="832" t="s">
        <v>573</v>
      </c>
      <c r="I146" s="832" t="s">
        <v>1151</v>
      </c>
      <c r="J146" s="832" t="s">
        <v>690</v>
      </c>
      <c r="K146" s="832" t="s">
        <v>1152</v>
      </c>
      <c r="L146" s="835">
        <v>33.71</v>
      </c>
      <c r="M146" s="835">
        <v>101.13</v>
      </c>
      <c r="N146" s="832">
        <v>3</v>
      </c>
      <c r="O146" s="836">
        <v>2.5</v>
      </c>
      <c r="P146" s="835">
        <v>33.71</v>
      </c>
      <c r="Q146" s="837">
        <v>0.33333333333333337</v>
      </c>
      <c r="R146" s="832">
        <v>1</v>
      </c>
      <c r="S146" s="837">
        <v>0.33333333333333331</v>
      </c>
      <c r="T146" s="836">
        <v>1</v>
      </c>
      <c r="U146" s="838">
        <v>0.4</v>
      </c>
    </row>
    <row r="147" spans="1:21" ht="14.45" customHeight="1" x14ac:dyDescent="0.2">
      <c r="A147" s="831">
        <v>9</v>
      </c>
      <c r="B147" s="832" t="s">
        <v>1069</v>
      </c>
      <c r="C147" s="832" t="s">
        <v>1076</v>
      </c>
      <c r="D147" s="833" t="s">
        <v>1692</v>
      </c>
      <c r="E147" s="834" t="s">
        <v>1094</v>
      </c>
      <c r="F147" s="832" t="s">
        <v>1070</v>
      </c>
      <c r="G147" s="832" t="s">
        <v>1171</v>
      </c>
      <c r="H147" s="832" t="s">
        <v>668</v>
      </c>
      <c r="I147" s="832" t="s">
        <v>1243</v>
      </c>
      <c r="J147" s="832" t="s">
        <v>1244</v>
      </c>
      <c r="K147" s="832" t="s">
        <v>1245</v>
      </c>
      <c r="L147" s="835">
        <v>72.27</v>
      </c>
      <c r="M147" s="835">
        <v>34111.440000000002</v>
      </c>
      <c r="N147" s="832">
        <v>472</v>
      </c>
      <c r="O147" s="836">
        <v>8.5</v>
      </c>
      <c r="P147" s="835">
        <v>17633.88</v>
      </c>
      <c r="Q147" s="837">
        <v>0.51694915254237284</v>
      </c>
      <c r="R147" s="832">
        <v>244</v>
      </c>
      <c r="S147" s="837">
        <v>0.51694915254237284</v>
      </c>
      <c r="T147" s="836">
        <v>4</v>
      </c>
      <c r="U147" s="838">
        <v>0.47058823529411764</v>
      </c>
    </row>
    <row r="148" spans="1:21" ht="14.45" customHeight="1" x14ac:dyDescent="0.2">
      <c r="A148" s="831">
        <v>9</v>
      </c>
      <c r="B148" s="832" t="s">
        <v>1069</v>
      </c>
      <c r="C148" s="832" t="s">
        <v>1076</v>
      </c>
      <c r="D148" s="833" t="s">
        <v>1692</v>
      </c>
      <c r="E148" s="834" t="s">
        <v>1094</v>
      </c>
      <c r="F148" s="832" t="s">
        <v>1070</v>
      </c>
      <c r="G148" s="832" t="s">
        <v>1171</v>
      </c>
      <c r="H148" s="832" t="s">
        <v>668</v>
      </c>
      <c r="I148" s="832" t="s">
        <v>1246</v>
      </c>
      <c r="J148" s="832" t="s">
        <v>1247</v>
      </c>
      <c r="K148" s="832" t="s">
        <v>1245</v>
      </c>
      <c r="L148" s="835">
        <v>72.27</v>
      </c>
      <c r="M148" s="835">
        <v>2384.91</v>
      </c>
      <c r="N148" s="832">
        <v>33</v>
      </c>
      <c r="O148" s="836">
        <v>2</v>
      </c>
      <c r="P148" s="835">
        <v>722.69999999999993</v>
      </c>
      <c r="Q148" s="837">
        <v>0.30303030303030304</v>
      </c>
      <c r="R148" s="832">
        <v>10</v>
      </c>
      <c r="S148" s="837">
        <v>0.30303030303030304</v>
      </c>
      <c r="T148" s="836">
        <v>0.5</v>
      </c>
      <c r="U148" s="838">
        <v>0.25</v>
      </c>
    </row>
    <row r="149" spans="1:21" ht="14.45" customHeight="1" x14ac:dyDescent="0.2">
      <c r="A149" s="831">
        <v>9</v>
      </c>
      <c r="B149" s="832" t="s">
        <v>1069</v>
      </c>
      <c r="C149" s="832" t="s">
        <v>1076</v>
      </c>
      <c r="D149" s="833" t="s">
        <v>1692</v>
      </c>
      <c r="E149" s="834" t="s">
        <v>1094</v>
      </c>
      <c r="F149" s="832" t="s">
        <v>1070</v>
      </c>
      <c r="G149" s="832" t="s">
        <v>1171</v>
      </c>
      <c r="H149" s="832" t="s">
        <v>668</v>
      </c>
      <c r="I149" s="832" t="s">
        <v>1248</v>
      </c>
      <c r="J149" s="832" t="s">
        <v>1249</v>
      </c>
      <c r="K149" s="832" t="s">
        <v>1245</v>
      </c>
      <c r="L149" s="835">
        <v>72.27</v>
      </c>
      <c r="M149" s="835">
        <v>2384.91</v>
      </c>
      <c r="N149" s="832">
        <v>33</v>
      </c>
      <c r="O149" s="836">
        <v>3</v>
      </c>
      <c r="P149" s="835">
        <v>722.69999999999993</v>
      </c>
      <c r="Q149" s="837">
        <v>0.30303030303030304</v>
      </c>
      <c r="R149" s="832">
        <v>10</v>
      </c>
      <c r="S149" s="837">
        <v>0.30303030303030304</v>
      </c>
      <c r="T149" s="836">
        <v>1</v>
      </c>
      <c r="U149" s="838">
        <v>0.33333333333333331</v>
      </c>
    </row>
    <row r="150" spans="1:21" ht="14.45" customHeight="1" x14ac:dyDescent="0.2">
      <c r="A150" s="831">
        <v>9</v>
      </c>
      <c r="B150" s="832" t="s">
        <v>1069</v>
      </c>
      <c r="C150" s="832" t="s">
        <v>1076</v>
      </c>
      <c r="D150" s="833" t="s">
        <v>1692</v>
      </c>
      <c r="E150" s="834" t="s">
        <v>1094</v>
      </c>
      <c r="F150" s="832" t="s">
        <v>1070</v>
      </c>
      <c r="G150" s="832" t="s">
        <v>1171</v>
      </c>
      <c r="H150" s="832" t="s">
        <v>668</v>
      </c>
      <c r="I150" s="832" t="s">
        <v>1250</v>
      </c>
      <c r="J150" s="832" t="s">
        <v>1251</v>
      </c>
      <c r="K150" s="832" t="s">
        <v>1245</v>
      </c>
      <c r="L150" s="835">
        <v>72.27</v>
      </c>
      <c r="M150" s="835">
        <v>2384.91</v>
      </c>
      <c r="N150" s="832">
        <v>33</v>
      </c>
      <c r="O150" s="836">
        <v>2</v>
      </c>
      <c r="P150" s="835">
        <v>722.69999999999993</v>
      </c>
      <c r="Q150" s="837">
        <v>0.30303030303030304</v>
      </c>
      <c r="R150" s="832">
        <v>10</v>
      </c>
      <c r="S150" s="837">
        <v>0.30303030303030304</v>
      </c>
      <c r="T150" s="836">
        <v>0.5</v>
      </c>
      <c r="U150" s="838">
        <v>0.25</v>
      </c>
    </row>
    <row r="151" spans="1:21" ht="14.45" customHeight="1" x14ac:dyDescent="0.2">
      <c r="A151" s="831">
        <v>9</v>
      </c>
      <c r="B151" s="832" t="s">
        <v>1069</v>
      </c>
      <c r="C151" s="832" t="s">
        <v>1076</v>
      </c>
      <c r="D151" s="833" t="s">
        <v>1692</v>
      </c>
      <c r="E151" s="834" t="s">
        <v>1094</v>
      </c>
      <c r="F151" s="832" t="s">
        <v>1070</v>
      </c>
      <c r="G151" s="832" t="s">
        <v>1171</v>
      </c>
      <c r="H151" s="832" t="s">
        <v>668</v>
      </c>
      <c r="I151" s="832" t="s">
        <v>1252</v>
      </c>
      <c r="J151" s="832" t="s">
        <v>1253</v>
      </c>
      <c r="K151" s="832" t="s">
        <v>1245</v>
      </c>
      <c r="L151" s="835">
        <v>72.27</v>
      </c>
      <c r="M151" s="835">
        <v>17272.53</v>
      </c>
      <c r="N151" s="832">
        <v>239</v>
      </c>
      <c r="O151" s="836">
        <v>4.5</v>
      </c>
      <c r="P151" s="835">
        <v>15610.32</v>
      </c>
      <c r="Q151" s="837">
        <v>0.90376569037656906</v>
      </c>
      <c r="R151" s="832">
        <v>216</v>
      </c>
      <c r="S151" s="837">
        <v>0.90376569037656906</v>
      </c>
      <c r="T151" s="836">
        <v>3</v>
      </c>
      <c r="U151" s="838">
        <v>0.66666666666666663</v>
      </c>
    </row>
    <row r="152" spans="1:21" ht="14.45" customHeight="1" x14ac:dyDescent="0.2">
      <c r="A152" s="831">
        <v>9</v>
      </c>
      <c r="B152" s="832" t="s">
        <v>1069</v>
      </c>
      <c r="C152" s="832" t="s">
        <v>1076</v>
      </c>
      <c r="D152" s="833" t="s">
        <v>1692</v>
      </c>
      <c r="E152" s="834" t="s">
        <v>1094</v>
      </c>
      <c r="F152" s="832" t="s">
        <v>1070</v>
      </c>
      <c r="G152" s="832" t="s">
        <v>1171</v>
      </c>
      <c r="H152" s="832" t="s">
        <v>668</v>
      </c>
      <c r="I152" s="832" t="s">
        <v>1254</v>
      </c>
      <c r="J152" s="832" t="s">
        <v>1255</v>
      </c>
      <c r="K152" s="832" t="s">
        <v>1256</v>
      </c>
      <c r="L152" s="835">
        <v>135.54</v>
      </c>
      <c r="M152" s="835">
        <v>1084.32</v>
      </c>
      <c r="N152" s="832">
        <v>8</v>
      </c>
      <c r="O152" s="836">
        <v>0.5</v>
      </c>
      <c r="P152" s="835">
        <v>1084.32</v>
      </c>
      <c r="Q152" s="837">
        <v>1</v>
      </c>
      <c r="R152" s="832">
        <v>8</v>
      </c>
      <c r="S152" s="837">
        <v>1</v>
      </c>
      <c r="T152" s="836">
        <v>0.5</v>
      </c>
      <c r="U152" s="838">
        <v>1</v>
      </c>
    </row>
    <row r="153" spans="1:21" ht="14.45" customHeight="1" x14ac:dyDescent="0.2">
      <c r="A153" s="831">
        <v>9</v>
      </c>
      <c r="B153" s="832" t="s">
        <v>1069</v>
      </c>
      <c r="C153" s="832" t="s">
        <v>1076</v>
      </c>
      <c r="D153" s="833" t="s">
        <v>1692</v>
      </c>
      <c r="E153" s="834" t="s">
        <v>1094</v>
      </c>
      <c r="F153" s="832" t="s">
        <v>1070</v>
      </c>
      <c r="G153" s="832" t="s">
        <v>1171</v>
      </c>
      <c r="H153" s="832" t="s">
        <v>668</v>
      </c>
      <c r="I153" s="832" t="s">
        <v>1257</v>
      </c>
      <c r="J153" s="832" t="s">
        <v>1258</v>
      </c>
      <c r="K153" s="832" t="s">
        <v>1256</v>
      </c>
      <c r="L153" s="835">
        <v>135.54</v>
      </c>
      <c r="M153" s="835">
        <v>1084.32</v>
      </c>
      <c r="N153" s="832">
        <v>8</v>
      </c>
      <c r="O153" s="836">
        <v>0.5</v>
      </c>
      <c r="P153" s="835">
        <v>1084.32</v>
      </c>
      <c r="Q153" s="837">
        <v>1</v>
      </c>
      <c r="R153" s="832">
        <v>8</v>
      </c>
      <c r="S153" s="837">
        <v>1</v>
      </c>
      <c r="T153" s="836">
        <v>0.5</v>
      </c>
      <c r="U153" s="838">
        <v>1</v>
      </c>
    </row>
    <row r="154" spans="1:21" ht="14.45" customHeight="1" x14ac:dyDescent="0.2">
      <c r="A154" s="831">
        <v>9</v>
      </c>
      <c r="B154" s="832" t="s">
        <v>1069</v>
      </c>
      <c r="C154" s="832" t="s">
        <v>1076</v>
      </c>
      <c r="D154" s="833" t="s">
        <v>1692</v>
      </c>
      <c r="E154" s="834" t="s">
        <v>1094</v>
      </c>
      <c r="F154" s="832" t="s">
        <v>1070</v>
      </c>
      <c r="G154" s="832" t="s">
        <v>1171</v>
      </c>
      <c r="H154" s="832" t="s">
        <v>668</v>
      </c>
      <c r="I154" s="832" t="s">
        <v>1172</v>
      </c>
      <c r="J154" s="832" t="s">
        <v>1173</v>
      </c>
      <c r="K154" s="832" t="s">
        <v>1174</v>
      </c>
      <c r="L154" s="835">
        <v>294.81</v>
      </c>
      <c r="M154" s="835">
        <v>4422.1499999999996</v>
      </c>
      <c r="N154" s="832">
        <v>15</v>
      </c>
      <c r="O154" s="836">
        <v>4.5</v>
      </c>
      <c r="P154" s="835">
        <v>1768.8600000000001</v>
      </c>
      <c r="Q154" s="837">
        <v>0.40000000000000008</v>
      </c>
      <c r="R154" s="832">
        <v>6</v>
      </c>
      <c r="S154" s="837">
        <v>0.4</v>
      </c>
      <c r="T154" s="836">
        <v>2</v>
      </c>
      <c r="U154" s="838">
        <v>0.44444444444444442</v>
      </c>
    </row>
    <row r="155" spans="1:21" ht="14.45" customHeight="1" x14ac:dyDescent="0.2">
      <c r="A155" s="831">
        <v>9</v>
      </c>
      <c r="B155" s="832" t="s">
        <v>1069</v>
      </c>
      <c r="C155" s="832" t="s">
        <v>1076</v>
      </c>
      <c r="D155" s="833" t="s">
        <v>1692</v>
      </c>
      <c r="E155" s="834" t="s">
        <v>1094</v>
      </c>
      <c r="F155" s="832" t="s">
        <v>1070</v>
      </c>
      <c r="G155" s="832" t="s">
        <v>1171</v>
      </c>
      <c r="H155" s="832" t="s">
        <v>668</v>
      </c>
      <c r="I155" s="832" t="s">
        <v>1259</v>
      </c>
      <c r="J155" s="832" t="s">
        <v>1260</v>
      </c>
      <c r="K155" s="832" t="s">
        <v>1261</v>
      </c>
      <c r="L155" s="835">
        <v>2635.97</v>
      </c>
      <c r="M155" s="835">
        <v>97530.89</v>
      </c>
      <c r="N155" s="832">
        <v>37</v>
      </c>
      <c r="O155" s="836">
        <v>11</v>
      </c>
      <c r="P155" s="835">
        <v>21087.759999999998</v>
      </c>
      <c r="Q155" s="837">
        <v>0.2162162162162162</v>
      </c>
      <c r="R155" s="832">
        <v>8</v>
      </c>
      <c r="S155" s="837">
        <v>0.21621621621621623</v>
      </c>
      <c r="T155" s="836">
        <v>4</v>
      </c>
      <c r="U155" s="838">
        <v>0.36363636363636365</v>
      </c>
    </row>
    <row r="156" spans="1:21" ht="14.45" customHeight="1" x14ac:dyDescent="0.2">
      <c r="A156" s="831">
        <v>9</v>
      </c>
      <c r="B156" s="832" t="s">
        <v>1069</v>
      </c>
      <c r="C156" s="832" t="s">
        <v>1076</v>
      </c>
      <c r="D156" s="833" t="s">
        <v>1692</v>
      </c>
      <c r="E156" s="834" t="s">
        <v>1094</v>
      </c>
      <c r="F156" s="832" t="s">
        <v>1070</v>
      </c>
      <c r="G156" s="832" t="s">
        <v>1171</v>
      </c>
      <c r="H156" s="832" t="s">
        <v>573</v>
      </c>
      <c r="I156" s="832" t="s">
        <v>1262</v>
      </c>
      <c r="J156" s="832" t="s">
        <v>772</v>
      </c>
      <c r="K156" s="832" t="s">
        <v>773</v>
      </c>
      <c r="L156" s="835">
        <v>2844.97</v>
      </c>
      <c r="M156" s="835">
        <v>11379.88</v>
      </c>
      <c r="N156" s="832">
        <v>4</v>
      </c>
      <c r="O156" s="836">
        <v>3</v>
      </c>
      <c r="P156" s="835">
        <v>5689.94</v>
      </c>
      <c r="Q156" s="837">
        <v>0.5</v>
      </c>
      <c r="R156" s="832">
        <v>2</v>
      </c>
      <c r="S156" s="837">
        <v>0.5</v>
      </c>
      <c r="T156" s="836">
        <v>1</v>
      </c>
      <c r="U156" s="838">
        <v>0.33333333333333331</v>
      </c>
    </row>
    <row r="157" spans="1:21" ht="14.45" customHeight="1" x14ac:dyDescent="0.2">
      <c r="A157" s="831">
        <v>9</v>
      </c>
      <c r="B157" s="832" t="s">
        <v>1069</v>
      </c>
      <c r="C157" s="832" t="s">
        <v>1076</v>
      </c>
      <c r="D157" s="833" t="s">
        <v>1692</v>
      </c>
      <c r="E157" s="834" t="s">
        <v>1094</v>
      </c>
      <c r="F157" s="832" t="s">
        <v>1070</v>
      </c>
      <c r="G157" s="832" t="s">
        <v>1171</v>
      </c>
      <c r="H157" s="832" t="s">
        <v>573</v>
      </c>
      <c r="I157" s="832" t="s">
        <v>1263</v>
      </c>
      <c r="J157" s="832" t="s">
        <v>1264</v>
      </c>
      <c r="K157" s="832" t="s">
        <v>1265</v>
      </c>
      <c r="L157" s="835">
        <v>283.32</v>
      </c>
      <c r="M157" s="835">
        <v>6233.04</v>
      </c>
      <c r="N157" s="832">
        <v>22</v>
      </c>
      <c r="O157" s="836">
        <v>3.5</v>
      </c>
      <c r="P157" s="835">
        <v>6233.04</v>
      </c>
      <c r="Q157" s="837">
        <v>1</v>
      </c>
      <c r="R157" s="832">
        <v>22</v>
      </c>
      <c r="S157" s="837">
        <v>1</v>
      </c>
      <c r="T157" s="836">
        <v>3.5</v>
      </c>
      <c r="U157" s="838">
        <v>1</v>
      </c>
    </row>
    <row r="158" spans="1:21" ht="14.45" customHeight="1" x14ac:dyDescent="0.2">
      <c r="A158" s="831">
        <v>9</v>
      </c>
      <c r="B158" s="832" t="s">
        <v>1069</v>
      </c>
      <c r="C158" s="832" t="s">
        <v>1076</v>
      </c>
      <c r="D158" s="833" t="s">
        <v>1692</v>
      </c>
      <c r="E158" s="834" t="s">
        <v>1094</v>
      </c>
      <c r="F158" s="832" t="s">
        <v>1070</v>
      </c>
      <c r="G158" s="832" t="s">
        <v>1171</v>
      </c>
      <c r="H158" s="832" t="s">
        <v>573</v>
      </c>
      <c r="I158" s="832" t="s">
        <v>1266</v>
      </c>
      <c r="J158" s="832" t="s">
        <v>1267</v>
      </c>
      <c r="K158" s="832" t="s">
        <v>1265</v>
      </c>
      <c r="L158" s="835">
        <v>283.32</v>
      </c>
      <c r="M158" s="835">
        <v>2549.88</v>
      </c>
      <c r="N158" s="832">
        <v>9</v>
      </c>
      <c r="O158" s="836">
        <v>1.5</v>
      </c>
      <c r="P158" s="835">
        <v>2549.88</v>
      </c>
      <c r="Q158" s="837">
        <v>1</v>
      </c>
      <c r="R158" s="832">
        <v>9</v>
      </c>
      <c r="S158" s="837">
        <v>1</v>
      </c>
      <c r="T158" s="836">
        <v>1.5</v>
      </c>
      <c r="U158" s="838">
        <v>1</v>
      </c>
    </row>
    <row r="159" spans="1:21" ht="14.45" customHeight="1" x14ac:dyDescent="0.2">
      <c r="A159" s="831">
        <v>9</v>
      </c>
      <c r="B159" s="832" t="s">
        <v>1069</v>
      </c>
      <c r="C159" s="832" t="s">
        <v>1076</v>
      </c>
      <c r="D159" s="833" t="s">
        <v>1692</v>
      </c>
      <c r="E159" s="834" t="s">
        <v>1094</v>
      </c>
      <c r="F159" s="832" t="s">
        <v>1070</v>
      </c>
      <c r="G159" s="832" t="s">
        <v>1171</v>
      </c>
      <c r="H159" s="832" t="s">
        <v>573</v>
      </c>
      <c r="I159" s="832" t="s">
        <v>1268</v>
      </c>
      <c r="J159" s="832" t="s">
        <v>1269</v>
      </c>
      <c r="K159" s="832" t="s">
        <v>1265</v>
      </c>
      <c r="L159" s="835">
        <v>283.32</v>
      </c>
      <c r="M159" s="835">
        <v>5099.76</v>
      </c>
      <c r="N159" s="832">
        <v>18</v>
      </c>
      <c r="O159" s="836">
        <v>3</v>
      </c>
      <c r="P159" s="835">
        <v>4249.8</v>
      </c>
      <c r="Q159" s="837">
        <v>0.83333333333333337</v>
      </c>
      <c r="R159" s="832">
        <v>15</v>
      </c>
      <c r="S159" s="837">
        <v>0.83333333333333337</v>
      </c>
      <c r="T159" s="836">
        <v>2.5</v>
      </c>
      <c r="U159" s="838">
        <v>0.83333333333333337</v>
      </c>
    </row>
    <row r="160" spans="1:21" ht="14.45" customHeight="1" x14ac:dyDescent="0.2">
      <c r="A160" s="831">
        <v>9</v>
      </c>
      <c r="B160" s="832" t="s">
        <v>1069</v>
      </c>
      <c r="C160" s="832" t="s">
        <v>1076</v>
      </c>
      <c r="D160" s="833" t="s">
        <v>1692</v>
      </c>
      <c r="E160" s="834" t="s">
        <v>1094</v>
      </c>
      <c r="F160" s="832" t="s">
        <v>1070</v>
      </c>
      <c r="G160" s="832" t="s">
        <v>1171</v>
      </c>
      <c r="H160" s="832" t="s">
        <v>573</v>
      </c>
      <c r="I160" s="832" t="s">
        <v>1270</v>
      </c>
      <c r="J160" s="832" t="s">
        <v>1271</v>
      </c>
      <c r="K160" s="832" t="s">
        <v>1265</v>
      </c>
      <c r="L160" s="835">
        <v>283.32</v>
      </c>
      <c r="M160" s="835">
        <v>6233.04</v>
      </c>
      <c r="N160" s="832">
        <v>22</v>
      </c>
      <c r="O160" s="836">
        <v>4</v>
      </c>
      <c r="P160" s="835">
        <v>5383.08</v>
      </c>
      <c r="Q160" s="837">
        <v>0.86363636363636365</v>
      </c>
      <c r="R160" s="832">
        <v>19</v>
      </c>
      <c r="S160" s="837">
        <v>0.86363636363636365</v>
      </c>
      <c r="T160" s="836">
        <v>3.5</v>
      </c>
      <c r="U160" s="838">
        <v>0.875</v>
      </c>
    </row>
    <row r="161" spans="1:21" ht="14.45" customHeight="1" x14ac:dyDescent="0.2">
      <c r="A161" s="831">
        <v>9</v>
      </c>
      <c r="B161" s="832" t="s">
        <v>1069</v>
      </c>
      <c r="C161" s="832" t="s">
        <v>1076</v>
      </c>
      <c r="D161" s="833" t="s">
        <v>1692</v>
      </c>
      <c r="E161" s="834" t="s">
        <v>1094</v>
      </c>
      <c r="F161" s="832" t="s">
        <v>1070</v>
      </c>
      <c r="G161" s="832" t="s">
        <v>1171</v>
      </c>
      <c r="H161" s="832" t="s">
        <v>573</v>
      </c>
      <c r="I161" s="832" t="s">
        <v>1272</v>
      </c>
      <c r="J161" s="832" t="s">
        <v>1251</v>
      </c>
      <c r="K161" s="832" t="s">
        <v>1265</v>
      </c>
      <c r="L161" s="835">
        <v>289.07</v>
      </c>
      <c r="M161" s="835">
        <v>2312.56</v>
      </c>
      <c r="N161" s="832">
        <v>8</v>
      </c>
      <c r="O161" s="836">
        <v>1.5</v>
      </c>
      <c r="P161" s="835">
        <v>867.21</v>
      </c>
      <c r="Q161" s="837">
        <v>0.375</v>
      </c>
      <c r="R161" s="832">
        <v>3</v>
      </c>
      <c r="S161" s="837">
        <v>0.375</v>
      </c>
      <c r="T161" s="836">
        <v>0.5</v>
      </c>
      <c r="U161" s="838">
        <v>0.33333333333333331</v>
      </c>
    </row>
    <row r="162" spans="1:21" ht="14.45" customHeight="1" x14ac:dyDescent="0.2">
      <c r="A162" s="831">
        <v>9</v>
      </c>
      <c r="B162" s="832" t="s">
        <v>1069</v>
      </c>
      <c r="C162" s="832" t="s">
        <v>1076</v>
      </c>
      <c r="D162" s="833" t="s">
        <v>1692</v>
      </c>
      <c r="E162" s="834" t="s">
        <v>1094</v>
      </c>
      <c r="F162" s="832" t="s">
        <v>1070</v>
      </c>
      <c r="G162" s="832" t="s">
        <v>1171</v>
      </c>
      <c r="H162" s="832" t="s">
        <v>573</v>
      </c>
      <c r="I162" s="832" t="s">
        <v>1273</v>
      </c>
      <c r="J162" s="832" t="s">
        <v>1244</v>
      </c>
      <c r="K162" s="832" t="s">
        <v>1265</v>
      </c>
      <c r="L162" s="835">
        <v>289.07</v>
      </c>
      <c r="M162" s="835">
        <v>13875.359999999999</v>
      </c>
      <c r="N162" s="832">
        <v>48</v>
      </c>
      <c r="O162" s="836">
        <v>6</v>
      </c>
      <c r="P162" s="835">
        <v>2023.4899999999998</v>
      </c>
      <c r="Q162" s="837">
        <v>0.14583333333333334</v>
      </c>
      <c r="R162" s="832">
        <v>7</v>
      </c>
      <c r="S162" s="837">
        <v>0.14583333333333334</v>
      </c>
      <c r="T162" s="836">
        <v>1</v>
      </c>
      <c r="U162" s="838">
        <v>0.16666666666666666</v>
      </c>
    </row>
    <row r="163" spans="1:21" ht="14.45" customHeight="1" x14ac:dyDescent="0.2">
      <c r="A163" s="831">
        <v>9</v>
      </c>
      <c r="B163" s="832" t="s">
        <v>1069</v>
      </c>
      <c r="C163" s="832" t="s">
        <v>1076</v>
      </c>
      <c r="D163" s="833" t="s">
        <v>1692</v>
      </c>
      <c r="E163" s="834" t="s">
        <v>1094</v>
      </c>
      <c r="F163" s="832" t="s">
        <v>1070</v>
      </c>
      <c r="G163" s="832" t="s">
        <v>1171</v>
      </c>
      <c r="H163" s="832" t="s">
        <v>573</v>
      </c>
      <c r="I163" s="832" t="s">
        <v>1274</v>
      </c>
      <c r="J163" s="832" t="s">
        <v>1249</v>
      </c>
      <c r="K163" s="832" t="s">
        <v>1265</v>
      </c>
      <c r="L163" s="835">
        <v>289.07</v>
      </c>
      <c r="M163" s="835">
        <v>5781.4000000000005</v>
      </c>
      <c r="N163" s="832">
        <v>20</v>
      </c>
      <c r="O163" s="836">
        <v>2.5</v>
      </c>
      <c r="P163" s="835">
        <v>867.21</v>
      </c>
      <c r="Q163" s="837">
        <v>0.15</v>
      </c>
      <c r="R163" s="832">
        <v>3</v>
      </c>
      <c r="S163" s="837">
        <v>0.15</v>
      </c>
      <c r="T163" s="836">
        <v>0.5</v>
      </c>
      <c r="U163" s="838">
        <v>0.2</v>
      </c>
    </row>
    <row r="164" spans="1:21" ht="14.45" customHeight="1" x14ac:dyDescent="0.2">
      <c r="A164" s="831">
        <v>9</v>
      </c>
      <c r="B164" s="832" t="s">
        <v>1069</v>
      </c>
      <c r="C164" s="832" t="s">
        <v>1076</v>
      </c>
      <c r="D164" s="833" t="s">
        <v>1692</v>
      </c>
      <c r="E164" s="834" t="s">
        <v>1094</v>
      </c>
      <c r="F164" s="832" t="s">
        <v>1070</v>
      </c>
      <c r="G164" s="832" t="s">
        <v>1171</v>
      </c>
      <c r="H164" s="832" t="s">
        <v>573</v>
      </c>
      <c r="I164" s="832" t="s">
        <v>1275</v>
      </c>
      <c r="J164" s="832" t="s">
        <v>1247</v>
      </c>
      <c r="K164" s="832" t="s">
        <v>1265</v>
      </c>
      <c r="L164" s="835">
        <v>289.07</v>
      </c>
      <c r="M164" s="835">
        <v>5492.33</v>
      </c>
      <c r="N164" s="832">
        <v>19</v>
      </c>
      <c r="O164" s="836">
        <v>4.5</v>
      </c>
      <c r="P164" s="835">
        <v>867.21</v>
      </c>
      <c r="Q164" s="837">
        <v>0.15789473684210528</v>
      </c>
      <c r="R164" s="832">
        <v>3</v>
      </c>
      <c r="S164" s="837">
        <v>0.15789473684210525</v>
      </c>
      <c r="T164" s="836">
        <v>0.5</v>
      </c>
      <c r="U164" s="838">
        <v>0.1111111111111111</v>
      </c>
    </row>
    <row r="165" spans="1:21" ht="14.45" customHeight="1" x14ac:dyDescent="0.2">
      <c r="A165" s="831">
        <v>9</v>
      </c>
      <c r="B165" s="832" t="s">
        <v>1069</v>
      </c>
      <c r="C165" s="832" t="s">
        <v>1076</v>
      </c>
      <c r="D165" s="833" t="s">
        <v>1692</v>
      </c>
      <c r="E165" s="834" t="s">
        <v>1094</v>
      </c>
      <c r="F165" s="832" t="s">
        <v>1070</v>
      </c>
      <c r="G165" s="832" t="s">
        <v>1171</v>
      </c>
      <c r="H165" s="832" t="s">
        <v>573</v>
      </c>
      <c r="I165" s="832" t="s">
        <v>1276</v>
      </c>
      <c r="J165" s="832" t="s">
        <v>1253</v>
      </c>
      <c r="K165" s="832" t="s">
        <v>1265</v>
      </c>
      <c r="L165" s="835">
        <v>289.07</v>
      </c>
      <c r="M165" s="835">
        <v>2312.56</v>
      </c>
      <c r="N165" s="832">
        <v>8</v>
      </c>
      <c r="O165" s="836">
        <v>1.5</v>
      </c>
      <c r="P165" s="835">
        <v>867.21</v>
      </c>
      <c r="Q165" s="837">
        <v>0.375</v>
      </c>
      <c r="R165" s="832">
        <v>3</v>
      </c>
      <c r="S165" s="837">
        <v>0.375</v>
      </c>
      <c r="T165" s="836">
        <v>0.5</v>
      </c>
      <c r="U165" s="838">
        <v>0.33333333333333331</v>
      </c>
    </row>
    <row r="166" spans="1:21" ht="14.45" customHeight="1" x14ac:dyDescent="0.2">
      <c r="A166" s="831">
        <v>9</v>
      </c>
      <c r="B166" s="832" t="s">
        <v>1069</v>
      </c>
      <c r="C166" s="832" t="s">
        <v>1076</v>
      </c>
      <c r="D166" s="833" t="s">
        <v>1692</v>
      </c>
      <c r="E166" s="834" t="s">
        <v>1094</v>
      </c>
      <c r="F166" s="832" t="s">
        <v>1070</v>
      </c>
      <c r="G166" s="832" t="s">
        <v>1171</v>
      </c>
      <c r="H166" s="832" t="s">
        <v>573</v>
      </c>
      <c r="I166" s="832" t="s">
        <v>1386</v>
      </c>
      <c r="J166" s="832" t="s">
        <v>1387</v>
      </c>
      <c r="K166" s="832" t="s">
        <v>1388</v>
      </c>
      <c r="L166" s="835">
        <v>347.35</v>
      </c>
      <c r="M166" s="835">
        <v>2084.1000000000004</v>
      </c>
      <c r="N166" s="832">
        <v>6</v>
      </c>
      <c r="O166" s="836">
        <v>1</v>
      </c>
      <c r="P166" s="835"/>
      <c r="Q166" s="837">
        <v>0</v>
      </c>
      <c r="R166" s="832"/>
      <c r="S166" s="837">
        <v>0</v>
      </c>
      <c r="T166" s="836"/>
      <c r="U166" s="838">
        <v>0</v>
      </c>
    </row>
    <row r="167" spans="1:21" ht="14.45" customHeight="1" x14ac:dyDescent="0.2">
      <c r="A167" s="831">
        <v>9</v>
      </c>
      <c r="B167" s="832" t="s">
        <v>1069</v>
      </c>
      <c r="C167" s="832" t="s">
        <v>1076</v>
      </c>
      <c r="D167" s="833" t="s">
        <v>1692</v>
      </c>
      <c r="E167" s="834" t="s">
        <v>1094</v>
      </c>
      <c r="F167" s="832" t="s">
        <v>1071</v>
      </c>
      <c r="G167" s="832" t="s">
        <v>1179</v>
      </c>
      <c r="H167" s="832" t="s">
        <v>573</v>
      </c>
      <c r="I167" s="832" t="s">
        <v>1389</v>
      </c>
      <c r="J167" s="832" t="s">
        <v>1181</v>
      </c>
      <c r="K167" s="832"/>
      <c r="L167" s="835">
        <v>0</v>
      </c>
      <c r="M167" s="835">
        <v>0</v>
      </c>
      <c r="N167" s="832">
        <v>2</v>
      </c>
      <c r="O167" s="836">
        <v>2</v>
      </c>
      <c r="P167" s="835">
        <v>0</v>
      </c>
      <c r="Q167" s="837"/>
      <c r="R167" s="832">
        <v>2</v>
      </c>
      <c r="S167" s="837">
        <v>1</v>
      </c>
      <c r="T167" s="836">
        <v>2</v>
      </c>
      <c r="U167" s="838">
        <v>1</v>
      </c>
    </row>
    <row r="168" spans="1:21" ht="14.45" customHeight="1" x14ac:dyDescent="0.2">
      <c r="A168" s="831">
        <v>9</v>
      </c>
      <c r="B168" s="832" t="s">
        <v>1069</v>
      </c>
      <c r="C168" s="832" t="s">
        <v>1076</v>
      </c>
      <c r="D168" s="833" t="s">
        <v>1692</v>
      </c>
      <c r="E168" s="834" t="s">
        <v>1094</v>
      </c>
      <c r="F168" s="832" t="s">
        <v>1071</v>
      </c>
      <c r="G168" s="832" t="s">
        <v>1179</v>
      </c>
      <c r="H168" s="832" t="s">
        <v>573</v>
      </c>
      <c r="I168" s="832" t="s">
        <v>1391</v>
      </c>
      <c r="J168" s="832" t="s">
        <v>1181</v>
      </c>
      <c r="K168" s="832"/>
      <c r="L168" s="835">
        <v>0</v>
      </c>
      <c r="M168" s="835">
        <v>0</v>
      </c>
      <c r="N168" s="832">
        <v>3</v>
      </c>
      <c r="O168" s="836">
        <v>3</v>
      </c>
      <c r="P168" s="835">
        <v>0</v>
      </c>
      <c r="Q168" s="837"/>
      <c r="R168" s="832">
        <v>3</v>
      </c>
      <c r="S168" s="837">
        <v>1</v>
      </c>
      <c r="T168" s="836">
        <v>3</v>
      </c>
      <c r="U168" s="838">
        <v>1</v>
      </c>
    </row>
    <row r="169" spans="1:21" ht="14.45" customHeight="1" x14ac:dyDescent="0.2">
      <c r="A169" s="831">
        <v>9</v>
      </c>
      <c r="B169" s="832" t="s">
        <v>1069</v>
      </c>
      <c r="C169" s="832" t="s">
        <v>1076</v>
      </c>
      <c r="D169" s="833" t="s">
        <v>1692</v>
      </c>
      <c r="E169" s="834" t="s">
        <v>1094</v>
      </c>
      <c r="F169" s="832" t="s">
        <v>1071</v>
      </c>
      <c r="G169" s="832" t="s">
        <v>1179</v>
      </c>
      <c r="H169" s="832" t="s">
        <v>573</v>
      </c>
      <c r="I169" s="832" t="s">
        <v>1392</v>
      </c>
      <c r="J169" s="832" t="s">
        <v>1181</v>
      </c>
      <c r="K169" s="832"/>
      <c r="L169" s="835">
        <v>0</v>
      </c>
      <c r="M169" s="835">
        <v>0</v>
      </c>
      <c r="N169" s="832">
        <v>7</v>
      </c>
      <c r="O169" s="836">
        <v>5</v>
      </c>
      <c r="P169" s="835">
        <v>0</v>
      </c>
      <c r="Q169" s="837"/>
      <c r="R169" s="832">
        <v>7</v>
      </c>
      <c r="S169" s="837">
        <v>1</v>
      </c>
      <c r="T169" s="836">
        <v>5</v>
      </c>
      <c r="U169" s="838">
        <v>1</v>
      </c>
    </row>
    <row r="170" spans="1:21" ht="14.45" customHeight="1" x14ac:dyDescent="0.2">
      <c r="A170" s="831">
        <v>9</v>
      </c>
      <c r="B170" s="832" t="s">
        <v>1069</v>
      </c>
      <c r="C170" s="832" t="s">
        <v>1076</v>
      </c>
      <c r="D170" s="833" t="s">
        <v>1692</v>
      </c>
      <c r="E170" s="834" t="s">
        <v>1088</v>
      </c>
      <c r="F170" s="832" t="s">
        <v>1070</v>
      </c>
      <c r="G170" s="832" t="s">
        <v>1150</v>
      </c>
      <c r="H170" s="832" t="s">
        <v>573</v>
      </c>
      <c r="I170" s="832" t="s">
        <v>1151</v>
      </c>
      <c r="J170" s="832" t="s">
        <v>690</v>
      </c>
      <c r="K170" s="832" t="s">
        <v>1152</v>
      </c>
      <c r="L170" s="835">
        <v>33.71</v>
      </c>
      <c r="M170" s="835">
        <v>33.71</v>
      </c>
      <c r="N170" s="832">
        <v>1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5" customHeight="1" x14ac:dyDescent="0.2">
      <c r="A171" s="831">
        <v>9</v>
      </c>
      <c r="B171" s="832" t="s">
        <v>1069</v>
      </c>
      <c r="C171" s="832" t="s">
        <v>1076</v>
      </c>
      <c r="D171" s="833" t="s">
        <v>1692</v>
      </c>
      <c r="E171" s="834" t="s">
        <v>1088</v>
      </c>
      <c r="F171" s="832" t="s">
        <v>1070</v>
      </c>
      <c r="G171" s="832" t="s">
        <v>1171</v>
      </c>
      <c r="H171" s="832" t="s">
        <v>668</v>
      </c>
      <c r="I171" s="832" t="s">
        <v>1172</v>
      </c>
      <c r="J171" s="832" t="s">
        <v>1173</v>
      </c>
      <c r="K171" s="832" t="s">
        <v>1174</v>
      </c>
      <c r="L171" s="835">
        <v>294.81</v>
      </c>
      <c r="M171" s="835">
        <v>1768.8600000000001</v>
      </c>
      <c r="N171" s="832">
        <v>6</v>
      </c>
      <c r="O171" s="836">
        <v>2</v>
      </c>
      <c r="P171" s="835">
        <v>1768.8600000000001</v>
      </c>
      <c r="Q171" s="837">
        <v>1</v>
      </c>
      <c r="R171" s="832">
        <v>6</v>
      </c>
      <c r="S171" s="837">
        <v>1</v>
      </c>
      <c r="T171" s="836">
        <v>2</v>
      </c>
      <c r="U171" s="838">
        <v>1</v>
      </c>
    </row>
    <row r="172" spans="1:21" ht="14.45" customHeight="1" x14ac:dyDescent="0.2">
      <c r="A172" s="831">
        <v>9</v>
      </c>
      <c r="B172" s="832" t="s">
        <v>1069</v>
      </c>
      <c r="C172" s="832" t="s">
        <v>1076</v>
      </c>
      <c r="D172" s="833" t="s">
        <v>1692</v>
      </c>
      <c r="E172" s="834" t="s">
        <v>1092</v>
      </c>
      <c r="F172" s="832" t="s">
        <v>1070</v>
      </c>
      <c r="G172" s="832" t="s">
        <v>1401</v>
      </c>
      <c r="H172" s="832" t="s">
        <v>573</v>
      </c>
      <c r="I172" s="832" t="s">
        <v>1402</v>
      </c>
      <c r="J172" s="832" t="s">
        <v>1403</v>
      </c>
      <c r="K172" s="832" t="s">
        <v>1404</v>
      </c>
      <c r="L172" s="835">
        <v>17.72</v>
      </c>
      <c r="M172" s="835">
        <v>17.72</v>
      </c>
      <c r="N172" s="832">
        <v>1</v>
      </c>
      <c r="O172" s="836">
        <v>0.5</v>
      </c>
      <c r="P172" s="835">
        <v>17.72</v>
      </c>
      <c r="Q172" s="837">
        <v>1</v>
      </c>
      <c r="R172" s="832">
        <v>1</v>
      </c>
      <c r="S172" s="837">
        <v>1</v>
      </c>
      <c r="T172" s="836">
        <v>0.5</v>
      </c>
      <c r="U172" s="838">
        <v>1</v>
      </c>
    </row>
    <row r="173" spans="1:21" ht="14.45" customHeight="1" x14ac:dyDescent="0.2">
      <c r="A173" s="831">
        <v>9</v>
      </c>
      <c r="B173" s="832" t="s">
        <v>1069</v>
      </c>
      <c r="C173" s="832" t="s">
        <v>1076</v>
      </c>
      <c r="D173" s="833" t="s">
        <v>1692</v>
      </c>
      <c r="E173" s="834" t="s">
        <v>1092</v>
      </c>
      <c r="F173" s="832" t="s">
        <v>1070</v>
      </c>
      <c r="G173" s="832" t="s">
        <v>1411</v>
      </c>
      <c r="H173" s="832" t="s">
        <v>573</v>
      </c>
      <c r="I173" s="832" t="s">
        <v>1412</v>
      </c>
      <c r="J173" s="832" t="s">
        <v>1413</v>
      </c>
      <c r="K173" s="832" t="s">
        <v>1414</v>
      </c>
      <c r="L173" s="835">
        <v>57.76</v>
      </c>
      <c r="M173" s="835">
        <v>173.28</v>
      </c>
      <c r="N173" s="832">
        <v>3</v>
      </c>
      <c r="O173" s="836">
        <v>0.5</v>
      </c>
      <c r="P173" s="835">
        <v>173.28</v>
      </c>
      <c r="Q173" s="837">
        <v>1</v>
      </c>
      <c r="R173" s="832">
        <v>3</v>
      </c>
      <c r="S173" s="837">
        <v>1</v>
      </c>
      <c r="T173" s="836">
        <v>0.5</v>
      </c>
      <c r="U173" s="838">
        <v>1</v>
      </c>
    </row>
    <row r="174" spans="1:21" ht="14.45" customHeight="1" x14ac:dyDescent="0.2">
      <c r="A174" s="831">
        <v>9</v>
      </c>
      <c r="B174" s="832" t="s">
        <v>1069</v>
      </c>
      <c r="C174" s="832" t="s">
        <v>1076</v>
      </c>
      <c r="D174" s="833" t="s">
        <v>1692</v>
      </c>
      <c r="E174" s="834" t="s">
        <v>1092</v>
      </c>
      <c r="F174" s="832" t="s">
        <v>1070</v>
      </c>
      <c r="G174" s="832" t="s">
        <v>1183</v>
      </c>
      <c r="H174" s="832" t="s">
        <v>668</v>
      </c>
      <c r="I174" s="832" t="s">
        <v>1415</v>
      </c>
      <c r="J174" s="832" t="s">
        <v>1416</v>
      </c>
      <c r="K174" s="832" t="s">
        <v>1417</v>
      </c>
      <c r="L174" s="835">
        <v>119.7</v>
      </c>
      <c r="M174" s="835">
        <v>239.4</v>
      </c>
      <c r="N174" s="832">
        <v>2</v>
      </c>
      <c r="O174" s="836">
        <v>1</v>
      </c>
      <c r="P174" s="835">
        <v>239.4</v>
      </c>
      <c r="Q174" s="837">
        <v>1</v>
      </c>
      <c r="R174" s="832">
        <v>2</v>
      </c>
      <c r="S174" s="837">
        <v>1</v>
      </c>
      <c r="T174" s="836">
        <v>1</v>
      </c>
      <c r="U174" s="838">
        <v>1</v>
      </c>
    </row>
    <row r="175" spans="1:21" ht="14.45" customHeight="1" x14ac:dyDescent="0.2">
      <c r="A175" s="831">
        <v>9</v>
      </c>
      <c r="B175" s="832" t="s">
        <v>1069</v>
      </c>
      <c r="C175" s="832" t="s">
        <v>1076</v>
      </c>
      <c r="D175" s="833" t="s">
        <v>1692</v>
      </c>
      <c r="E175" s="834" t="s">
        <v>1092</v>
      </c>
      <c r="F175" s="832" t="s">
        <v>1070</v>
      </c>
      <c r="G175" s="832" t="s">
        <v>1104</v>
      </c>
      <c r="H175" s="832" t="s">
        <v>668</v>
      </c>
      <c r="I175" s="832" t="s">
        <v>1418</v>
      </c>
      <c r="J175" s="832" t="s">
        <v>1419</v>
      </c>
      <c r="K175" s="832" t="s">
        <v>1420</v>
      </c>
      <c r="L175" s="835">
        <v>85.27</v>
      </c>
      <c r="M175" s="835">
        <v>170.54</v>
      </c>
      <c r="N175" s="832">
        <v>2</v>
      </c>
      <c r="O175" s="836"/>
      <c r="P175" s="835"/>
      <c r="Q175" s="837">
        <v>0</v>
      </c>
      <c r="R175" s="832"/>
      <c r="S175" s="837">
        <v>0</v>
      </c>
      <c r="T175" s="836"/>
      <c r="U175" s="838"/>
    </row>
    <row r="176" spans="1:21" ht="14.45" customHeight="1" x14ac:dyDescent="0.2">
      <c r="A176" s="831">
        <v>9</v>
      </c>
      <c r="B176" s="832" t="s">
        <v>1069</v>
      </c>
      <c r="C176" s="832" t="s">
        <v>1076</v>
      </c>
      <c r="D176" s="833" t="s">
        <v>1692</v>
      </c>
      <c r="E176" s="834" t="s">
        <v>1092</v>
      </c>
      <c r="F176" s="832" t="s">
        <v>1070</v>
      </c>
      <c r="G176" s="832" t="s">
        <v>1421</v>
      </c>
      <c r="H176" s="832" t="s">
        <v>573</v>
      </c>
      <c r="I176" s="832" t="s">
        <v>1422</v>
      </c>
      <c r="J176" s="832" t="s">
        <v>1423</v>
      </c>
      <c r="K176" s="832" t="s">
        <v>1424</v>
      </c>
      <c r="L176" s="835">
        <v>236.03</v>
      </c>
      <c r="M176" s="835">
        <v>236.03</v>
      </c>
      <c r="N176" s="832">
        <v>1</v>
      </c>
      <c r="O176" s="836">
        <v>1</v>
      </c>
      <c r="P176" s="835">
        <v>236.03</v>
      </c>
      <c r="Q176" s="837">
        <v>1</v>
      </c>
      <c r="R176" s="832">
        <v>1</v>
      </c>
      <c r="S176" s="837">
        <v>1</v>
      </c>
      <c r="T176" s="836">
        <v>1</v>
      </c>
      <c r="U176" s="838">
        <v>1</v>
      </c>
    </row>
    <row r="177" spans="1:21" ht="14.45" customHeight="1" x14ac:dyDescent="0.2">
      <c r="A177" s="831">
        <v>9</v>
      </c>
      <c r="B177" s="832" t="s">
        <v>1069</v>
      </c>
      <c r="C177" s="832" t="s">
        <v>1076</v>
      </c>
      <c r="D177" s="833" t="s">
        <v>1692</v>
      </c>
      <c r="E177" s="834" t="s">
        <v>1092</v>
      </c>
      <c r="F177" s="832" t="s">
        <v>1070</v>
      </c>
      <c r="G177" s="832" t="s">
        <v>1421</v>
      </c>
      <c r="H177" s="832" t="s">
        <v>573</v>
      </c>
      <c r="I177" s="832" t="s">
        <v>1425</v>
      </c>
      <c r="J177" s="832" t="s">
        <v>1426</v>
      </c>
      <c r="K177" s="832" t="s">
        <v>1427</v>
      </c>
      <c r="L177" s="835">
        <v>147.85</v>
      </c>
      <c r="M177" s="835">
        <v>147.85</v>
      </c>
      <c r="N177" s="832">
        <v>1</v>
      </c>
      <c r="O177" s="836">
        <v>0.5</v>
      </c>
      <c r="P177" s="835">
        <v>147.85</v>
      </c>
      <c r="Q177" s="837">
        <v>1</v>
      </c>
      <c r="R177" s="832">
        <v>1</v>
      </c>
      <c r="S177" s="837">
        <v>1</v>
      </c>
      <c r="T177" s="836">
        <v>0.5</v>
      </c>
      <c r="U177" s="838">
        <v>1</v>
      </c>
    </row>
    <row r="178" spans="1:21" ht="14.45" customHeight="1" x14ac:dyDescent="0.2">
      <c r="A178" s="831">
        <v>9</v>
      </c>
      <c r="B178" s="832" t="s">
        <v>1069</v>
      </c>
      <c r="C178" s="832" t="s">
        <v>1076</v>
      </c>
      <c r="D178" s="833" t="s">
        <v>1692</v>
      </c>
      <c r="E178" s="834" t="s">
        <v>1092</v>
      </c>
      <c r="F178" s="832" t="s">
        <v>1070</v>
      </c>
      <c r="G178" s="832" t="s">
        <v>1428</v>
      </c>
      <c r="H178" s="832" t="s">
        <v>573</v>
      </c>
      <c r="I178" s="832" t="s">
        <v>1429</v>
      </c>
      <c r="J178" s="832" t="s">
        <v>1430</v>
      </c>
      <c r="K178" s="832" t="s">
        <v>1431</v>
      </c>
      <c r="L178" s="835">
        <v>34.93</v>
      </c>
      <c r="M178" s="835">
        <v>34.93</v>
      </c>
      <c r="N178" s="832">
        <v>1</v>
      </c>
      <c r="O178" s="836">
        <v>1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5" customHeight="1" x14ac:dyDescent="0.2">
      <c r="A179" s="831">
        <v>9</v>
      </c>
      <c r="B179" s="832" t="s">
        <v>1069</v>
      </c>
      <c r="C179" s="832" t="s">
        <v>1076</v>
      </c>
      <c r="D179" s="833" t="s">
        <v>1692</v>
      </c>
      <c r="E179" s="834" t="s">
        <v>1092</v>
      </c>
      <c r="F179" s="832" t="s">
        <v>1070</v>
      </c>
      <c r="G179" s="832" t="s">
        <v>1317</v>
      </c>
      <c r="H179" s="832" t="s">
        <v>573</v>
      </c>
      <c r="I179" s="832" t="s">
        <v>1318</v>
      </c>
      <c r="J179" s="832" t="s">
        <v>727</v>
      </c>
      <c r="K179" s="832" t="s">
        <v>1319</v>
      </c>
      <c r="L179" s="835">
        <v>368.16</v>
      </c>
      <c r="M179" s="835">
        <v>1104.48</v>
      </c>
      <c r="N179" s="832">
        <v>3</v>
      </c>
      <c r="O179" s="836"/>
      <c r="P179" s="835">
        <v>1104.48</v>
      </c>
      <c r="Q179" s="837">
        <v>1</v>
      </c>
      <c r="R179" s="832">
        <v>3</v>
      </c>
      <c r="S179" s="837">
        <v>1</v>
      </c>
      <c r="T179" s="836"/>
      <c r="U179" s="838"/>
    </row>
    <row r="180" spans="1:21" ht="14.45" customHeight="1" x14ac:dyDescent="0.2">
      <c r="A180" s="831">
        <v>9</v>
      </c>
      <c r="B180" s="832" t="s">
        <v>1069</v>
      </c>
      <c r="C180" s="832" t="s">
        <v>1076</v>
      </c>
      <c r="D180" s="833" t="s">
        <v>1692</v>
      </c>
      <c r="E180" s="834" t="s">
        <v>1092</v>
      </c>
      <c r="F180" s="832" t="s">
        <v>1070</v>
      </c>
      <c r="G180" s="832" t="s">
        <v>1432</v>
      </c>
      <c r="H180" s="832" t="s">
        <v>668</v>
      </c>
      <c r="I180" s="832" t="s">
        <v>1433</v>
      </c>
      <c r="J180" s="832" t="s">
        <v>1434</v>
      </c>
      <c r="K180" s="832" t="s">
        <v>1435</v>
      </c>
      <c r="L180" s="835">
        <v>42.51</v>
      </c>
      <c r="M180" s="835">
        <v>42.51</v>
      </c>
      <c r="N180" s="832">
        <v>1</v>
      </c>
      <c r="O180" s="836">
        <v>0.5</v>
      </c>
      <c r="P180" s="835">
        <v>42.51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5" customHeight="1" x14ac:dyDescent="0.2">
      <c r="A181" s="831">
        <v>9</v>
      </c>
      <c r="B181" s="832" t="s">
        <v>1069</v>
      </c>
      <c r="C181" s="832" t="s">
        <v>1076</v>
      </c>
      <c r="D181" s="833" t="s">
        <v>1692</v>
      </c>
      <c r="E181" s="834" t="s">
        <v>1092</v>
      </c>
      <c r="F181" s="832" t="s">
        <v>1070</v>
      </c>
      <c r="G181" s="832" t="s">
        <v>1436</v>
      </c>
      <c r="H181" s="832" t="s">
        <v>573</v>
      </c>
      <c r="I181" s="832" t="s">
        <v>1437</v>
      </c>
      <c r="J181" s="832" t="s">
        <v>886</v>
      </c>
      <c r="K181" s="832" t="s">
        <v>1438</v>
      </c>
      <c r="L181" s="835">
        <v>380.18</v>
      </c>
      <c r="M181" s="835">
        <v>380.18</v>
      </c>
      <c r="N181" s="832">
        <v>1</v>
      </c>
      <c r="O181" s="836">
        <v>1</v>
      </c>
      <c r="P181" s="835">
        <v>380.18</v>
      </c>
      <c r="Q181" s="837">
        <v>1</v>
      </c>
      <c r="R181" s="832">
        <v>1</v>
      </c>
      <c r="S181" s="837">
        <v>1</v>
      </c>
      <c r="T181" s="836">
        <v>1</v>
      </c>
      <c r="U181" s="838">
        <v>1</v>
      </c>
    </row>
    <row r="182" spans="1:21" ht="14.45" customHeight="1" x14ac:dyDescent="0.2">
      <c r="A182" s="831">
        <v>9</v>
      </c>
      <c r="B182" s="832" t="s">
        <v>1069</v>
      </c>
      <c r="C182" s="832" t="s">
        <v>1076</v>
      </c>
      <c r="D182" s="833" t="s">
        <v>1692</v>
      </c>
      <c r="E182" s="834" t="s">
        <v>1092</v>
      </c>
      <c r="F182" s="832" t="s">
        <v>1070</v>
      </c>
      <c r="G182" s="832" t="s">
        <v>1439</v>
      </c>
      <c r="H182" s="832" t="s">
        <v>573</v>
      </c>
      <c r="I182" s="832" t="s">
        <v>1440</v>
      </c>
      <c r="J182" s="832" t="s">
        <v>1441</v>
      </c>
      <c r="K182" s="832" t="s">
        <v>1442</v>
      </c>
      <c r="L182" s="835">
        <v>90.95</v>
      </c>
      <c r="M182" s="835">
        <v>636.65</v>
      </c>
      <c r="N182" s="832">
        <v>7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5" customHeight="1" x14ac:dyDescent="0.2">
      <c r="A183" s="831">
        <v>9</v>
      </c>
      <c r="B183" s="832" t="s">
        <v>1069</v>
      </c>
      <c r="C183" s="832" t="s">
        <v>1076</v>
      </c>
      <c r="D183" s="833" t="s">
        <v>1692</v>
      </c>
      <c r="E183" s="834" t="s">
        <v>1092</v>
      </c>
      <c r="F183" s="832" t="s">
        <v>1070</v>
      </c>
      <c r="G183" s="832" t="s">
        <v>1443</v>
      </c>
      <c r="H183" s="832" t="s">
        <v>573</v>
      </c>
      <c r="I183" s="832" t="s">
        <v>1444</v>
      </c>
      <c r="J183" s="832" t="s">
        <v>1445</v>
      </c>
      <c r="K183" s="832" t="s">
        <v>1446</v>
      </c>
      <c r="L183" s="835">
        <v>38.56</v>
      </c>
      <c r="M183" s="835">
        <v>38.56</v>
      </c>
      <c r="N183" s="832">
        <v>1</v>
      </c>
      <c r="O183" s="836"/>
      <c r="P183" s="835">
        <v>38.56</v>
      </c>
      <c r="Q183" s="837">
        <v>1</v>
      </c>
      <c r="R183" s="832">
        <v>1</v>
      </c>
      <c r="S183" s="837">
        <v>1</v>
      </c>
      <c r="T183" s="836"/>
      <c r="U183" s="838"/>
    </row>
    <row r="184" spans="1:21" ht="14.45" customHeight="1" x14ac:dyDescent="0.2">
      <c r="A184" s="831">
        <v>9</v>
      </c>
      <c r="B184" s="832" t="s">
        <v>1069</v>
      </c>
      <c r="C184" s="832" t="s">
        <v>1076</v>
      </c>
      <c r="D184" s="833" t="s">
        <v>1692</v>
      </c>
      <c r="E184" s="834" t="s">
        <v>1092</v>
      </c>
      <c r="F184" s="832" t="s">
        <v>1070</v>
      </c>
      <c r="G184" s="832" t="s">
        <v>1447</v>
      </c>
      <c r="H184" s="832" t="s">
        <v>573</v>
      </c>
      <c r="I184" s="832" t="s">
        <v>1448</v>
      </c>
      <c r="J184" s="832" t="s">
        <v>1449</v>
      </c>
      <c r="K184" s="832" t="s">
        <v>1450</v>
      </c>
      <c r="L184" s="835">
        <v>73.010000000000005</v>
      </c>
      <c r="M184" s="835">
        <v>73.010000000000005</v>
      </c>
      <c r="N184" s="832">
        <v>1</v>
      </c>
      <c r="O184" s="836">
        <v>1</v>
      </c>
      <c r="P184" s="835">
        <v>73.010000000000005</v>
      </c>
      <c r="Q184" s="837">
        <v>1</v>
      </c>
      <c r="R184" s="832">
        <v>1</v>
      </c>
      <c r="S184" s="837">
        <v>1</v>
      </c>
      <c r="T184" s="836">
        <v>1</v>
      </c>
      <c r="U184" s="838">
        <v>1</v>
      </c>
    </row>
    <row r="185" spans="1:21" ht="14.45" customHeight="1" x14ac:dyDescent="0.2">
      <c r="A185" s="831">
        <v>9</v>
      </c>
      <c r="B185" s="832" t="s">
        <v>1069</v>
      </c>
      <c r="C185" s="832" t="s">
        <v>1076</v>
      </c>
      <c r="D185" s="833" t="s">
        <v>1692</v>
      </c>
      <c r="E185" s="834" t="s">
        <v>1092</v>
      </c>
      <c r="F185" s="832" t="s">
        <v>1070</v>
      </c>
      <c r="G185" s="832" t="s">
        <v>1451</v>
      </c>
      <c r="H185" s="832" t="s">
        <v>573</v>
      </c>
      <c r="I185" s="832" t="s">
        <v>1452</v>
      </c>
      <c r="J185" s="832" t="s">
        <v>1453</v>
      </c>
      <c r="K185" s="832" t="s">
        <v>1454</v>
      </c>
      <c r="L185" s="835">
        <v>127.91</v>
      </c>
      <c r="M185" s="835">
        <v>127.91</v>
      </c>
      <c r="N185" s="832">
        <v>1</v>
      </c>
      <c r="O185" s="836">
        <v>1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5" customHeight="1" x14ac:dyDescent="0.2">
      <c r="A186" s="831">
        <v>9</v>
      </c>
      <c r="B186" s="832" t="s">
        <v>1069</v>
      </c>
      <c r="C186" s="832" t="s">
        <v>1076</v>
      </c>
      <c r="D186" s="833" t="s">
        <v>1692</v>
      </c>
      <c r="E186" s="834" t="s">
        <v>1092</v>
      </c>
      <c r="F186" s="832" t="s">
        <v>1070</v>
      </c>
      <c r="G186" s="832" t="s">
        <v>1455</v>
      </c>
      <c r="H186" s="832" t="s">
        <v>573</v>
      </c>
      <c r="I186" s="832" t="s">
        <v>1456</v>
      </c>
      <c r="J186" s="832" t="s">
        <v>1457</v>
      </c>
      <c r="K186" s="832" t="s">
        <v>1458</v>
      </c>
      <c r="L186" s="835">
        <v>119.66</v>
      </c>
      <c r="M186" s="835">
        <v>119.66</v>
      </c>
      <c r="N186" s="832">
        <v>1</v>
      </c>
      <c r="O186" s="836"/>
      <c r="P186" s="835"/>
      <c r="Q186" s="837">
        <v>0</v>
      </c>
      <c r="R186" s="832"/>
      <c r="S186" s="837">
        <v>0</v>
      </c>
      <c r="T186" s="836"/>
      <c r="U186" s="838"/>
    </row>
    <row r="187" spans="1:21" ht="14.45" customHeight="1" x14ac:dyDescent="0.2">
      <c r="A187" s="831">
        <v>9</v>
      </c>
      <c r="B187" s="832" t="s">
        <v>1069</v>
      </c>
      <c r="C187" s="832" t="s">
        <v>1076</v>
      </c>
      <c r="D187" s="833" t="s">
        <v>1692</v>
      </c>
      <c r="E187" s="834" t="s">
        <v>1092</v>
      </c>
      <c r="F187" s="832" t="s">
        <v>1070</v>
      </c>
      <c r="G187" s="832" t="s">
        <v>1459</v>
      </c>
      <c r="H187" s="832" t="s">
        <v>573</v>
      </c>
      <c r="I187" s="832" t="s">
        <v>1460</v>
      </c>
      <c r="J187" s="832" t="s">
        <v>1461</v>
      </c>
      <c r="K187" s="832" t="s">
        <v>1462</v>
      </c>
      <c r="L187" s="835">
        <v>0</v>
      </c>
      <c r="M187" s="835">
        <v>0</v>
      </c>
      <c r="N187" s="832">
        <v>1</v>
      </c>
      <c r="O187" s="836">
        <v>0.5</v>
      </c>
      <c r="P187" s="835">
        <v>0</v>
      </c>
      <c r="Q187" s="837"/>
      <c r="R187" s="832">
        <v>1</v>
      </c>
      <c r="S187" s="837">
        <v>1</v>
      </c>
      <c r="T187" s="836">
        <v>0.5</v>
      </c>
      <c r="U187" s="838">
        <v>1</v>
      </c>
    </row>
    <row r="188" spans="1:21" ht="14.45" customHeight="1" x14ac:dyDescent="0.2">
      <c r="A188" s="831">
        <v>9</v>
      </c>
      <c r="B188" s="832" t="s">
        <v>1069</v>
      </c>
      <c r="C188" s="832" t="s">
        <v>1076</v>
      </c>
      <c r="D188" s="833" t="s">
        <v>1692</v>
      </c>
      <c r="E188" s="834" t="s">
        <v>1092</v>
      </c>
      <c r="F188" s="832" t="s">
        <v>1070</v>
      </c>
      <c r="G188" s="832" t="s">
        <v>1150</v>
      </c>
      <c r="H188" s="832" t="s">
        <v>573</v>
      </c>
      <c r="I188" s="832" t="s">
        <v>1463</v>
      </c>
      <c r="J188" s="832" t="s">
        <v>1464</v>
      </c>
      <c r="K188" s="832" t="s">
        <v>1465</v>
      </c>
      <c r="L188" s="835">
        <v>181.04</v>
      </c>
      <c r="M188" s="835">
        <v>1086.24</v>
      </c>
      <c r="N188" s="832">
        <v>6</v>
      </c>
      <c r="O188" s="836">
        <v>2</v>
      </c>
      <c r="P188" s="835">
        <v>905.19999999999993</v>
      </c>
      <c r="Q188" s="837">
        <v>0.83333333333333326</v>
      </c>
      <c r="R188" s="832">
        <v>5</v>
      </c>
      <c r="S188" s="837">
        <v>0.83333333333333337</v>
      </c>
      <c r="T188" s="836">
        <v>2</v>
      </c>
      <c r="U188" s="838">
        <v>1</v>
      </c>
    </row>
    <row r="189" spans="1:21" ht="14.45" customHeight="1" x14ac:dyDescent="0.2">
      <c r="A189" s="831">
        <v>9</v>
      </c>
      <c r="B189" s="832" t="s">
        <v>1069</v>
      </c>
      <c r="C189" s="832" t="s">
        <v>1076</v>
      </c>
      <c r="D189" s="833" t="s">
        <v>1692</v>
      </c>
      <c r="E189" s="834" t="s">
        <v>1092</v>
      </c>
      <c r="F189" s="832" t="s">
        <v>1070</v>
      </c>
      <c r="G189" s="832" t="s">
        <v>1150</v>
      </c>
      <c r="H189" s="832" t="s">
        <v>573</v>
      </c>
      <c r="I189" s="832" t="s">
        <v>1151</v>
      </c>
      <c r="J189" s="832" t="s">
        <v>690</v>
      </c>
      <c r="K189" s="832" t="s">
        <v>1152</v>
      </c>
      <c r="L189" s="835">
        <v>33.71</v>
      </c>
      <c r="M189" s="835">
        <v>33.71</v>
      </c>
      <c r="N189" s="832">
        <v>1</v>
      </c>
      <c r="O189" s="836">
        <v>0.5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5" customHeight="1" x14ac:dyDescent="0.2">
      <c r="A190" s="831">
        <v>9</v>
      </c>
      <c r="B190" s="832" t="s">
        <v>1069</v>
      </c>
      <c r="C190" s="832" t="s">
        <v>1076</v>
      </c>
      <c r="D190" s="833" t="s">
        <v>1692</v>
      </c>
      <c r="E190" s="834" t="s">
        <v>1092</v>
      </c>
      <c r="F190" s="832" t="s">
        <v>1070</v>
      </c>
      <c r="G190" s="832" t="s">
        <v>1466</v>
      </c>
      <c r="H190" s="832" t="s">
        <v>668</v>
      </c>
      <c r="I190" s="832" t="s">
        <v>1467</v>
      </c>
      <c r="J190" s="832" t="s">
        <v>846</v>
      </c>
      <c r="K190" s="832" t="s">
        <v>1337</v>
      </c>
      <c r="L190" s="835">
        <v>0</v>
      </c>
      <c r="M190" s="835">
        <v>0</v>
      </c>
      <c r="N190" s="832">
        <v>1</v>
      </c>
      <c r="O190" s="836">
        <v>0.5</v>
      </c>
      <c r="P190" s="835">
        <v>0</v>
      </c>
      <c r="Q190" s="837"/>
      <c r="R190" s="832">
        <v>1</v>
      </c>
      <c r="S190" s="837">
        <v>1</v>
      </c>
      <c r="T190" s="836">
        <v>0.5</v>
      </c>
      <c r="U190" s="838">
        <v>1</v>
      </c>
    </row>
    <row r="191" spans="1:21" ht="14.45" customHeight="1" x14ac:dyDescent="0.2">
      <c r="A191" s="831">
        <v>9</v>
      </c>
      <c r="B191" s="832" t="s">
        <v>1069</v>
      </c>
      <c r="C191" s="832" t="s">
        <v>1076</v>
      </c>
      <c r="D191" s="833" t="s">
        <v>1692</v>
      </c>
      <c r="E191" s="834" t="s">
        <v>1092</v>
      </c>
      <c r="F191" s="832" t="s">
        <v>1070</v>
      </c>
      <c r="G191" s="832" t="s">
        <v>1468</v>
      </c>
      <c r="H191" s="832" t="s">
        <v>573</v>
      </c>
      <c r="I191" s="832" t="s">
        <v>1469</v>
      </c>
      <c r="J191" s="832" t="s">
        <v>1470</v>
      </c>
      <c r="K191" s="832" t="s">
        <v>1471</v>
      </c>
      <c r="L191" s="835">
        <v>42.54</v>
      </c>
      <c r="M191" s="835">
        <v>42.54</v>
      </c>
      <c r="N191" s="832">
        <v>1</v>
      </c>
      <c r="O191" s="836"/>
      <c r="P191" s="835"/>
      <c r="Q191" s="837">
        <v>0</v>
      </c>
      <c r="R191" s="832"/>
      <c r="S191" s="837">
        <v>0</v>
      </c>
      <c r="T191" s="836"/>
      <c r="U191" s="838"/>
    </row>
    <row r="192" spans="1:21" ht="14.45" customHeight="1" x14ac:dyDescent="0.2">
      <c r="A192" s="831">
        <v>9</v>
      </c>
      <c r="B192" s="832" t="s">
        <v>1069</v>
      </c>
      <c r="C192" s="832" t="s">
        <v>1076</v>
      </c>
      <c r="D192" s="833" t="s">
        <v>1692</v>
      </c>
      <c r="E192" s="834" t="s">
        <v>1092</v>
      </c>
      <c r="F192" s="832" t="s">
        <v>1070</v>
      </c>
      <c r="G192" s="832" t="s">
        <v>1472</v>
      </c>
      <c r="H192" s="832" t="s">
        <v>573</v>
      </c>
      <c r="I192" s="832" t="s">
        <v>1473</v>
      </c>
      <c r="J192" s="832" t="s">
        <v>1474</v>
      </c>
      <c r="K192" s="832" t="s">
        <v>1475</v>
      </c>
      <c r="L192" s="835">
        <v>77.13</v>
      </c>
      <c r="M192" s="835">
        <v>231.39</v>
      </c>
      <c r="N192" s="832">
        <v>3</v>
      </c>
      <c r="O192" s="836">
        <v>1</v>
      </c>
      <c r="P192" s="835">
        <v>154.26</v>
      </c>
      <c r="Q192" s="837">
        <v>0.66666666666666663</v>
      </c>
      <c r="R192" s="832">
        <v>2</v>
      </c>
      <c r="S192" s="837">
        <v>0.66666666666666663</v>
      </c>
      <c r="T192" s="836"/>
      <c r="U192" s="838">
        <v>0</v>
      </c>
    </row>
    <row r="193" spans="1:21" ht="14.45" customHeight="1" x14ac:dyDescent="0.2">
      <c r="A193" s="831">
        <v>9</v>
      </c>
      <c r="B193" s="832" t="s">
        <v>1069</v>
      </c>
      <c r="C193" s="832" t="s">
        <v>1076</v>
      </c>
      <c r="D193" s="833" t="s">
        <v>1692</v>
      </c>
      <c r="E193" s="834" t="s">
        <v>1092</v>
      </c>
      <c r="F193" s="832" t="s">
        <v>1070</v>
      </c>
      <c r="G193" s="832" t="s">
        <v>1161</v>
      </c>
      <c r="H193" s="832" t="s">
        <v>573</v>
      </c>
      <c r="I193" s="832" t="s">
        <v>1162</v>
      </c>
      <c r="J193" s="832" t="s">
        <v>1163</v>
      </c>
      <c r="K193" s="832" t="s">
        <v>1164</v>
      </c>
      <c r="L193" s="835">
        <v>0</v>
      </c>
      <c r="M193" s="835">
        <v>0</v>
      </c>
      <c r="N193" s="832">
        <v>2</v>
      </c>
      <c r="O193" s="836">
        <v>1</v>
      </c>
      <c r="P193" s="835">
        <v>0</v>
      </c>
      <c r="Q193" s="837"/>
      <c r="R193" s="832">
        <v>2</v>
      </c>
      <c r="S193" s="837">
        <v>1</v>
      </c>
      <c r="T193" s="836">
        <v>1</v>
      </c>
      <c r="U193" s="838">
        <v>1</v>
      </c>
    </row>
    <row r="194" spans="1:21" ht="14.45" customHeight="1" x14ac:dyDescent="0.2">
      <c r="A194" s="831">
        <v>9</v>
      </c>
      <c r="B194" s="832" t="s">
        <v>1069</v>
      </c>
      <c r="C194" s="832" t="s">
        <v>1076</v>
      </c>
      <c r="D194" s="833" t="s">
        <v>1692</v>
      </c>
      <c r="E194" s="834" t="s">
        <v>1092</v>
      </c>
      <c r="F194" s="832" t="s">
        <v>1070</v>
      </c>
      <c r="G194" s="832" t="s">
        <v>1241</v>
      </c>
      <c r="H194" s="832" t="s">
        <v>668</v>
      </c>
      <c r="I194" s="832" t="s">
        <v>1476</v>
      </c>
      <c r="J194" s="832" t="s">
        <v>1477</v>
      </c>
      <c r="K194" s="832" t="s">
        <v>1478</v>
      </c>
      <c r="L194" s="835">
        <v>154.36000000000001</v>
      </c>
      <c r="M194" s="835">
        <v>154.36000000000001</v>
      </c>
      <c r="N194" s="832">
        <v>1</v>
      </c>
      <c r="O194" s="836"/>
      <c r="P194" s="835">
        <v>154.36000000000001</v>
      </c>
      <c r="Q194" s="837">
        <v>1</v>
      </c>
      <c r="R194" s="832">
        <v>1</v>
      </c>
      <c r="S194" s="837">
        <v>1</v>
      </c>
      <c r="T194" s="836"/>
      <c r="U194" s="838"/>
    </row>
    <row r="195" spans="1:21" ht="14.45" customHeight="1" x14ac:dyDescent="0.2">
      <c r="A195" s="831">
        <v>9</v>
      </c>
      <c r="B195" s="832" t="s">
        <v>1069</v>
      </c>
      <c r="C195" s="832" t="s">
        <v>1076</v>
      </c>
      <c r="D195" s="833" t="s">
        <v>1692</v>
      </c>
      <c r="E195" s="834" t="s">
        <v>1092</v>
      </c>
      <c r="F195" s="832" t="s">
        <v>1070</v>
      </c>
      <c r="G195" s="832" t="s">
        <v>1171</v>
      </c>
      <c r="H195" s="832" t="s">
        <v>668</v>
      </c>
      <c r="I195" s="832" t="s">
        <v>1172</v>
      </c>
      <c r="J195" s="832" t="s">
        <v>1173</v>
      </c>
      <c r="K195" s="832" t="s">
        <v>1174</v>
      </c>
      <c r="L195" s="835">
        <v>294.81</v>
      </c>
      <c r="M195" s="835">
        <v>1474.05</v>
      </c>
      <c r="N195" s="832">
        <v>5</v>
      </c>
      <c r="O195" s="836">
        <v>0.5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5" customHeight="1" x14ac:dyDescent="0.2">
      <c r="A196" s="831">
        <v>9</v>
      </c>
      <c r="B196" s="832" t="s">
        <v>1069</v>
      </c>
      <c r="C196" s="832" t="s">
        <v>1076</v>
      </c>
      <c r="D196" s="833" t="s">
        <v>1692</v>
      </c>
      <c r="E196" s="834" t="s">
        <v>1092</v>
      </c>
      <c r="F196" s="832" t="s">
        <v>1071</v>
      </c>
      <c r="G196" s="832" t="s">
        <v>1179</v>
      </c>
      <c r="H196" s="832" t="s">
        <v>573</v>
      </c>
      <c r="I196" s="832" t="s">
        <v>1389</v>
      </c>
      <c r="J196" s="832" t="s">
        <v>1181</v>
      </c>
      <c r="K196" s="832"/>
      <c r="L196" s="835">
        <v>0</v>
      </c>
      <c r="M196" s="835">
        <v>0</v>
      </c>
      <c r="N196" s="832">
        <v>1</v>
      </c>
      <c r="O196" s="836"/>
      <c r="P196" s="835">
        <v>0</v>
      </c>
      <c r="Q196" s="837"/>
      <c r="R196" s="832">
        <v>1</v>
      </c>
      <c r="S196" s="837">
        <v>1</v>
      </c>
      <c r="T196" s="836"/>
      <c r="U196" s="838"/>
    </row>
    <row r="197" spans="1:21" ht="14.45" customHeight="1" x14ac:dyDescent="0.2">
      <c r="A197" s="831">
        <v>9</v>
      </c>
      <c r="B197" s="832" t="s">
        <v>1069</v>
      </c>
      <c r="C197" s="832" t="s">
        <v>1076</v>
      </c>
      <c r="D197" s="833" t="s">
        <v>1692</v>
      </c>
      <c r="E197" s="834" t="s">
        <v>1092</v>
      </c>
      <c r="F197" s="832" t="s">
        <v>1071</v>
      </c>
      <c r="G197" s="832" t="s">
        <v>1179</v>
      </c>
      <c r="H197" s="832" t="s">
        <v>573</v>
      </c>
      <c r="I197" s="832" t="s">
        <v>1479</v>
      </c>
      <c r="J197" s="832" t="s">
        <v>1181</v>
      </c>
      <c r="K197" s="832"/>
      <c r="L197" s="835">
        <v>0</v>
      </c>
      <c r="M197" s="835">
        <v>0</v>
      </c>
      <c r="N197" s="832">
        <v>1</v>
      </c>
      <c r="O197" s="836"/>
      <c r="P197" s="835"/>
      <c r="Q197" s="837"/>
      <c r="R197" s="832"/>
      <c r="S197" s="837">
        <v>0</v>
      </c>
      <c r="T197" s="836"/>
      <c r="U197" s="838"/>
    </row>
    <row r="198" spans="1:21" ht="14.45" customHeight="1" x14ac:dyDescent="0.2">
      <c r="A198" s="831">
        <v>9</v>
      </c>
      <c r="B198" s="832" t="s">
        <v>1069</v>
      </c>
      <c r="C198" s="832" t="s">
        <v>1076</v>
      </c>
      <c r="D198" s="833" t="s">
        <v>1692</v>
      </c>
      <c r="E198" s="834" t="s">
        <v>1092</v>
      </c>
      <c r="F198" s="832" t="s">
        <v>1071</v>
      </c>
      <c r="G198" s="832" t="s">
        <v>1179</v>
      </c>
      <c r="H198" s="832" t="s">
        <v>573</v>
      </c>
      <c r="I198" s="832" t="s">
        <v>1392</v>
      </c>
      <c r="J198" s="832" t="s">
        <v>1181</v>
      </c>
      <c r="K198" s="832"/>
      <c r="L198" s="835">
        <v>0</v>
      </c>
      <c r="M198" s="835">
        <v>0</v>
      </c>
      <c r="N198" s="832">
        <v>1</v>
      </c>
      <c r="O198" s="836"/>
      <c r="P198" s="835"/>
      <c r="Q198" s="837"/>
      <c r="R198" s="832"/>
      <c r="S198" s="837">
        <v>0</v>
      </c>
      <c r="T198" s="836"/>
      <c r="U198" s="838"/>
    </row>
    <row r="199" spans="1:21" ht="14.45" customHeight="1" x14ac:dyDescent="0.2">
      <c r="A199" s="831">
        <v>9</v>
      </c>
      <c r="B199" s="832" t="s">
        <v>1069</v>
      </c>
      <c r="C199" s="832" t="s">
        <v>1076</v>
      </c>
      <c r="D199" s="833" t="s">
        <v>1692</v>
      </c>
      <c r="E199" s="834" t="s">
        <v>1093</v>
      </c>
      <c r="F199" s="832" t="s">
        <v>1070</v>
      </c>
      <c r="G199" s="832" t="s">
        <v>1171</v>
      </c>
      <c r="H199" s="832" t="s">
        <v>668</v>
      </c>
      <c r="I199" s="832" t="s">
        <v>1379</v>
      </c>
      <c r="J199" s="832" t="s">
        <v>1380</v>
      </c>
      <c r="K199" s="832" t="s">
        <v>1174</v>
      </c>
      <c r="L199" s="835">
        <v>294.81</v>
      </c>
      <c r="M199" s="835">
        <v>294.81</v>
      </c>
      <c r="N199" s="832">
        <v>1</v>
      </c>
      <c r="O199" s="836">
        <v>1</v>
      </c>
      <c r="P199" s="835">
        <v>294.81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5" customHeight="1" x14ac:dyDescent="0.2">
      <c r="A200" s="831">
        <v>9</v>
      </c>
      <c r="B200" s="832" t="s">
        <v>1069</v>
      </c>
      <c r="C200" s="832" t="s">
        <v>1076</v>
      </c>
      <c r="D200" s="833" t="s">
        <v>1692</v>
      </c>
      <c r="E200" s="834" t="s">
        <v>1093</v>
      </c>
      <c r="F200" s="832" t="s">
        <v>1071</v>
      </c>
      <c r="G200" s="832" t="s">
        <v>1179</v>
      </c>
      <c r="H200" s="832" t="s">
        <v>573</v>
      </c>
      <c r="I200" s="832" t="s">
        <v>1389</v>
      </c>
      <c r="J200" s="832" t="s">
        <v>1181</v>
      </c>
      <c r="K200" s="832"/>
      <c r="L200" s="835">
        <v>0</v>
      </c>
      <c r="M200" s="835">
        <v>0</v>
      </c>
      <c r="N200" s="832">
        <v>1</v>
      </c>
      <c r="O200" s="836">
        <v>1</v>
      </c>
      <c r="P200" s="835"/>
      <c r="Q200" s="837"/>
      <c r="R200" s="832"/>
      <c r="S200" s="837">
        <v>0</v>
      </c>
      <c r="T200" s="836"/>
      <c r="U200" s="838">
        <v>0</v>
      </c>
    </row>
    <row r="201" spans="1:21" ht="14.45" customHeight="1" x14ac:dyDescent="0.2">
      <c r="A201" s="831">
        <v>9</v>
      </c>
      <c r="B201" s="832" t="s">
        <v>1069</v>
      </c>
      <c r="C201" s="832" t="s">
        <v>1076</v>
      </c>
      <c r="D201" s="833" t="s">
        <v>1692</v>
      </c>
      <c r="E201" s="834" t="s">
        <v>1084</v>
      </c>
      <c r="F201" s="832" t="s">
        <v>1070</v>
      </c>
      <c r="G201" s="832" t="s">
        <v>1480</v>
      </c>
      <c r="H201" s="832" t="s">
        <v>573</v>
      </c>
      <c r="I201" s="832" t="s">
        <v>1481</v>
      </c>
      <c r="J201" s="832" t="s">
        <v>681</v>
      </c>
      <c r="K201" s="832" t="s">
        <v>1482</v>
      </c>
      <c r="L201" s="835">
        <v>61.97</v>
      </c>
      <c r="M201" s="835">
        <v>61.97</v>
      </c>
      <c r="N201" s="832">
        <v>1</v>
      </c>
      <c r="O201" s="836">
        <v>1</v>
      </c>
      <c r="P201" s="835"/>
      <c r="Q201" s="837">
        <v>0</v>
      </c>
      <c r="R201" s="832"/>
      <c r="S201" s="837">
        <v>0</v>
      </c>
      <c r="T201" s="836"/>
      <c r="U201" s="838">
        <v>0</v>
      </c>
    </row>
    <row r="202" spans="1:21" ht="14.45" customHeight="1" x14ac:dyDescent="0.2">
      <c r="A202" s="831">
        <v>9</v>
      </c>
      <c r="B202" s="832" t="s">
        <v>1069</v>
      </c>
      <c r="C202" s="832" t="s">
        <v>1076</v>
      </c>
      <c r="D202" s="833" t="s">
        <v>1692</v>
      </c>
      <c r="E202" s="834" t="s">
        <v>1086</v>
      </c>
      <c r="F202" s="832" t="s">
        <v>1070</v>
      </c>
      <c r="G202" s="832" t="s">
        <v>1104</v>
      </c>
      <c r="H202" s="832" t="s">
        <v>573</v>
      </c>
      <c r="I202" s="832" t="s">
        <v>1483</v>
      </c>
      <c r="J202" s="832" t="s">
        <v>1106</v>
      </c>
      <c r="K202" s="832" t="s">
        <v>1484</v>
      </c>
      <c r="L202" s="835">
        <v>24.01</v>
      </c>
      <c r="M202" s="835">
        <v>48.02</v>
      </c>
      <c r="N202" s="832">
        <v>2</v>
      </c>
      <c r="O202" s="836">
        <v>1</v>
      </c>
      <c r="P202" s="835"/>
      <c r="Q202" s="837">
        <v>0</v>
      </c>
      <c r="R202" s="832"/>
      <c r="S202" s="837">
        <v>0</v>
      </c>
      <c r="T202" s="836"/>
      <c r="U202" s="838">
        <v>0</v>
      </c>
    </row>
    <row r="203" spans="1:21" ht="14.45" customHeight="1" x14ac:dyDescent="0.2">
      <c r="A203" s="831">
        <v>9</v>
      </c>
      <c r="B203" s="832" t="s">
        <v>1069</v>
      </c>
      <c r="C203" s="832" t="s">
        <v>1076</v>
      </c>
      <c r="D203" s="833" t="s">
        <v>1692</v>
      </c>
      <c r="E203" s="834" t="s">
        <v>1086</v>
      </c>
      <c r="F203" s="832" t="s">
        <v>1070</v>
      </c>
      <c r="G203" s="832" t="s">
        <v>1485</v>
      </c>
      <c r="H203" s="832" t="s">
        <v>573</v>
      </c>
      <c r="I203" s="832" t="s">
        <v>1486</v>
      </c>
      <c r="J203" s="832" t="s">
        <v>1487</v>
      </c>
      <c r="K203" s="832" t="s">
        <v>1488</v>
      </c>
      <c r="L203" s="835">
        <v>91.11</v>
      </c>
      <c r="M203" s="835">
        <v>91.11</v>
      </c>
      <c r="N203" s="832">
        <v>1</v>
      </c>
      <c r="O203" s="836">
        <v>0.5</v>
      </c>
      <c r="P203" s="835">
        <v>91.11</v>
      </c>
      <c r="Q203" s="837">
        <v>1</v>
      </c>
      <c r="R203" s="832">
        <v>1</v>
      </c>
      <c r="S203" s="837">
        <v>1</v>
      </c>
      <c r="T203" s="836">
        <v>0.5</v>
      </c>
      <c r="U203" s="838">
        <v>1</v>
      </c>
    </row>
    <row r="204" spans="1:21" ht="14.45" customHeight="1" x14ac:dyDescent="0.2">
      <c r="A204" s="831">
        <v>9</v>
      </c>
      <c r="B204" s="832" t="s">
        <v>1069</v>
      </c>
      <c r="C204" s="832" t="s">
        <v>1076</v>
      </c>
      <c r="D204" s="833" t="s">
        <v>1692</v>
      </c>
      <c r="E204" s="834" t="s">
        <v>1086</v>
      </c>
      <c r="F204" s="832" t="s">
        <v>1070</v>
      </c>
      <c r="G204" s="832" t="s">
        <v>1489</v>
      </c>
      <c r="H204" s="832" t="s">
        <v>573</v>
      </c>
      <c r="I204" s="832" t="s">
        <v>1490</v>
      </c>
      <c r="J204" s="832" t="s">
        <v>1491</v>
      </c>
      <c r="K204" s="832" t="s">
        <v>1492</v>
      </c>
      <c r="L204" s="835">
        <v>347.84</v>
      </c>
      <c r="M204" s="835">
        <v>347.84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5" customHeight="1" x14ac:dyDescent="0.2">
      <c r="A205" s="831">
        <v>9</v>
      </c>
      <c r="B205" s="832" t="s">
        <v>1069</v>
      </c>
      <c r="C205" s="832" t="s">
        <v>1076</v>
      </c>
      <c r="D205" s="833" t="s">
        <v>1692</v>
      </c>
      <c r="E205" s="834" t="s">
        <v>1086</v>
      </c>
      <c r="F205" s="832" t="s">
        <v>1070</v>
      </c>
      <c r="G205" s="832" t="s">
        <v>1493</v>
      </c>
      <c r="H205" s="832" t="s">
        <v>573</v>
      </c>
      <c r="I205" s="832" t="s">
        <v>1494</v>
      </c>
      <c r="J205" s="832" t="s">
        <v>1495</v>
      </c>
      <c r="K205" s="832" t="s">
        <v>1496</v>
      </c>
      <c r="L205" s="835">
        <v>69.59</v>
      </c>
      <c r="M205" s="835">
        <v>139.18</v>
      </c>
      <c r="N205" s="832">
        <v>2</v>
      </c>
      <c r="O205" s="836">
        <v>2</v>
      </c>
      <c r="P205" s="835">
        <v>139.18</v>
      </c>
      <c r="Q205" s="837">
        <v>1</v>
      </c>
      <c r="R205" s="832">
        <v>2</v>
      </c>
      <c r="S205" s="837">
        <v>1</v>
      </c>
      <c r="T205" s="836">
        <v>2</v>
      </c>
      <c r="U205" s="838">
        <v>1</v>
      </c>
    </row>
    <row r="206" spans="1:21" ht="14.45" customHeight="1" x14ac:dyDescent="0.2">
      <c r="A206" s="831">
        <v>9</v>
      </c>
      <c r="B206" s="832" t="s">
        <v>1069</v>
      </c>
      <c r="C206" s="832" t="s">
        <v>1076</v>
      </c>
      <c r="D206" s="833" t="s">
        <v>1692</v>
      </c>
      <c r="E206" s="834" t="s">
        <v>1086</v>
      </c>
      <c r="F206" s="832" t="s">
        <v>1070</v>
      </c>
      <c r="G206" s="832" t="s">
        <v>1150</v>
      </c>
      <c r="H206" s="832" t="s">
        <v>573</v>
      </c>
      <c r="I206" s="832" t="s">
        <v>1151</v>
      </c>
      <c r="J206" s="832" t="s">
        <v>690</v>
      </c>
      <c r="K206" s="832" t="s">
        <v>1152</v>
      </c>
      <c r="L206" s="835">
        <v>33.71</v>
      </c>
      <c r="M206" s="835">
        <v>33.71</v>
      </c>
      <c r="N206" s="832">
        <v>1</v>
      </c>
      <c r="O206" s="836">
        <v>1</v>
      </c>
      <c r="P206" s="835"/>
      <c r="Q206" s="837">
        <v>0</v>
      </c>
      <c r="R206" s="832"/>
      <c r="S206" s="837">
        <v>0</v>
      </c>
      <c r="T206" s="836"/>
      <c r="U206" s="838">
        <v>0</v>
      </c>
    </row>
    <row r="207" spans="1:21" ht="14.45" customHeight="1" x14ac:dyDescent="0.2">
      <c r="A207" s="831">
        <v>9</v>
      </c>
      <c r="B207" s="832" t="s">
        <v>1069</v>
      </c>
      <c r="C207" s="832" t="s">
        <v>1076</v>
      </c>
      <c r="D207" s="833" t="s">
        <v>1692</v>
      </c>
      <c r="E207" s="834" t="s">
        <v>1086</v>
      </c>
      <c r="F207" s="832" t="s">
        <v>1070</v>
      </c>
      <c r="G207" s="832" t="s">
        <v>1497</v>
      </c>
      <c r="H207" s="832" t="s">
        <v>573</v>
      </c>
      <c r="I207" s="832" t="s">
        <v>1498</v>
      </c>
      <c r="J207" s="832" t="s">
        <v>1499</v>
      </c>
      <c r="K207" s="832" t="s">
        <v>1500</v>
      </c>
      <c r="L207" s="835">
        <v>0</v>
      </c>
      <c r="M207" s="835">
        <v>0</v>
      </c>
      <c r="N207" s="832">
        <v>1</v>
      </c>
      <c r="O207" s="836">
        <v>1</v>
      </c>
      <c r="P207" s="835">
        <v>0</v>
      </c>
      <c r="Q207" s="837"/>
      <c r="R207" s="832">
        <v>1</v>
      </c>
      <c r="S207" s="837">
        <v>1</v>
      </c>
      <c r="T207" s="836">
        <v>1</v>
      </c>
      <c r="U207" s="838">
        <v>1</v>
      </c>
    </row>
    <row r="208" spans="1:21" ht="14.45" customHeight="1" x14ac:dyDescent="0.2">
      <c r="A208" s="831">
        <v>9</v>
      </c>
      <c r="B208" s="832" t="s">
        <v>1069</v>
      </c>
      <c r="C208" s="832" t="s">
        <v>1076</v>
      </c>
      <c r="D208" s="833" t="s">
        <v>1692</v>
      </c>
      <c r="E208" s="834" t="s">
        <v>1086</v>
      </c>
      <c r="F208" s="832" t="s">
        <v>1070</v>
      </c>
      <c r="G208" s="832" t="s">
        <v>1501</v>
      </c>
      <c r="H208" s="832" t="s">
        <v>668</v>
      </c>
      <c r="I208" s="832" t="s">
        <v>1502</v>
      </c>
      <c r="J208" s="832" t="s">
        <v>1503</v>
      </c>
      <c r="K208" s="832" t="s">
        <v>1504</v>
      </c>
      <c r="L208" s="835">
        <v>126.27</v>
      </c>
      <c r="M208" s="835">
        <v>378.81</v>
      </c>
      <c r="N208" s="832">
        <v>3</v>
      </c>
      <c r="O208" s="836">
        <v>2.5</v>
      </c>
      <c r="P208" s="835">
        <v>378.81</v>
      </c>
      <c r="Q208" s="837">
        <v>1</v>
      </c>
      <c r="R208" s="832">
        <v>3</v>
      </c>
      <c r="S208" s="837">
        <v>1</v>
      </c>
      <c r="T208" s="836">
        <v>2.5</v>
      </c>
      <c r="U208" s="838">
        <v>1</v>
      </c>
    </row>
    <row r="209" spans="1:21" ht="14.45" customHeight="1" x14ac:dyDescent="0.2">
      <c r="A209" s="831">
        <v>9</v>
      </c>
      <c r="B209" s="832" t="s">
        <v>1069</v>
      </c>
      <c r="C209" s="832" t="s">
        <v>1076</v>
      </c>
      <c r="D209" s="833" t="s">
        <v>1692</v>
      </c>
      <c r="E209" s="834" t="s">
        <v>1086</v>
      </c>
      <c r="F209" s="832" t="s">
        <v>1070</v>
      </c>
      <c r="G209" s="832" t="s">
        <v>1171</v>
      </c>
      <c r="H209" s="832" t="s">
        <v>668</v>
      </c>
      <c r="I209" s="832" t="s">
        <v>1172</v>
      </c>
      <c r="J209" s="832" t="s">
        <v>1173</v>
      </c>
      <c r="K209" s="832" t="s">
        <v>1174</v>
      </c>
      <c r="L209" s="835">
        <v>294.81</v>
      </c>
      <c r="M209" s="835">
        <v>1179.24</v>
      </c>
      <c r="N209" s="832">
        <v>4</v>
      </c>
      <c r="O209" s="836">
        <v>4</v>
      </c>
      <c r="P209" s="835">
        <v>294.81</v>
      </c>
      <c r="Q209" s="837">
        <v>0.25</v>
      </c>
      <c r="R209" s="832">
        <v>1</v>
      </c>
      <c r="S209" s="837">
        <v>0.25</v>
      </c>
      <c r="T209" s="836">
        <v>1</v>
      </c>
      <c r="U209" s="838">
        <v>0.25</v>
      </c>
    </row>
    <row r="210" spans="1:21" ht="14.45" customHeight="1" x14ac:dyDescent="0.2">
      <c r="A210" s="831">
        <v>9</v>
      </c>
      <c r="B210" s="832" t="s">
        <v>1069</v>
      </c>
      <c r="C210" s="832" t="s">
        <v>1076</v>
      </c>
      <c r="D210" s="833" t="s">
        <v>1692</v>
      </c>
      <c r="E210" s="834" t="s">
        <v>1086</v>
      </c>
      <c r="F210" s="832" t="s">
        <v>1071</v>
      </c>
      <c r="G210" s="832" t="s">
        <v>1179</v>
      </c>
      <c r="H210" s="832" t="s">
        <v>573</v>
      </c>
      <c r="I210" s="832" t="s">
        <v>1389</v>
      </c>
      <c r="J210" s="832" t="s">
        <v>1181</v>
      </c>
      <c r="K210" s="832"/>
      <c r="L210" s="835">
        <v>0</v>
      </c>
      <c r="M210" s="835">
        <v>0</v>
      </c>
      <c r="N210" s="832">
        <v>4</v>
      </c>
      <c r="O210" s="836">
        <v>4</v>
      </c>
      <c r="P210" s="835">
        <v>0</v>
      </c>
      <c r="Q210" s="837"/>
      <c r="R210" s="832">
        <v>4</v>
      </c>
      <c r="S210" s="837">
        <v>1</v>
      </c>
      <c r="T210" s="836">
        <v>4</v>
      </c>
      <c r="U210" s="838">
        <v>1</v>
      </c>
    </row>
    <row r="211" spans="1:21" ht="14.45" customHeight="1" x14ac:dyDescent="0.2">
      <c r="A211" s="831">
        <v>9</v>
      </c>
      <c r="B211" s="832" t="s">
        <v>1069</v>
      </c>
      <c r="C211" s="832" t="s">
        <v>1076</v>
      </c>
      <c r="D211" s="833" t="s">
        <v>1692</v>
      </c>
      <c r="E211" s="834" t="s">
        <v>1081</v>
      </c>
      <c r="F211" s="832" t="s">
        <v>1070</v>
      </c>
      <c r="G211" s="832" t="s">
        <v>1183</v>
      </c>
      <c r="H211" s="832" t="s">
        <v>573</v>
      </c>
      <c r="I211" s="832" t="s">
        <v>1505</v>
      </c>
      <c r="J211" s="832" t="s">
        <v>1185</v>
      </c>
      <c r="K211" s="832" t="s">
        <v>1506</v>
      </c>
      <c r="L211" s="835">
        <v>43.85</v>
      </c>
      <c r="M211" s="835">
        <v>43.85</v>
      </c>
      <c r="N211" s="832">
        <v>1</v>
      </c>
      <c r="O211" s="836">
        <v>1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5" customHeight="1" x14ac:dyDescent="0.2">
      <c r="A212" s="831">
        <v>9</v>
      </c>
      <c r="B212" s="832" t="s">
        <v>1069</v>
      </c>
      <c r="C212" s="832" t="s">
        <v>1076</v>
      </c>
      <c r="D212" s="833" t="s">
        <v>1692</v>
      </c>
      <c r="E212" s="834" t="s">
        <v>1081</v>
      </c>
      <c r="F212" s="832" t="s">
        <v>1070</v>
      </c>
      <c r="G212" s="832" t="s">
        <v>1305</v>
      </c>
      <c r="H212" s="832" t="s">
        <v>573</v>
      </c>
      <c r="I212" s="832" t="s">
        <v>1507</v>
      </c>
      <c r="J212" s="832" t="s">
        <v>1508</v>
      </c>
      <c r="K212" s="832" t="s">
        <v>1509</v>
      </c>
      <c r="L212" s="835">
        <v>36.76</v>
      </c>
      <c r="M212" s="835">
        <v>36.76</v>
      </c>
      <c r="N212" s="832">
        <v>1</v>
      </c>
      <c r="O212" s="836">
        <v>1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5" customHeight="1" x14ac:dyDescent="0.2">
      <c r="A213" s="831">
        <v>9</v>
      </c>
      <c r="B213" s="832" t="s">
        <v>1069</v>
      </c>
      <c r="C213" s="832" t="s">
        <v>1076</v>
      </c>
      <c r="D213" s="833" t="s">
        <v>1692</v>
      </c>
      <c r="E213" s="834" t="s">
        <v>1081</v>
      </c>
      <c r="F213" s="832" t="s">
        <v>1070</v>
      </c>
      <c r="G213" s="832" t="s">
        <v>1510</v>
      </c>
      <c r="H213" s="832" t="s">
        <v>573</v>
      </c>
      <c r="I213" s="832" t="s">
        <v>1511</v>
      </c>
      <c r="J213" s="832" t="s">
        <v>1512</v>
      </c>
      <c r="K213" s="832" t="s">
        <v>1513</v>
      </c>
      <c r="L213" s="835">
        <v>46.03</v>
      </c>
      <c r="M213" s="835">
        <v>46.03</v>
      </c>
      <c r="N213" s="832">
        <v>1</v>
      </c>
      <c r="O213" s="836">
        <v>0.5</v>
      </c>
      <c r="P213" s="835">
        <v>46.03</v>
      </c>
      <c r="Q213" s="837">
        <v>1</v>
      </c>
      <c r="R213" s="832">
        <v>1</v>
      </c>
      <c r="S213" s="837">
        <v>1</v>
      </c>
      <c r="T213" s="836">
        <v>0.5</v>
      </c>
      <c r="U213" s="838">
        <v>1</v>
      </c>
    </row>
    <row r="214" spans="1:21" ht="14.45" customHeight="1" x14ac:dyDescent="0.2">
      <c r="A214" s="831">
        <v>9</v>
      </c>
      <c r="B214" s="832" t="s">
        <v>1069</v>
      </c>
      <c r="C214" s="832" t="s">
        <v>1076</v>
      </c>
      <c r="D214" s="833" t="s">
        <v>1692</v>
      </c>
      <c r="E214" s="834" t="s">
        <v>1081</v>
      </c>
      <c r="F214" s="832" t="s">
        <v>1070</v>
      </c>
      <c r="G214" s="832" t="s">
        <v>1108</v>
      </c>
      <c r="H214" s="832" t="s">
        <v>668</v>
      </c>
      <c r="I214" s="832" t="s">
        <v>1109</v>
      </c>
      <c r="J214" s="832" t="s">
        <v>1110</v>
      </c>
      <c r="K214" s="832" t="s">
        <v>1111</v>
      </c>
      <c r="L214" s="835">
        <v>176.32</v>
      </c>
      <c r="M214" s="835">
        <v>176.32</v>
      </c>
      <c r="N214" s="832">
        <v>1</v>
      </c>
      <c r="O214" s="836">
        <v>0.5</v>
      </c>
      <c r="P214" s="835"/>
      <c r="Q214" s="837">
        <v>0</v>
      </c>
      <c r="R214" s="832"/>
      <c r="S214" s="837">
        <v>0</v>
      </c>
      <c r="T214" s="836"/>
      <c r="U214" s="838">
        <v>0</v>
      </c>
    </row>
    <row r="215" spans="1:21" ht="14.45" customHeight="1" x14ac:dyDescent="0.2">
      <c r="A215" s="831">
        <v>9</v>
      </c>
      <c r="B215" s="832" t="s">
        <v>1069</v>
      </c>
      <c r="C215" s="832" t="s">
        <v>1076</v>
      </c>
      <c r="D215" s="833" t="s">
        <v>1692</v>
      </c>
      <c r="E215" s="834" t="s">
        <v>1081</v>
      </c>
      <c r="F215" s="832" t="s">
        <v>1070</v>
      </c>
      <c r="G215" s="832" t="s">
        <v>1514</v>
      </c>
      <c r="H215" s="832" t="s">
        <v>573</v>
      </c>
      <c r="I215" s="832" t="s">
        <v>1515</v>
      </c>
      <c r="J215" s="832" t="s">
        <v>1516</v>
      </c>
      <c r="K215" s="832" t="s">
        <v>1420</v>
      </c>
      <c r="L215" s="835">
        <v>39.17</v>
      </c>
      <c r="M215" s="835">
        <v>78.34</v>
      </c>
      <c r="N215" s="832">
        <v>2</v>
      </c>
      <c r="O215" s="836">
        <v>1</v>
      </c>
      <c r="P215" s="835"/>
      <c r="Q215" s="837">
        <v>0</v>
      </c>
      <c r="R215" s="832"/>
      <c r="S215" s="837">
        <v>0</v>
      </c>
      <c r="T215" s="836"/>
      <c r="U215" s="838">
        <v>0</v>
      </c>
    </row>
    <row r="216" spans="1:21" ht="14.45" customHeight="1" x14ac:dyDescent="0.2">
      <c r="A216" s="831">
        <v>9</v>
      </c>
      <c r="B216" s="832" t="s">
        <v>1069</v>
      </c>
      <c r="C216" s="832" t="s">
        <v>1076</v>
      </c>
      <c r="D216" s="833" t="s">
        <v>1692</v>
      </c>
      <c r="E216" s="834" t="s">
        <v>1081</v>
      </c>
      <c r="F216" s="832" t="s">
        <v>1070</v>
      </c>
      <c r="G216" s="832" t="s">
        <v>1517</v>
      </c>
      <c r="H216" s="832" t="s">
        <v>573</v>
      </c>
      <c r="I216" s="832" t="s">
        <v>1518</v>
      </c>
      <c r="J216" s="832" t="s">
        <v>1519</v>
      </c>
      <c r="K216" s="832" t="s">
        <v>1520</v>
      </c>
      <c r="L216" s="835">
        <v>286.33</v>
      </c>
      <c r="M216" s="835">
        <v>1431.6499999999999</v>
      </c>
      <c r="N216" s="832">
        <v>5</v>
      </c>
      <c r="O216" s="836">
        <v>0.5</v>
      </c>
      <c r="P216" s="835"/>
      <c r="Q216" s="837">
        <v>0</v>
      </c>
      <c r="R216" s="832"/>
      <c r="S216" s="837">
        <v>0</v>
      </c>
      <c r="T216" s="836"/>
      <c r="U216" s="838">
        <v>0</v>
      </c>
    </row>
    <row r="217" spans="1:21" ht="14.45" customHeight="1" x14ac:dyDescent="0.2">
      <c r="A217" s="831">
        <v>9</v>
      </c>
      <c r="B217" s="832" t="s">
        <v>1069</v>
      </c>
      <c r="C217" s="832" t="s">
        <v>1076</v>
      </c>
      <c r="D217" s="833" t="s">
        <v>1692</v>
      </c>
      <c r="E217" s="834" t="s">
        <v>1081</v>
      </c>
      <c r="F217" s="832" t="s">
        <v>1070</v>
      </c>
      <c r="G217" s="832" t="s">
        <v>1421</v>
      </c>
      <c r="H217" s="832" t="s">
        <v>573</v>
      </c>
      <c r="I217" s="832" t="s">
        <v>1425</v>
      </c>
      <c r="J217" s="832" t="s">
        <v>1426</v>
      </c>
      <c r="K217" s="832" t="s">
        <v>1427</v>
      </c>
      <c r="L217" s="835">
        <v>147.85</v>
      </c>
      <c r="M217" s="835">
        <v>147.85</v>
      </c>
      <c r="N217" s="832">
        <v>1</v>
      </c>
      <c r="O217" s="836">
        <v>0.5</v>
      </c>
      <c r="P217" s="835">
        <v>147.85</v>
      </c>
      <c r="Q217" s="837">
        <v>1</v>
      </c>
      <c r="R217" s="832">
        <v>1</v>
      </c>
      <c r="S217" s="837">
        <v>1</v>
      </c>
      <c r="T217" s="836">
        <v>0.5</v>
      </c>
      <c r="U217" s="838">
        <v>1</v>
      </c>
    </row>
    <row r="218" spans="1:21" ht="14.45" customHeight="1" x14ac:dyDescent="0.2">
      <c r="A218" s="831">
        <v>9</v>
      </c>
      <c r="B218" s="832" t="s">
        <v>1069</v>
      </c>
      <c r="C218" s="832" t="s">
        <v>1076</v>
      </c>
      <c r="D218" s="833" t="s">
        <v>1692</v>
      </c>
      <c r="E218" s="834" t="s">
        <v>1081</v>
      </c>
      <c r="F218" s="832" t="s">
        <v>1070</v>
      </c>
      <c r="G218" s="832" t="s">
        <v>1521</v>
      </c>
      <c r="H218" s="832" t="s">
        <v>573</v>
      </c>
      <c r="I218" s="832" t="s">
        <v>1522</v>
      </c>
      <c r="J218" s="832" t="s">
        <v>1523</v>
      </c>
      <c r="K218" s="832" t="s">
        <v>1524</v>
      </c>
      <c r="L218" s="835">
        <v>0</v>
      </c>
      <c r="M218" s="835">
        <v>0</v>
      </c>
      <c r="N218" s="832">
        <v>1</v>
      </c>
      <c r="O218" s="836">
        <v>1</v>
      </c>
      <c r="P218" s="835"/>
      <c r="Q218" s="837"/>
      <c r="R218" s="832"/>
      <c r="S218" s="837">
        <v>0</v>
      </c>
      <c r="T218" s="836"/>
      <c r="U218" s="838">
        <v>0</v>
      </c>
    </row>
    <row r="219" spans="1:21" ht="14.45" customHeight="1" x14ac:dyDescent="0.2">
      <c r="A219" s="831">
        <v>9</v>
      </c>
      <c r="B219" s="832" t="s">
        <v>1069</v>
      </c>
      <c r="C219" s="832" t="s">
        <v>1076</v>
      </c>
      <c r="D219" s="833" t="s">
        <v>1692</v>
      </c>
      <c r="E219" s="834" t="s">
        <v>1081</v>
      </c>
      <c r="F219" s="832" t="s">
        <v>1070</v>
      </c>
      <c r="G219" s="832" t="s">
        <v>756</v>
      </c>
      <c r="H219" s="832" t="s">
        <v>573</v>
      </c>
      <c r="I219" s="832" t="s">
        <v>1525</v>
      </c>
      <c r="J219" s="832" t="s">
        <v>1526</v>
      </c>
      <c r="K219" s="832" t="s">
        <v>1527</v>
      </c>
      <c r="L219" s="835">
        <v>13.73</v>
      </c>
      <c r="M219" s="835">
        <v>27.46</v>
      </c>
      <c r="N219" s="832">
        <v>2</v>
      </c>
      <c r="O219" s="836">
        <v>1.5</v>
      </c>
      <c r="P219" s="835">
        <v>13.73</v>
      </c>
      <c r="Q219" s="837">
        <v>0.5</v>
      </c>
      <c r="R219" s="832">
        <v>1</v>
      </c>
      <c r="S219" s="837">
        <v>0.5</v>
      </c>
      <c r="T219" s="836">
        <v>0.5</v>
      </c>
      <c r="U219" s="838">
        <v>0.33333333333333331</v>
      </c>
    </row>
    <row r="220" spans="1:21" ht="14.45" customHeight="1" x14ac:dyDescent="0.2">
      <c r="A220" s="831">
        <v>9</v>
      </c>
      <c r="B220" s="832" t="s">
        <v>1069</v>
      </c>
      <c r="C220" s="832" t="s">
        <v>1076</v>
      </c>
      <c r="D220" s="833" t="s">
        <v>1692</v>
      </c>
      <c r="E220" s="834" t="s">
        <v>1081</v>
      </c>
      <c r="F220" s="832" t="s">
        <v>1070</v>
      </c>
      <c r="G220" s="832" t="s">
        <v>1528</v>
      </c>
      <c r="H220" s="832" t="s">
        <v>573</v>
      </c>
      <c r="I220" s="832" t="s">
        <v>1529</v>
      </c>
      <c r="J220" s="832" t="s">
        <v>1530</v>
      </c>
      <c r="K220" s="832" t="s">
        <v>1531</v>
      </c>
      <c r="L220" s="835">
        <v>0</v>
      </c>
      <c r="M220" s="835">
        <v>0</v>
      </c>
      <c r="N220" s="832">
        <v>1</v>
      </c>
      <c r="O220" s="836">
        <v>0.5</v>
      </c>
      <c r="P220" s="835">
        <v>0</v>
      </c>
      <c r="Q220" s="837"/>
      <c r="R220" s="832">
        <v>1</v>
      </c>
      <c r="S220" s="837">
        <v>1</v>
      </c>
      <c r="T220" s="836">
        <v>0.5</v>
      </c>
      <c r="U220" s="838">
        <v>1</v>
      </c>
    </row>
    <row r="221" spans="1:21" ht="14.45" customHeight="1" x14ac:dyDescent="0.2">
      <c r="A221" s="831">
        <v>9</v>
      </c>
      <c r="B221" s="832" t="s">
        <v>1069</v>
      </c>
      <c r="C221" s="832" t="s">
        <v>1076</v>
      </c>
      <c r="D221" s="833" t="s">
        <v>1692</v>
      </c>
      <c r="E221" s="834" t="s">
        <v>1081</v>
      </c>
      <c r="F221" s="832" t="s">
        <v>1070</v>
      </c>
      <c r="G221" s="832" t="s">
        <v>1532</v>
      </c>
      <c r="H221" s="832" t="s">
        <v>573</v>
      </c>
      <c r="I221" s="832" t="s">
        <v>1533</v>
      </c>
      <c r="J221" s="832" t="s">
        <v>1534</v>
      </c>
      <c r="K221" s="832" t="s">
        <v>1535</v>
      </c>
      <c r="L221" s="835">
        <v>75.05</v>
      </c>
      <c r="M221" s="835">
        <v>75.05</v>
      </c>
      <c r="N221" s="832">
        <v>1</v>
      </c>
      <c r="O221" s="836">
        <v>0.5</v>
      </c>
      <c r="P221" s="835"/>
      <c r="Q221" s="837">
        <v>0</v>
      </c>
      <c r="R221" s="832"/>
      <c r="S221" s="837">
        <v>0</v>
      </c>
      <c r="T221" s="836"/>
      <c r="U221" s="838">
        <v>0</v>
      </c>
    </row>
    <row r="222" spans="1:21" ht="14.45" customHeight="1" x14ac:dyDescent="0.2">
      <c r="A222" s="831">
        <v>9</v>
      </c>
      <c r="B222" s="832" t="s">
        <v>1069</v>
      </c>
      <c r="C222" s="832" t="s">
        <v>1076</v>
      </c>
      <c r="D222" s="833" t="s">
        <v>1692</v>
      </c>
      <c r="E222" s="834" t="s">
        <v>1081</v>
      </c>
      <c r="F222" s="832" t="s">
        <v>1070</v>
      </c>
      <c r="G222" s="832" t="s">
        <v>1532</v>
      </c>
      <c r="H222" s="832" t="s">
        <v>573</v>
      </c>
      <c r="I222" s="832" t="s">
        <v>1536</v>
      </c>
      <c r="J222" s="832" t="s">
        <v>1537</v>
      </c>
      <c r="K222" s="832" t="s">
        <v>1538</v>
      </c>
      <c r="L222" s="835">
        <v>12.88</v>
      </c>
      <c r="M222" s="835">
        <v>128.80000000000001</v>
      </c>
      <c r="N222" s="832">
        <v>10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5" customHeight="1" x14ac:dyDescent="0.2">
      <c r="A223" s="831">
        <v>9</v>
      </c>
      <c r="B223" s="832" t="s">
        <v>1069</v>
      </c>
      <c r="C223" s="832" t="s">
        <v>1076</v>
      </c>
      <c r="D223" s="833" t="s">
        <v>1692</v>
      </c>
      <c r="E223" s="834" t="s">
        <v>1081</v>
      </c>
      <c r="F223" s="832" t="s">
        <v>1070</v>
      </c>
      <c r="G223" s="832" t="s">
        <v>1539</v>
      </c>
      <c r="H223" s="832" t="s">
        <v>573</v>
      </c>
      <c r="I223" s="832" t="s">
        <v>1540</v>
      </c>
      <c r="J223" s="832" t="s">
        <v>838</v>
      </c>
      <c r="K223" s="832" t="s">
        <v>1541</v>
      </c>
      <c r="L223" s="835">
        <v>48.59</v>
      </c>
      <c r="M223" s="835">
        <v>242.95000000000002</v>
      </c>
      <c r="N223" s="832">
        <v>5</v>
      </c>
      <c r="O223" s="836">
        <v>0.5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5" customHeight="1" x14ac:dyDescent="0.2">
      <c r="A224" s="831">
        <v>9</v>
      </c>
      <c r="B224" s="832" t="s">
        <v>1069</v>
      </c>
      <c r="C224" s="832" t="s">
        <v>1076</v>
      </c>
      <c r="D224" s="833" t="s">
        <v>1692</v>
      </c>
      <c r="E224" s="834" t="s">
        <v>1081</v>
      </c>
      <c r="F224" s="832" t="s">
        <v>1070</v>
      </c>
      <c r="G224" s="832" t="s">
        <v>1179</v>
      </c>
      <c r="H224" s="832" t="s">
        <v>573</v>
      </c>
      <c r="I224" s="832" t="s">
        <v>1281</v>
      </c>
      <c r="J224" s="832" t="s">
        <v>1181</v>
      </c>
      <c r="K224" s="832"/>
      <c r="L224" s="835">
        <v>0</v>
      </c>
      <c r="M224" s="835">
        <v>0</v>
      </c>
      <c r="N224" s="832">
        <v>16</v>
      </c>
      <c r="O224" s="836">
        <v>3</v>
      </c>
      <c r="P224" s="835">
        <v>0</v>
      </c>
      <c r="Q224" s="837"/>
      <c r="R224" s="832">
        <v>1</v>
      </c>
      <c r="S224" s="837">
        <v>6.25E-2</v>
      </c>
      <c r="T224" s="836">
        <v>1</v>
      </c>
      <c r="U224" s="838">
        <v>0.33333333333333331</v>
      </c>
    </row>
    <row r="225" spans="1:21" ht="14.45" customHeight="1" x14ac:dyDescent="0.2">
      <c r="A225" s="831">
        <v>9</v>
      </c>
      <c r="B225" s="832" t="s">
        <v>1069</v>
      </c>
      <c r="C225" s="832" t="s">
        <v>1076</v>
      </c>
      <c r="D225" s="833" t="s">
        <v>1692</v>
      </c>
      <c r="E225" s="834" t="s">
        <v>1081</v>
      </c>
      <c r="F225" s="832" t="s">
        <v>1070</v>
      </c>
      <c r="G225" s="832" t="s">
        <v>1212</v>
      </c>
      <c r="H225" s="832" t="s">
        <v>573</v>
      </c>
      <c r="I225" s="832" t="s">
        <v>1213</v>
      </c>
      <c r="J225" s="832" t="s">
        <v>1214</v>
      </c>
      <c r="K225" s="832" t="s">
        <v>1215</v>
      </c>
      <c r="L225" s="835">
        <v>16.079999999999998</v>
      </c>
      <c r="M225" s="835">
        <v>16.079999999999998</v>
      </c>
      <c r="N225" s="832">
        <v>1</v>
      </c>
      <c r="O225" s="836">
        <v>0.5</v>
      </c>
      <c r="P225" s="835">
        <v>16.079999999999998</v>
      </c>
      <c r="Q225" s="837">
        <v>1</v>
      </c>
      <c r="R225" s="832">
        <v>1</v>
      </c>
      <c r="S225" s="837">
        <v>1</v>
      </c>
      <c r="T225" s="836">
        <v>0.5</v>
      </c>
      <c r="U225" s="838">
        <v>1</v>
      </c>
    </row>
    <row r="226" spans="1:21" ht="14.45" customHeight="1" x14ac:dyDescent="0.2">
      <c r="A226" s="831">
        <v>9</v>
      </c>
      <c r="B226" s="832" t="s">
        <v>1069</v>
      </c>
      <c r="C226" s="832" t="s">
        <v>1076</v>
      </c>
      <c r="D226" s="833" t="s">
        <v>1692</v>
      </c>
      <c r="E226" s="834" t="s">
        <v>1081</v>
      </c>
      <c r="F226" s="832" t="s">
        <v>1070</v>
      </c>
      <c r="G226" s="832" t="s">
        <v>1218</v>
      </c>
      <c r="H226" s="832" t="s">
        <v>573</v>
      </c>
      <c r="I226" s="832" t="s">
        <v>1219</v>
      </c>
      <c r="J226" s="832" t="s">
        <v>821</v>
      </c>
      <c r="K226" s="832" t="s">
        <v>1220</v>
      </c>
      <c r="L226" s="835">
        <v>36.54</v>
      </c>
      <c r="M226" s="835">
        <v>36.54</v>
      </c>
      <c r="N226" s="832">
        <v>1</v>
      </c>
      <c r="O226" s="836">
        <v>1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5" customHeight="1" x14ac:dyDescent="0.2">
      <c r="A227" s="831">
        <v>9</v>
      </c>
      <c r="B227" s="832" t="s">
        <v>1069</v>
      </c>
      <c r="C227" s="832" t="s">
        <v>1076</v>
      </c>
      <c r="D227" s="833" t="s">
        <v>1692</v>
      </c>
      <c r="E227" s="834" t="s">
        <v>1081</v>
      </c>
      <c r="F227" s="832" t="s">
        <v>1070</v>
      </c>
      <c r="G227" s="832" t="s">
        <v>1134</v>
      </c>
      <c r="H227" s="832" t="s">
        <v>573</v>
      </c>
      <c r="I227" s="832" t="s">
        <v>1343</v>
      </c>
      <c r="J227" s="832" t="s">
        <v>1341</v>
      </c>
      <c r="K227" s="832" t="s">
        <v>1342</v>
      </c>
      <c r="L227" s="835">
        <v>54.18</v>
      </c>
      <c r="M227" s="835">
        <v>54.18</v>
      </c>
      <c r="N227" s="832">
        <v>1</v>
      </c>
      <c r="O227" s="836">
        <v>1</v>
      </c>
      <c r="P227" s="835">
        <v>54.18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5" customHeight="1" x14ac:dyDescent="0.2">
      <c r="A228" s="831">
        <v>9</v>
      </c>
      <c r="B228" s="832" t="s">
        <v>1069</v>
      </c>
      <c r="C228" s="832" t="s">
        <v>1076</v>
      </c>
      <c r="D228" s="833" t="s">
        <v>1692</v>
      </c>
      <c r="E228" s="834" t="s">
        <v>1081</v>
      </c>
      <c r="F228" s="832" t="s">
        <v>1070</v>
      </c>
      <c r="G228" s="832" t="s">
        <v>1142</v>
      </c>
      <c r="H228" s="832" t="s">
        <v>573</v>
      </c>
      <c r="I228" s="832" t="s">
        <v>1542</v>
      </c>
      <c r="J228" s="832" t="s">
        <v>1543</v>
      </c>
      <c r="K228" s="832" t="s">
        <v>1544</v>
      </c>
      <c r="L228" s="835">
        <v>141.25</v>
      </c>
      <c r="M228" s="835">
        <v>282.5</v>
      </c>
      <c r="N228" s="832">
        <v>2</v>
      </c>
      <c r="O228" s="836">
        <v>1</v>
      </c>
      <c r="P228" s="835"/>
      <c r="Q228" s="837">
        <v>0</v>
      </c>
      <c r="R228" s="832"/>
      <c r="S228" s="837">
        <v>0</v>
      </c>
      <c r="T228" s="836"/>
      <c r="U228" s="838">
        <v>0</v>
      </c>
    </row>
    <row r="229" spans="1:21" ht="14.45" customHeight="1" x14ac:dyDescent="0.2">
      <c r="A229" s="831">
        <v>9</v>
      </c>
      <c r="B229" s="832" t="s">
        <v>1069</v>
      </c>
      <c r="C229" s="832" t="s">
        <v>1076</v>
      </c>
      <c r="D229" s="833" t="s">
        <v>1692</v>
      </c>
      <c r="E229" s="834" t="s">
        <v>1081</v>
      </c>
      <c r="F229" s="832" t="s">
        <v>1070</v>
      </c>
      <c r="G229" s="832" t="s">
        <v>1545</v>
      </c>
      <c r="H229" s="832" t="s">
        <v>573</v>
      </c>
      <c r="I229" s="832" t="s">
        <v>1546</v>
      </c>
      <c r="J229" s="832" t="s">
        <v>1547</v>
      </c>
      <c r="K229" s="832" t="s">
        <v>1548</v>
      </c>
      <c r="L229" s="835">
        <v>0</v>
      </c>
      <c r="M229" s="835">
        <v>0</v>
      </c>
      <c r="N229" s="832">
        <v>2</v>
      </c>
      <c r="O229" s="836">
        <v>1</v>
      </c>
      <c r="P229" s="835"/>
      <c r="Q229" s="837"/>
      <c r="R229" s="832"/>
      <c r="S229" s="837">
        <v>0</v>
      </c>
      <c r="T229" s="836"/>
      <c r="U229" s="838">
        <v>0</v>
      </c>
    </row>
    <row r="230" spans="1:21" ht="14.45" customHeight="1" x14ac:dyDescent="0.2">
      <c r="A230" s="831">
        <v>9</v>
      </c>
      <c r="B230" s="832" t="s">
        <v>1069</v>
      </c>
      <c r="C230" s="832" t="s">
        <v>1076</v>
      </c>
      <c r="D230" s="833" t="s">
        <v>1692</v>
      </c>
      <c r="E230" s="834" t="s">
        <v>1081</v>
      </c>
      <c r="F230" s="832" t="s">
        <v>1070</v>
      </c>
      <c r="G230" s="832" t="s">
        <v>1549</v>
      </c>
      <c r="H230" s="832" t="s">
        <v>573</v>
      </c>
      <c r="I230" s="832" t="s">
        <v>1550</v>
      </c>
      <c r="J230" s="832" t="s">
        <v>1551</v>
      </c>
      <c r="K230" s="832" t="s">
        <v>1552</v>
      </c>
      <c r="L230" s="835">
        <v>35.25</v>
      </c>
      <c r="M230" s="835">
        <v>35.25</v>
      </c>
      <c r="N230" s="832">
        <v>1</v>
      </c>
      <c r="O230" s="836">
        <v>1</v>
      </c>
      <c r="P230" s="835">
        <v>35.25</v>
      </c>
      <c r="Q230" s="837">
        <v>1</v>
      </c>
      <c r="R230" s="832">
        <v>1</v>
      </c>
      <c r="S230" s="837">
        <v>1</v>
      </c>
      <c r="T230" s="836">
        <v>1</v>
      </c>
      <c r="U230" s="838">
        <v>1</v>
      </c>
    </row>
    <row r="231" spans="1:21" ht="14.45" customHeight="1" x14ac:dyDescent="0.2">
      <c r="A231" s="831">
        <v>9</v>
      </c>
      <c r="B231" s="832" t="s">
        <v>1069</v>
      </c>
      <c r="C231" s="832" t="s">
        <v>1076</v>
      </c>
      <c r="D231" s="833" t="s">
        <v>1692</v>
      </c>
      <c r="E231" s="834" t="s">
        <v>1081</v>
      </c>
      <c r="F231" s="832" t="s">
        <v>1070</v>
      </c>
      <c r="G231" s="832" t="s">
        <v>1553</v>
      </c>
      <c r="H231" s="832" t="s">
        <v>668</v>
      </c>
      <c r="I231" s="832" t="s">
        <v>1554</v>
      </c>
      <c r="J231" s="832" t="s">
        <v>1555</v>
      </c>
      <c r="K231" s="832" t="s">
        <v>1556</v>
      </c>
      <c r="L231" s="835">
        <v>282.97000000000003</v>
      </c>
      <c r="M231" s="835">
        <v>282.97000000000003</v>
      </c>
      <c r="N231" s="832">
        <v>1</v>
      </c>
      <c r="O231" s="836">
        <v>0.5</v>
      </c>
      <c r="P231" s="835"/>
      <c r="Q231" s="837">
        <v>0</v>
      </c>
      <c r="R231" s="832"/>
      <c r="S231" s="837">
        <v>0</v>
      </c>
      <c r="T231" s="836"/>
      <c r="U231" s="838">
        <v>0</v>
      </c>
    </row>
    <row r="232" spans="1:21" ht="14.45" customHeight="1" x14ac:dyDescent="0.2">
      <c r="A232" s="831">
        <v>9</v>
      </c>
      <c r="B232" s="832" t="s">
        <v>1069</v>
      </c>
      <c r="C232" s="832" t="s">
        <v>1076</v>
      </c>
      <c r="D232" s="833" t="s">
        <v>1692</v>
      </c>
      <c r="E232" s="834" t="s">
        <v>1081</v>
      </c>
      <c r="F232" s="832" t="s">
        <v>1070</v>
      </c>
      <c r="G232" s="832" t="s">
        <v>1355</v>
      </c>
      <c r="H232" s="832" t="s">
        <v>573</v>
      </c>
      <c r="I232" s="832" t="s">
        <v>1557</v>
      </c>
      <c r="J232" s="832" t="s">
        <v>612</v>
      </c>
      <c r="K232" s="832" t="s">
        <v>1558</v>
      </c>
      <c r="L232" s="835">
        <v>70.55</v>
      </c>
      <c r="M232" s="835">
        <v>705.5</v>
      </c>
      <c r="N232" s="832">
        <v>10</v>
      </c>
      <c r="O232" s="836">
        <v>1</v>
      </c>
      <c r="P232" s="835"/>
      <c r="Q232" s="837">
        <v>0</v>
      </c>
      <c r="R232" s="832"/>
      <c r="S232" s="837">
        <v>0</v>
      </c>
      <c r="T232" s="836"/>
      <c r="U232" s="838">
        <v>0</v>
      </c>
    </row>
    <row r="233" spans="1:21" ht="14.45" customHeight="1" x14ac:dyDescent="0.2">
      <c r="A233" s="831">
        <v>9</v>
      </c>
      <c r="B233" s="832" t="s">
        <v>1069</v>
      </c>
      <c r="C233" s="832" t="s">
        <v>1076</v>
      </c>
      <c r="D233" s="833" t="s">
        <v>1692</v>
      </c>
      <c r="E233" s="834" t="s">
        <v>1081</v>
      </c>
      <c r="F233" s="832" t="s">
        <v>1070</v>
      </c>
      <c r="G233" s="832" t="s">
        <v>1150</v>
      </c>
      <c r="H233" s="832" t="s">
        <v>573</v>
      </c>
      <c r="I233" s="832" t="s">
        <v>1151</v>
      </c>
      <c r="J233" s="832" t="s">
        <v>690</v>
      </c>
      <c r="K233" s="832" t="s">
        <v>1152</v>
      </c>
      <c r="L233" s="835">
        <v>33.71</v>
      </c>
      <c r="M233" s="835">
        <v>67.42</v>
      </c>
      <c r="N233" s="832">
        <v>2</v>
      </c>
      <c r="O233" s="836">
        <v>2</v>
      </c>
      <c r="P233" s="835">
        <v>67.42</v>
      </c>
      <c r="Q233" s="837">
        <v>1</v>
      </c>
      <c r="R233" s="832">
        <v>2</v>
      </c>
      <c r="S233" s="837">
        <v>1</v>
      </c>
      <c r="T233" s="836">
        <v>2</v>
      </c>
      <c r="U233" s="838">
        <v>1</v>
      </c>
    </row>
    <row r="234" spans="1:21" ht="14.45" customHeight="1" x14ac:dyDescent="0.2">
      <c r="A234" s="831">
        <v>9</v>
      </c>
      <c r="B234" s="832" t="s">
        <v>1069</v>
      </c>
      <c r="C234" s="832" t="s">
        <v>1076</v>
      </c>
      <c r="D234" s="833" t="s">
        <v>1692</v>
      </c>
      <c r="E234" s="834" t="s">
        <v>1081</v>
      </c>
      <c r="F234" s="832" t="s">
        <v>1070</v>
      </c>
      <c r="G234" s="832" t="s">
        <v>1468</v>
      </c>
      <c r="H234" s="832" t="s">
        <v>573</v>
      </c>
      <c r="I234" s="832" t="s">
        <v>1559</v>
      </c>
      <c r="J234" s="832" t="s">
        <v>1560</v>
      </c>
      <c r="K234" s="832" t="s">
        <v>1471</v>
      </c>
      <c r="L234" s="835">
        <v>42.54</v>
      </c>
      <c r="M234" s="835">
        <v>42.54</v>
      </c>
      <c r="N234" s="832">
        <v>1</v>
      </c>
      <c r="O234" s="836">
        <v>1</v>
      </c>
      <c r="P234" s="835">
        <v>42.54</v>
      </c>
      <c r="Q234" s="837">
        <v>1</v>
      </c>
      <c r="R234" s="832">
        <v>1</v>
      </c>
      <c r="S234" s="837">
        <v>1</v>
      </c>
      <c r="T234" s="836">
        <v>1</v>
      </c>
      <c r="U234" s="838">
        <v>1</v>
      </c>
    </row>
    <row r="235" spans="1:21" ht="14.45" customHeight="1" x14ac:dyDescent="0.2">
      <c r="A235" s="831">
        <v>9</v>
      </c>
      <c r="B235" s="832" t="s">
        <v>1069</v>
      </c>
      <c r="C235" s="832" t="s">
        <v>1076</v>
      </c>
      <c r="D235" s="833" t="s">
        <v>1692</v>
      </c>
      <c r="E235" s="834" t="s">
        <v>1081</v>
      </c>
      <c r="F235" s="832" t="s">
        <v>1070</v>
      </c>
      <c r="G235" s="832" t="s">
        <v>1561</v>
      </c>
      <c r="H235" s="832" t="s">
        <v>573</v>
      </c>
      <c r="I235" s="832" t="s">
        <v>1562</v>
      </c>
      <c r="J235" s="832" t="s">
        <v>870</v>
      </c>
      <c r="K235" s="832" t="s">
        <v>1563</v>
      </c>
      <c r="L235" s="835">
        <v>569.54</v>
      </c>
      <c r="M235" s="835">
        <v>569.54</v>
      </c>
      <c r="N235" s="832">
        <v>1</v>
      </c>
      <c r="O235" s="836">
        <v>0.5</v>
      </c>
      <c r="P235" s="835">
        <v>569.54</v>
      </c>
      <c r="Q235" s="837">
        <v>1</v>
      </c>
      <c r="R235" s="832">
        <v>1</v>
      </c>
      <c r="S235" s="837">
        <v>1</v>
      </c>
      <c r="T235" s="836">
        <v>0.5</v>
      </c>
      <c r="U235" s="838">
        <v>1</v>
      </c>
    </row>
    <row r="236" spans="1:21" ht="14.45" customHeight="1" x14ac:dyDescent="0.2">
      <c r="A236" s="831">
        <v>9</v>
      </c>
      <c r="B236" s="832" t="s">
        <v>1069</v>
      </c>
      <c r="C236" s="832" t="s">
        <v>1076</v>
      </c>
      <c r="D236" s="833" t="s">
        <v>1692</v>
      </c>
      <c r="E236" s="834" t="s">
        <v>1081</v>
      </c>
      <c r="F236" s="832" t="s">
        <v>1070</v>
      </c>
      <c r="G236" s="832" t="s">
        <v>1564</v>
      </c>
      <c r="H236" s="832" t="s">
        <v>573</v>
      </c>
      <c r="I236" s="832" t="s">
        <v>1565</v>
      </c>
      <c r="J236" s="832" t="s">
        <v>1566</v>
      </c>
      <c r="K236" s="832" t="s">
        <v>1567</v>
      </c>
      <c r="L236" s="835">
        <v>0</v>
      </c>
      <c r="M236" s="835">
        <v>0</v>
      </c>
      <c r="N236" s="832">
        <v>3</v>
      </c>
      <c r="O236" s="836">
        <v>1</v>
      </c>
      <c r="P236" s="835"/>
      <c r="Q236" s="837"/>
      <c r="R236" s="832"/>
      <c r="S236" s="837">
        <v>0</v>
      </c>
      <c r="T236" s="836"/>
      <c r="U236" s="838">
        <v>0</v>
      </c>
    </row>
    <row r="237" spans="1:21" ht="14.45" customHeight="1" x14ac:dyDescent="0.2">
      <c r="A237" s="831">
        <v>9</v>
      </c>
      <c r="B237" s="832" t="s">
        <v>1069</v>
      </c>
      <c r="C237" s="832" t="s">
        <v>1076</v>
      </c>
      <c r="D237" s="833" t="s">
        <v>1692</v>
      </c>
      <c r="E237" s="834" t="s">
        <v>1081</v>
      </c>
      <c r="F237" s="832" t="s">
        <v>1070</v>
      </c>
      <c r="G237" s="832" t="s">
        <v>1241</v>
      </c>
      <c r="H237" s="832" t="s">
        <v>573</v>
      </c>
      <c r="I237" s="832" t="s">
        <v>1568</v>
      </c>
      <c r="J237" s="832" t="s">
        <v>1477</v>
      </c>
      <c r="K237" s="832" t="s">
        <v>1569</v>
      </c>
      <c r="L237" s="835">
        <v>225.06</v>
      </c>
      <c r="M237" s="835">
        <v>225.06</v>
      </c>
      <c r="N237" s="832">
        <v>1</v>
      </c>
      <c r="O237" s="836">
        <v>0.5</v>
      </c>
      <c r="P237" s="835">
        <v>225.06</v>
      </c>
      <c r="Q237" s="837">
        <v>1</v>
      </c>
      <c r="R237" s="832">
        <v>1</v>
      </c>
      <c r="S237" s="837">
        <v>1</v>
      </c>
      <c r="T237" s="836">
        <v>0.5</v>
      </c>
      <c r="U237" s="838">
        <v>1</v>
      </c>
    </row>
    <row r="238" spans="1:21" ht="14.45" customHeight="1" x14ac:dyDescent="0.2">
      <c r="A238" s="831">
        <v>9</v>
      </c>
      <c r="B238" s="832" t="s">
        <v>1069</v>
      </c>
      <c r="C238" s="832" t="s">
        <v>1076</v>
      </c>
      <c r="D238" s="833" t="s">
        <v>1692</v>
      </c>
      <c r="E238" s="834" t="s">
        <v>1081</v>
      </c>
      <c r="F238" s="832" t="s">
        <v>1070</v>
      </c>
      <c r="G238" s="832" t="s">
        <v>1171</v>
      </c>
      <c r="H238" s="832" t="s">
        <v>668</v>
      </c>
      <c r="I238" s="832" t="s">
        <v>1172</v>
      </c>
      <c r="J238" s="832" t="s">
        <v>1173</v>
      </c>
      <c r="K238" s="832" t="s">
        <v>1174</v>
      </c>
      <c r="L238" s="835">
        <v>294.81</v>
      </c>
      <c r="M238" s="835">
        <v>7075.4400000000005</v>
      </c>
      <c r="N238" s="832">
        <v>24</v>
      </c>
      <c r="O238" s="836">
        <v>5.5</v>
      </c>
      <c r="P238" s="835">
        <v>6191.01</v>
      </c>
      <c r="Q238" s="837">
        <v>0.875</v>
      </c>
      <c r="R238" s="832">
        <v>21</v>
      </c>
      <c r="S238" s="837">
        <v>0.875</v>
      </c>
      <c r="T238" s="836">
        <v>4.5</v>
      </c>
      <c r="U238" s="838">
        <v>0.81818181818181823</v>
      </c>
    </row>
    <row r="239" spans="1:21" ht="14.45" customHeight="1" x14ac:dyDescent="0.2">
      <c r="A239" s="831">
        <v>9</v>
      </c>
      <c r="B239" s="832" t="s">
        <v>1069</v>
      </c>
      <c r="C239" s="832" t="s">
        <v>1076</v>
      </c>
      <c r="D239" s="833" t="s">
        <v>1692</v>
      </c>
      <c r="E239" s="834" t="s">
        <v>1081</v>
      </c>
      <c r="F239" s="832" t="s">
        <v>1070</v>
      </c>
      <c r="G239" s="832" t="s">
        <v>1171</v>
      </c>
      <c r="H239" s="832" t="s">
        <v>668</v>
      </c>
      <c r="I239" s="832" t="s">
        <v>1259</v>
      </c>
      <c r="J239" s="832" t="s">
        <v>1260</v>
      </c>
      <c r="K239" s="832" t="s">
        <v>1261</v>
      </c>
      <c r="L239" s="835">
        <v>2635.97</v>
      </c>
      <c r="M239" s="835">
        <v>15815.82</v>
      </c>
      <c r="N239" s="832">
        <v>6</v>
      </c>
      <c r="O239" s="836">
        <v>1</v>
      </c>
      <c r="P239" s="835">
        <v>15815.82</v>
      </c>
      <c r="Q239" s="837">
        <v>1</v>
      </c>
      <c r="R239" s="832">
        <v>6</v>
      </c>
      <c r="S239" s="837">
        <v>1</v>
      </c>
      <c r="T239" s="836">
        <v>1</v>
      </c>
      <c r="U239" s="838">
        <v>1</v>
      </c>
    </row>
    <row r="240" spans="1:21" ht="14.45" customHeight="1" x14ac:dyDescent="0.2">
      <c r="A240" s="831">
        <v>9</v>
      </c>
      <c r="B240" s="832" t="s">
        <v>1069</v>
      </c>
      <c r="C240" s="832" t="s">
        <v>1076</v>
      </c>
      <c r="D240" s="833" t="s">
        <v>1692</v>
      </c>
      <c r="E240" s="834" t="s">
        <v>1081</v>
      </c>
      <c r="F240" s="832" t="s">
        <v>1070</v>
      </c>
      <c r="G240" s="832" t="s">
        <v>1175</v>
      </c>
      <c r="H240" s="832" t="s">
        <v>573</v>
      </c>
      <c r="I240" s="832" t="s">
        <v>1570</v>
      </c>
      <c r="J240" s="832" t="s">
        <v>1177</v>
      </c>
      <c r="K240" s="832" t="s">
        <v>1178</v>
      </c>
      <c r="L240" s="835">
        <v>107.27</v>
      </c>
      <c r="M240" s="835">
        <v>321.81</v>
      </c>
      <c r="N240" s="832">
        <v>3</v>
      </c>
      <c r="O240" s="836">
        <v>1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5" customHeight="1" x14ac:dyDescent="0.2">
      <c r="A241" s="831">
        <v>9</v>
      </c>
      <c r="B241" s="832" t="s">
        <v>1069</v>
      </c>
      <c r="C241" s="832" t="s">
        <v>1076</v>
      </c>
      <c r="D241" s="833" t="s">
        <v>1692</v>
      </c>
      <c r="E241" s="834" t="s">
        <v>1081</v>
      </c>
      <c r="F241" s="832" t="s">
        <v>1071</v>
      </c>
      <c r="G241" s="832" t="s">
        <v>1179</v>
      </c>
      <c r="H241" s="832" t="s">
        <v>573</v>
      </c>
      <c r="I241" s="832" t="s">
        <v>1392</v>
      </c>
      <c r="J241" s="832" t="s">
        <v>1181</v>
      </c>
      <c r="K241" s="832"/>
      <c r="L241" s="835">
        <v>0</v>
      </c>
      <c r="M241" s="835">
        <v>0</v>
      </c>
      <c r="N241" s="832">
        <v>3</v>
      </c>
      <c r="O241" s="836">
        <v>1</v>
      </c>
      <c r="P241" s="835">
        <v>0</v>
      </c>
      <c r="Q241" s="837"/>
      <c r="R241" s="832">
        <v>3</v>
      </c>
      <c r="S241" s="837">
        <v>1</v>
      </c>
      <c r="T241" s="836">
        <v>1</v>
      </c>
      <c r="U241" s="838">
        <v>1</v>
      </c>
    </row>
    <row r="242" spans="1:21" ht="14.45" customHeight="1" x14ac:dyDescent="0.2">
      <c r="A242" s="831">
        <v>9</v>
      </c>
      <c r="B242" s="832" t="s">
        <v>1069</v>
      </c>
      <c r="C242" s="832" t="s">
        <v>1076</v>
      </c>
      <c r="D242" s="833" t="s">
        <v>1692</v>
      </c>
      <c r="E242" s="834" t="s">
        <v>1081</v>
      </c>
      <c r="F242" s="832" t="s">
        <v>1072</v>
      </c>
      <c r="G242" s="832" t="s">
        <v>1179</v>
      </c>
      <c r="H242" s="832" t="s">
        <v>573</v>
      </c>
      <c r="I242" s="832" t="s">
        <v>1571</v>
      </c>
      <c r="J242" s="832" t="s">
        <v>1181</v>
      </c>
      <c r="K242" s="832"/>
      <c r="L242" s="835">
        <v>173.96</v>
      </c>
      <c r="M242" s="835">
        <v>521.88</v>
      </c>
      <c r="N242" s="832">
        <v>3</v>
      </c>
      <c r="O242" s="836">
        <v>1</v>
      </c>
      <c r="P242" s="835">
        <v>521.88</v>
      </c>
      <c r="Q242" s="837">
        <v>1</v>
      </c>
      <c r="R242" s="832">
        <v>3</v>
      </c>
      <c r="S242" s="837">
        <v>1</v>
      </c>
      <c r="T242" s="836">
        <v>1</v>
      </c>
      <c r="U242" s="838">
        <v>1</v>
      </c>
    </row>
    <row r="243" spans="1:21" ht="14.45" customHeight="1" x14ac:dyDescent="0.2">
      <c r="A243" s="831">
        <v>9</v>
      </c>
      <c r="B243" s="832" t="s">
        <v>1069</v>
      </c>
      <c r="C243" s="832" t="s">
        <v>1076</v>
      </c>
      <c r="D243" s="833" t="s">
        <v>1692</v>
      </c>
      <c r="E243" s="834" t="s">
        <v>1081</v>
      </c>
      <c r="F243" s="832" t="s">
        <v>1072</v>
      </c>
      <c r="G243" s="832" t="s">
        <v>1179</v>
      </c>
      <c r="H243" s="832" t="s">
        <v>573</v>
      </c>
      <c r="I243" s="832" t="s">
        <v>1281</v>
      </c>
      <c r="J243" s="832" t="s">
        <v>1181</v>
      </c>
      <c r="K243" s="832"/>
      <c r="L243" s="835">
        <v>0</v>
      </c>
      <c r="M243" s="835">
        <v>0</v>
      </c>
      <c r="N243" s="832">
        <v>492</v>
      </c>
      <c r="O243" s="836">
        <v>40</v>
      </c>
      <c r="P243" s="835">
        <v>0</v>
      </c>
      <c r="Q243" s="837"/>
      <c r="R243" s="832">
        <v>4</v>
      </c>
      <c r="S243" s="837">
        <v>8.130081300813009E-3</v>
      </c>
      <c r="T243" s="836">
        <v>2</v>
      </c>
      <c r="U243" s="838">
        <v>0.05</v>
      </c>
    </row>
    <row r="244" spans="1:21" ht="14.45" customHeight="1" x14ac:dyDescent="0.2">
      <c r="A244" s="831">
        <v>9</v>
      </c>
      <c r="B244" s="832" t="s">
        <v>1069</v>
      </c>
      <c r="C244" s="832" t="s">
        <v>1076</v>
      </c>
      <c r="D244" s="833" t="s">
        <v>1692</v>
      </c>
      <c r="E244" s="834" t="s">
        <v>1081</v>
      </c>
      <c r="F244" s="832" t="s">
        <v>1072</v>
      </c>
      <c r="G244" s="832" t="s">
        <v>1179</v>
      </c>
      <c r="H244" s="832" t="s">
        <v>573</v>
      </c>
      <c r="I244" s="832" t="s">
        <v>1296</v>
      </c>
      <c r="J244" s="832" t="s">
        <v>1181</v>
      </c>
      <c r="K244" s="832"/>
      <c r="L244" s="835">
        <v>1485</v>
      </c>
      <c r="M244" s="835">
        <v>13365</v>
      </c>
      <c r="N244" s="832">
        <v>9</v>
      </c>
      <c r="O244" s="836">
        <v>4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5" customHeight="1" x14ac:dyDescent="0.2">
      <c r="A245" s="831">
        <v>9</v>
      </c>
      <c r="B245" s="832" t="s">
        <v>1069</v>
      </c>
      <c r="C245" s="832" t="s">
        <v>1076</v>
      </c>
      <c r="D245" s="833" t="s">
        <v>1692</v>
      </c>
      <c r="E245" s="834" t="s">
        <v>1081</v>
      </c>
      <c r="F245" s="832" t="s">
        <v>1072</v>
      </c>
      <c r="G245" s="832" t="s">
        <v>1179</v>
      </c>
      <c r="H245" s="832" t="s">
        <v>573</v>
      </c>
      <c r="I245" s="832" t="s">
        <v>1572</v>
      </c>
      <c r="J245" s="832" t="s">
        <v>1181</v>
      </c>
      <c r="K245" s="832"/>
      <c r="L245" s="835">
        <v>1485</v>
      </c>
      <c r="M245" s="835">
        <v>2970</v>
      </c>
      <c r="N245" s="832">
        <v>2</v>
      </c>
      <c r="O245" s="836">
        <v>1</v>
      </c>
      <c r="P245" s="835"/>
      <c r="Q245" s="837">
        <v>0</v>
      </c>
      <c r="R245" s="832"/>
      <c r="S245" s="837">
        <v>0</v>
      </c>
      <c r="T245" s="836"/>
      <c r="U245" s="838">
        <v>0</v>
      </c>
    </row>
    <row r="246" spans="1:21" ht="14.45" customHeight="1" x14ac:dyDescent="0.2">
      <c r="A246" s="831">
        <v>9</v>
      </c>
      <c r="B246" s="832" t="s">
        <v>1069</v>
      </c>
      <c r="C246" s="832" t="s">
        <v>1076</v>
      </c>
      <c r="D246" s="833" t="s">
        <v>1692</v>
      </c>
      <c r="E246" s="834" t="s">
        <v>1081</v>
      </c>
      <c r="F246" s="832" t="s">
        <v>1072</v>
      </c>
      <c r="G246" s="832" t="s">
        <v>1179</v>
      </c>
      <c r="H246" s="832" t="s">
        <v>573</v>
      </c>
      <c r="I246" s="832" t="s">
        <v>1292</v>
      </c>
      <c r="J246" s="832" t="s">
        <v>1181</v>
      </c>
      <c r="K246" s="832"/>
      <c r="L246" s="835">
        <v>29.3</v>
      </c>
      <c r="M246" s="835">
        <v>2930</v>
      </c>
      <c r="N246" s="832">
        <v>100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5" customHeight="1" x14ac:dyDescent="0.2">
      <c r="A247" s="831">
        <v>9</v>
      </c>
      <c r="B247" s="832" t="s">
        <v>1069</v>
      </c>
      <c r="C247" s="832" t="s">
        <v>1076</v>
      </c>
      <c r="D247" s="833" t="s">
        <v>1692</v>
      </c>
      <c r="E247" s="834" t="s">
        <v>1081</v>
      </c>
      <c r="F247" s="832" t="s">
        <v>1072</v>
      </c>
      <c r="G247" s="832" t="s">
        <v>1179</v>
      </c>
      <c r="H247" s="832" t="s">
        <v>573</v>
      </c>
      <c r="I247" s="832" t="s">
        <v>1573</v>
      </c>
      <c r="J247" s="832" t="s">
        <v>1181</v>
      </c>
      <c r="K247" s="832"/>
      <c r="L247" s="835">
        <v>41</v>
      </c>
      <c r="M247" s="835">
        <v>123</v>
      </c>
      <c r="N247" s="832">
        <v>3</v>
      </c>
      <c r="O247" s="836">
        <v>1</v>
      </c>
      <c r="P247" s="835">
        <v>123</v>
      </c>
      <c r="Q247" s="837">
        <v>1</v>
      </c>
      <c r="R247" s="832">
        <v>3</v>
      </c>
      <c r="S247" s="837">
        <v>1</v>
      </c>
      <c r="T247" s="836">
        <v>1</v>
      </c>
      <c r="U247" s="838">
        <v>1</v>
      </c>
    </row>
    <row r="248" spans="1:21" ht="14.45" customHeight="1" x14ac:dyDescent="0.2">
      <c r="A248" s="831">
        <v>9</v>
      </c>
      <c r="B248" s="832" t="s">
        <v>1069</v>
      </c>
      <c r="C248" s="832" t="s">
        <v>1076</v>
      </c>
      <c r="D248" s="833" t="s">
        <v>1692</v>
      </c>
      <c r="E248" s="834" t="s">
        <v>1081</v>
      </c>
      <c r="F248" s="832" t="s">
        <v>1072</v>
      </c>
      <c r="G248" s="832" t="s">
        <v>1574</v>
      </c>
      <c r="H248" s="832" t="s">
        <v>573</v>
      </c>
      <c r="I248" s="832" t="s">
        <v>1575</v>
      </c>
      <c r="J248" s="832" t="s">
        <v>1576</v>
      </c>
      <c r="K248" s="832" t="s">
        <v>1577</v>
      </c>
      <c r="L248" s="835">
        <v>600</v>
      </c>
      <c r="M248" s="835">
        <v>3600</v>
      </c>
      <c r="N248" s="832">
        <v>6</v>
      </c>
      <c r="O248" s="836">
        <v>4</v>
      </c>
      <c r="P248" s="835"/>
      <c r="Q248" s="837">
        <v>0</v>
      </c>
      <c r="R248" s="832"/>
      <c r="S248" s="837">
        <v>0</v>
      </c>
      <c r="T248" s="836"/>
      <c r="U248" s="838">
        <v>0</v>
      </c>
    </row>
    <row r="249" spans="1:21" ht="14.45" customHeight="1" x14ac:dyDescent="0.2">
      <c r="A249" s="831">
        <v>9</v>
      </c>
      <c r="B249" s="832" t="s">
        <v>1069</v>
      </c>
      <c r="C249" s="832" t="s">
        <v>1076</v>
      </c>
      <c r="D249" s="833" t="s">
        <v>1692</v>
      </c>
      <c r="E249" s="834" t="s">
        <v>1081</v>
      </c>
      <c r="F249" s="832" t="s">
        <v>1072</v>
      </c>
      <c r="G249" s="832" t="s">
        <v>1578</v>
      </c>
      <c r="H249" s="832" t="s">
        <v>573</v>
      </c>
      <c r="I249" s="832" t="s">
        <v>1571</v>
      </c>
      <c r="J249" s="832" t="s">
        <v>1579</v>
      </c>
      <c r="K249" s="832" t="s">
        <v>1580</v>
      </c>
      <c r="L249" s="835">
        <v>173.96</v>
      </c>
      <c r="M249" s="835">
        <v>1565.6399999999999</v>
      </c>
      <c r="N249" s="832">
        <v>9</v>
      </c>
      <c r="O249" s="836">
        <v>3</v>
      </c>
      <c r="P249" s="835"/>
      <c r="Q249" s="837">
        <v>0</v>
      </c>
      <c r="R249" s="832"/>
      <c r="S249" s="837">
        <v>0</v>
      </c>
      <c r="T249" s="836"/>
      <c r="U249" s="838">
        <v>0</v>
      </c>
    </row>
    <row r="250" spans="1:21" ht="14.45" customHeight="1" x14ac:dyDescent="0.2">
      <c r="A250" s="831">
        <v>9</v>
      </c>
      <c r="B250" s="832" t="s">
        <v>1069</v>
      </c>
      <c r="C250" s="832" t="s">
        <v>1076</v>
      </c>
      <c r="D250" s="833" t="s">
        <v>1692</v>
      </c>
      <c r="E250" s="834" t="s">
        <v>1081</v>
      </c>
      <c r="F250" s="832" t="s">
        <v>1072</v>
      </c>
      <c r="G250" s="832" t="s">
        <v>1578</v>
      </c>
      <c r="H250" s="832" t="s">
        <v>573</v>
      </c>
      <c r="I250" s="832" t="s">
        <v>1581</v>
      </c>
      <c r="J250" s="832" t="s">
        <v>1582</v>
      </c>
      <c r="K250" s="832" t="s">
        <v>1583</v>
      </c>
      <c r="L250" s="835">
        <v>1</v>
      </c>
      <c r="M250" s="835">
        <v>1</v>
      </c>
      <c r="N250" s="832">
        <v>1</v>
      </c>
      <c r="O250" s="836">
        <v>1</v>
      </c>
      <c r="P250" s="835"/>
      <c r="Q250" s="837">
        <v>0</v>
      </c>
      <c r="R250" s="832"/>
      <c r="S250" s="837">
        <v>0</v>
      </c>
      <c r="T250" s="836"/>
      <c r="U250" s="838">
        <v>0</v>
      </c>
    </row>
    <row r="251" spans="1:21" ht="14.45" customHeight="1" x14ac:dyDescent="0.2">
      <c r="A251" s="831">
        <v>9</v>
      </c>
      <c r="B251" s="832" t="s">
        <v>1069</v>
      </c>
      <c r="C251" s="832" t="s">
        <v>1076</v>
      </c>
      <c r="D251" s="833" t="s">
        <v>1692</v>
      </c>
      <c r="E251" s="834" t="s">
        <v>1081</v>
      </c>
      <c r="F251" s="832" t="s">
        <v>1072</v>
      </c>
      <c r="G251" s="832" t="s">
        <v>1578</v>
      </c>
      <c r="H251" s="832" t="s">
        <v>573</v>
      </c>
      <c r="I251" s="832" t="s">
        <v>1584</v>
      </c>
      <c r="J251" s="832" t="s">
        <v>1585</v>
      </c>
      <c r="K251" s="832" t="s">
        <v>1586</v>
      </c>
      <c r="L251" s="835">
        <v>125.4</v>
      </c>
      <c r="M251" s="835">
        <v>1254</v>
      </c>
      <c r="N251" s="832">
        <v>10</v>
      </c>
      <c r="O251" s="836">
        <v>1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5" customHeight="1" x14ac:dyDescent="0.2">
      <c r="A252" s="831">
        <v>9</v>
      </c>
      <c r="B252" s="832" t="s">
        <v>1069</v>
      </c>
      <c r="C252" s="832" t="s">
        <v>1076</v>
      </c>
      <c r="D252" s="833" t="s">
        <v>1692</v>
      </c>
      <c r="E252" s="834" t="s">
        <v>1081</v>
      </c>
      <c r="F252" s="832" t="s">
        <v>1072</v>
      </c>
      <c r="G252" s="832" t="s">
        <v>1578</v>
      </c>
      <c r="H252" s="832" t="s">
        <v>573</v>
      </c>
      <c r="I252" s="832" t="s">
        <v>1587</v>
      </c>
      <c r="J252" s="832" t="s">
        <v>1588</v>
      </c>
      <c r="K252" s="832" t="s">
        <v>1589</v>
      </c>
      <c r="L252" s="835">
        <v>194.32</v>
      </c>
      <c r="M252" s="835">
        <v>1165.92</v>
      </c>
      <c r="N252" s="832">
        <v>6</v>
      </c>
      <c r="O252" s="836">
        <v>2</v>
      </c>
      <c r="P252" s="835"/>
      <c r="Q252" s="837">
        <v>0</v>
      </c>
      <c r="R252" s="832"/>
      <c r="S252" s="837">
        <v>0</v>
      </c>
      <c r="T252" s="836"/>
      <c r="U252" s="838">
        <v>0</v>
      </c>
    </row>
    <row r="253" spans="1:21" ht="14.45" customHeight="1" x14ac:dyDescent="0.2">
      <c r="A253" s="831">
        <v>9</v>
      </c>
      <c r="B253" s="832" t="s">
        <v>1069</v>
      </c>
      <c r="C253" s="832" t="s">
        <v>1076</v>
      </c>
      <c r="D253" s="833" t="s">
        <v>1692</v>
      </c>
      <c r="E253" s="834" t="s">
        <v>1081</v>
      </c>
      <c r="F253" s="832" t="s">
        <v>1072</v>
      </c>
      <c r="G253" s="832" t="s">
        <v>1578</v>
      </c>
      <c r="H253" s="832" t="s">
        <v>573</v>
      </c>
      <c r="I253" s="832" t="s">
        <v>1590</v>
      </c>
      <c r="J253" s="832" t="s">
        <v>1582</v>
      </c>
      <c r="K253" s="832" t="s">
        <v>1591</v>
      </c>
      <c r="L253" s="835">
        <v>112.5</v>
      </c>
      <c r="M253" s="835">
        <v>225</v>
      </c>
      <c r="N253" s="832">
        <v>2</v>
      </c>
      <c r="O253" s="836">
        <v>1</v>
      </c>
      <c r="P253" s="835"/>
      <c r="Q253" s="837">
        <v>0</v>
      </c>
      <c r="R253" s="832"/>
      <c r="S253" s="837">
        <v>0</v>
      </c>
      <c r="T253" s="836"/>
      <c r="U253" s="838">
        <v>0</v>
      </c>
    </row>
    <row r="254" spans="1:21" ht="14.45" customHeight="1" x14ac:dyDescent="0.2">
      <c r="A254" s="831">
        <v>9</v>
      </c>
      <c r="B254" s="832" t="s">
        <v>1069</v>
      </c>
      <c r="C254" s="832" t="s">
        <v>1076</v>
      </c>
      <c r="D254" s="833" t="s">
        <v>1692</v>
      </c>
      <c r="E254" s="834" t="s">
        <v>1081</v>
      </c>
      <c r="F254" s="832" t="s">
        <v>1072</v>
      </c>
      <c r="G254" s="832" t="s">
        <v>1578</v>
      </c>
      <c r="H254" s="832" t="s">
        <v>573</v>
      </c>
      <c r="I254" s="832" t="s">
        <v>1592</v>
      </c>
      <c r="J254" s="832" t="s">
        <v>1593</v>
      </c>
      <c r="K254" s="832" t="s">
        <v>1594</v>
      </c>
      <c r="L254" s="835">
        <v>146.66</v>
      </c>
      <c r="M254" s="835">
        <v>1026.6199999999999</v>
      </c>
      <c r="N254" s="832">
        <v>7</v>
      </c>
      <c r="O254" s="836">
        <v>2</v>
      </c>
      <c r="P254" s="835"/>
      <c r="Q254" s="837">
        <v>0</v>
      </c>
      <c r="R254" s="832"/>
      <c r="S254" s="837">
        <v>0</v>
      </c>
      <c r="T254" s="836"/>
      <c r="U254" s="838">
        <v>0</v>
      </c>
    </row>
    <row r="255" spans="1:21" ht="14.45" customHeight="1" x14ac:dyDescent="0.2">
      <c r="A255" s="831">
        <v>9</v>
      </c>
      <c r="B255" s="832" t="s">
        <v>1069</v>
      </c>
      <c r="C255" s="832" t="s">
        <v>1076</v>
      </c>
      <c r="D255" s="833" t="s">
        <v>1692</v>
      </c>
      <c r="E255" s="834" t="s">
        <v>1081</v>
      </c>
      <c r="F255" s="832" t="s">
        <v>1072</v>
      </c>
      <c r="G255" s="832" t="s">
        <v>1578</v>
      </c>
      <c r="H255" s="832" t="s">
        <v>573</v>
      </c>
      <c r="I255" s="832" t="s">
        <v>1573</v>
      </c>
      <c r="J255" s="832" t="s">
        <v>1595</v>
      </c>
      <c r="K255" s="832" t="s">
        <v>1596</v>
      </c>
      <c r="L255" s="835">
        <v>41</v>
      </c>
      <c r="M255" s="835">
        <v>246</v>
      </c>
      <c r="N255" s="832">
        <v>6</v>
      </c>
      <c r="O255" s="836">
        <v>3</v>
      </c>
      <c r="P255" s="835">
        <v>82</v>
      </c>
      <c r="Q255" s="837">
        <v>0.33333333333333331</v>
      </c>
      <c r="R255" s="832">
        <v>2</v>
      </c>
      <c r="S255" s="837">
        <v>0.33333333333333331</v>
      </c>
      <c r="T255" s="836">
        <v>1</v>
      </c>
      <c r="U255" s="838">
        <v>0.33333333333333331</v>
      </c>
    </row>
    <row r="256" spans="1:21" ht="14.45" customHeight="1" x14ac:dyDescent="0.2">
      <c r="A256" s="831">
        <v>9</v>
      </c>
      <c r="B256" s="832" t="s">
        <v>1069</v>
      </c>
      <c r="C256" s="832" t="s">
        <v>1076</v>
      </c>
      <c r="D256" s="833" t="s">
        <v>1692</v>
      </c>
      <c r="E256" s="834" t="s">
        <v>1081</v>
      </c>
      <c r="F256" s="832" t="s">
        <v>1072</v>
      </c>
      <c r="G256" s="832" t="s">
        <v>1578</v>
      </c>
      <c r="H256" s="832" t="s">
        <v>573</v>
      </c>
      <c r="I256" s="832" t="s">
        <v>1597</v>
      </c>
      <c r="J256" s="832" t="s">
        <v>1595</v>
      </c>
      <c r="K256" s="832" t="s">
        <v>1598</v>
      </c>
      <c r="L256" s="835">
        <v>25</v>
      </c>
      <c r="M256" s="835">
        <v>25</v>
      </c>
      <c r="N256" s="832">
        <v>1</v>
      </c>
      <c r="O256" s="836">
        <v>1</v>
      </c>
      <c r="P256" s="835"/>
      <c r="Q256" s="837">
        <v>0</v>
      </c>
      <c r="R256" s="832"/>
      <c r="S256" s="837">
        <v>0</v>
      </c>
      <c r="T256" s="836"/>
      <c r="U256" s="838">
        <v>0</v>
      </c>
    </row>
    <row r="257" spans="1:21" ht="14.45" customHeight="1" x14ac:dyDescent="0.2">
      <c r="A257" s="831">
        <v>9</v>
      </c>
      <c r="B257" s="832" t="s">
        <v>1069</v>
      </c>
      <c r="C257" s="832" t="s">
        <v>1076</v>
      </c>
      <c r="D257" s="833" t="s">
        <v>1692</v>
      </c>
      <c r="E257" s="834" t="s">
        <v>1081</v>
      </c>
      <c r="F257" s="832" t="s">
        <v>1072</v>
      </c>
      <c r="G257" s="832" t="s">
        <v>1599</v>
      </c>
      <c r="H257" s="832" t="s">
        <v>573</v>
      </c>
      <c r="I257" s="832" t="s">
        <v>1600</v>
      </c>
      <c r="J257" s="832" t="s">
        <v>1601</v>
      </c>
      <c r="K257" s="832" t="s">
        <v>1602</v>
      </c>
      <c r="L257" s="835">
        <v>16.940000000000001</v>
      </c>
      <c r="M257" s="835">
        <v>508.20000000000005</v>
      </c>
      <c r="N257" s="832">
        <v>30</v>
      </c>
      <c r="O257" s="836">
        <v>2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5" customHeight="1" x14ac:dyDescent="0.2">
      <c r="A258" s="831">
        <v>9</v>
      </c>
      <c r="B258" s="832" t="s">
        <v>1069</v>
      </c>
      <c r="C258" s="832" t="s">
        <v>1076</v>
      </c>
      <c r="D258" s="833" t="s">
        <v>1692</v>
      </c>
      <c r="E258" s="834" t="s">
        <v>1081</v>
      </c>
      <c r="F258" s="832" t="s">
        <v>1072</v>
      </c>
      <c r="G258" s="832" t="s">
        <v>1295</v>
      </c>
      <c r="H258" s="832" t="s">
        <v>573</v>
      </c>
      <c r="I258" s="832" t="s">
        <v>1296</v>
      </c>
      <c r="J258" s="832" t="s">
        <v>1181</v>
      </c>
      <c r="K258" s="832"/>
      <c r="L258" s="835">
        <v>1485</v>
      </c>
      <c r="M258" s="835">
        <v>2970</v>
      </c>
      <c r="N258" s="832">
        <v>2</v>
      </c>
      <c r="O258" s="836">
        <v>1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5" customHeight="1" x14ac:dyDescent="0.2">
      <c r="A259" s="831">
        <v>9</v>
      </c>
      <c r="B259" s="832" t="s">
        <v>1069</v>
      </c>
      <c r="C259" s="832" t="s">
        <v>1076</v>
      </c>
      <c r="D259" s="833" t="s">
        <v>1692</v>
      </c>
      <c r="E259" s="834" t="s">
        <v>1081</v>
      </c>
      <c r="F259" s="832" t="s">
        <v>1072</v>
      </c>
      <c r="G259" s="832" t="s">
        <v>1295</v>
      </c>
      <c r="H259" s="832" t="s">
        <v>573</v>
      </c>
      <c r="I259" s="832" t="s">
        <v>1603</v>
      </c>
      <c r="J259" s="832" t="s">
        <v>1181</v>
      </c>
      <c r="K259" s="832"/>
      <c r="L259" s="835">
        <v>1485</v>
      </c>
      <c r="M259" s="835">
        <v>1485</v>
      </c>
      <c r="N259" s="832">
        <v>1</v>
      </c>
      <c r="O259" s="836">
        <v>1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5" customHeight="1" x14ac:dyDescent="0.2">
      <c r="A260" s="831">
        <v>9</v>
      </c>
      <c r="B260" s="832" t="s">
        <v>1069</v>
      </c>
      <c r="C260" s="832" t="s">
        <v>1076</v>
      </c>
      <c r="D260" s="833" t="s">
        <v>1692</v>
      </c>
      <c r="E260" s="834" t="s">
        <v>1081</v>
      </c>
      <c r="F260" s="832" t="s">
        <v>1072</v>
      </c>
      <c r="G260" s="832" t="s">
        <v>1295</v>
      </c>
      <c r="H260" s="832" t="s">
        <v>573</v>
      </c>
      <c r="I260" s="832" t="s">
        <v>1604</v>
      </c>
      <c r="J260" s="832" t="s">
        <v>1605</v>
      </c>
      <c r="K260" s="832" t="s">
        <v>1606</v>
      </c>
      <c r="L260" s="835">
        <v>296.89999999999998</v>
      </c>
      <c r="M260" s="835">
        <v>22267.5</v>
      </c>
      <c r="N260" s="832">
        <v>75</v>
      </c>
      <c r="O260" s="836">
        <v>7</v>
      </c>
      <c r="P260" s="835">
        <v>2969</v>
      </c>
      <c r="Q260" s="837">
        <v>0.13333333333333333</v>
      </c>
      <c r="R260" s="832">
        <v>10</v>
      </c>
      <c r="S260" s="837">
        <v>0.13333333333333333</v>
      </c>
      <c r="T260" s="836">
        <v>1</v>
      </c>
      <c r="U260" s="838">
        <v>0.14285714285714285</v>
      </c>
    </row>
    <row r="261" spans="1:21" ht="14.45" customHeight="1" x14ac:dyDescent="0.2">
      <c r="A261" s="831">
        <v>9</v>
      </c>
      <c r="B261" s="832" t="s">
        <v>1069</v>
      </c>
      <c r="C261" s="832" t="s">
        <v>1076</v>
      </c>
      <c r="D261" s="833" t="s">
        <v>1692</v>
      </c>
      <c r="E261" s="834" t="s">
        <v>1081</v>
      </c>
      <c r="F261" s="832" t="s">
        <v>1072</v>
      </c>
      <c r="G261" s="832" t="s">
        <v>1295</v>
      </c>
      <c r="H261" s="832" t="s">
        <v>573</v>
      </c>
      <c r="I261" s="832" t="s">
        <v>1607</v>
      </c>
      <c r="J261" s="832" t="s">
        <v>1605</v>
      </c>
      <c r="K261" s="832" t="s">
        <v>1608</v>
      </c>
      <c r="L261" s="835">
        <v>296.89999999999998</v>
      </c>
      <c r="M261" s="835">
        <v>3265.9</v>
      </c>
      <c r="N261" s="832">
        <v>11</v>
      </c>
      <c r="O261" s="836">
        <v>2</v>
      </c>
      <c r="P261" s="835">
        <v>296.89999999999998</v>
      </c>
      <c r="Q261" s="837">
        <v>9.0909090909090898E-2</v>
      </c>
      <c r="R261" s="832">
        <v>1</v>
      </c>
      <c r="S261" s="837">
        <v>9.0909090909090912E-2</v>
      </c>
      <c r="T261" s="836">
        <v>1</v>
      </c>
      <c r="U261" s="838">
        <v>0.5</v>
      </c>
    </row>
    <row r="262" spans="1:21" ht="14.45" customHeight="1" x14ac:dyDescent="0.2">
      <c r="A262" s="831">
        <v>9</v>
      </c>
      <c r="B262" s="832" t="s">
        <v>1069</v>
      </c>
      <c r="C262" s="832" t="s">
        <v>1076</v>
      </c>
      <c r="D262" s="833" t="s">
        <v>1692</v>
      </c>
      <c r="E262" s="834" t="s">
        <v>1091</v>
      </c>
      <c r="F262" s="832" t="s">
        <v>1070</v>
      </c>
      <c r="G262" s="832" t="s">
        <v>1313</v>
      </c>
      <c r="H262" s="832" t="s">
        <v>573</v>
      </c>
      <c r="I262" s="832" t="s">
        <v>1314</v>
      </c>
      <c r="J262" s="832" t="s">
        <v>1315</v>
      </c>
      <c r="K262" s="832" t="s">
        <v>1316</v>
      </c>
      <c r="L262" s="835">
        <v>29.39</v>
      </c>
      <c r="M262" s="835">
        <v>29.39</v>
      </c>
      <c r="N262" s="832">
        <v>1</v>
      </c>
      <c r="O262" s="836">
        <v>1</v>
      </c>
      <c r="P262" s="835">
        <v>29.39</v>
      </c>
      <c r="Q262" s="837">
        <v>1</v>
      </c>
      <c r="R262" s="832">
        <v>1</v>
      </c>
      <c r="S262" s="837">
        <v>1</v>
      </c>
      <c r="T262" s="836">
        <v>1</v>
      </c>
      <c r="U262" s="838">
        <v>1</v>
      </c>
    </row>
    <row r="263" spans="1:21" ht="14.45" customHeight="1" x14ac:dyDescent="0.2">
      <c r="A263" s="831">
        <v>9</v>
      </c>
      <c r="B263" s="832" t="s">
        <v>1069</v>
      </c>
      <c r="C263" s="832" t="s">
        <v>1076</v>
      </c>
      <c r="D263" s="833" t="s">
        <v>1692</v>
      </c>
      <c r="E263" s="834" t="s">
        <v>1091</v>
      </c>
      <c r="F263" s="832" t="s">
        <v>1070</v>
      </c>
      <c r="G263" s="832" t="s">
        <v>1609</v>
      </c>
      <c r="H263" s="832" t="s">
        <v>573</v>
      </c>
      <c r="I263" s="832" t="s">
        <v>1610</v>
      </c>
      <c r="J263" s="832" t="s">
        <v>1611</v>
      </c>
      <c r="K263" s="832" t="s">
        <v>1612</v>
      </c>
      <c r="L263" s="835">
        <v>0</v>
      </c>
      <c r="M263" s="835">
        <v>0</v>
      </c>
      <c r="N263" s="832">
        <v>1</v>
      </c>
      <c r="O263" s="836">
        <v>1</v>
      </c>
      <c r="P263" s="835"/>
      <c r="Q263" s="837"/>
      <c r="R263" s="832"/>
      <c r="S263" s="837">
        <v>0</v>
      </c>
      <c r="T263" s="836"/>
      <c r="U263" s="838">
        <v>0</v>
      </c>
    </row>
    <row r="264" spans="1:21" ht="14.45" customHeight="1" x14ac:dyDescent="0.2">
      <c r="A264" s="831">
        <v>9</v>
      </c>
      <c r="B264" s="832" t="s">
        <v>1069</v>
      </c>
      <c r="C264" s="832" t="s">
        <v>1076</v>
      </c>
      <c r="D264" s="833" t="s">
        <v>1692</v>
      </c>
      <c r="E264" s="834" t="s">
        <v>1091</v>
      </c>
      <c r="F264" s="832" t="s">
        <v>1070</v>
      </c>
      <c r="G264" s="832" t="s">
        <v>1328</v>
      </c>
      <c r="H264" s="832" t="s">
        <v>573</v>
      </c>
      <c r="I264" s="832" t="s">
        <v>1613</v>
      </c>
      <c r="J264" s="832" t="s">
        <v>679</v>
      </c>
      <c r="K264" s="832" t="s">
        <v>1614</v>
      </c>
      <c r="L264" s="835">
        <v>89.91</v>
      </c>
      <c r="M264" s="835">
        <v>89.91</v>
      </c>
      <c r="N264" s="832">
        <v>1</v>
      </c>
      <c r="O264" s="836">
        <v>1</v>
      </c>
      <c r="P264" s="835"/>
      <c r="Q264" s="837">
        <v>0</v>
      </c>
      <c r="R264" s="832"/>
      <c r="S264" s="837">
        <v>0</v>
      </c>
      <c r="T264" s="836"/>
      <c r="U264" s="838">
        <v>0</v>
      </c>
    </row>
    <row r="265" spans="1:21" ht="14.45" customHeight="1" x14ac:dyDescent="0.2">
      <c r="A265" s="831">
        <v>9</v>
      </c>
      <c r="B265" s="832" t="s">
        <v>1069</v>
      </c>
      <c r="C265" s="832" t="s">
        <v>1076</v>
      </c>
      <c r="D265" s="833" t="s">
        <v>1692</v>
      </c>
      <c r="E265" s="834" t="s">
        <v>1091</v>
      </c>
      <c r="F265" s="832" t="s">
        <v>1070</v>
      </c>
      <c r="G265" s="832" t="s">
        <v>1229</v>
      </c>
      <c r="H265" s="832" t="s">
        <v>573</v>
      </c>
      <c r="I265" s="832" t="s">
        <v>1230</v>
      </c>
      <c r="J265" s="832" t="s">
        <v>1231</v>
      </c>
      <c r="K265" s="832" t="s">
        <v>1232</v>
      </c>
      <c r="L265" s="835">
        <v>87.67</v>
      </c>
      <c r="M265" s="835">
        <v>87.67</v>
      </c>
      <c r="N265" s="832">
        <v>1</v>
      </c>
      <c r="O265" s="836">
        <v>1</v>
      </c>
      <c r="P265" s="835">
        <v>87.67</v>
      </c>
      <c r="Q265" s="837">
        <v>1</v>
      </c>
      <c r="R265" s="832">
        <v>1</v>
      </c>
      <c r="S265" s="837">
        <v>1</v>
      </c>
      <c r="T265" s="836">
        <v>1</v>
      </c>
      <c r="U265" s="838">
        <v>1</v>
      </c>
    </row>
    <row r="266" spans="1:21" ht="14.45" customHeight="1" x14ac:dyDescent="0.2">
      <c r="A266" s="831">
        <v>9</v>
      </c>
      <c r="B266" s="832" t="s">
        <v>1069</v>
      </c>
      <c r="C266" s="832" t="s">
        <v>1076</v>
      </c>
      <c r="D266" s="833" t="s">
        <v>1692</v>
      </c>
      <c r="E266" s="834" t="s">
        <v>1091</v>
      </c>
      <c r="F266" s="832" t="s">
        <v>1070</v>
      </c>
      <c r="G266" s="832" t="s">
        <v>1150</v>
      </c>
      <c r="H266" s="832" t="s">
        <v>573</v>
      </c>
      <c r="I266" s="832" t="s">
        <v>1151</v>
      </c>
      <c r="J266" s="832" t="s">
        <v>690</v>
      </c>
      <c r="K266" s="832" t="s">
        <v>1152</v>
      </c>
      <c r="L266" s="835">
        <v>33.71</v>
      </c>
      <c r="M266" s="835">
        <v>269.68</v>
      </c>
      <c r="N266" s="832">
        <v>8</v>
      </c>
      <c r="O266" s="836">
        <v>7</v>
      </c>
      <c r="P266" s="835">
        <v>168.55</v>
      </c>
      <c r="Q266" s="837">
        <v>0.625</v>
      </c>
      <c r="R266" s="832">
        <v>5</v>
      </c>
      <c r="S266" s="837">
        <v>0.625</v>
      </c>
      <c r="T266" s="836">
        <v>4</v>
      </c>
      <c r="U266" s="838">
        <v>0.5714285714285714</v>
      </c>
    </row>
    <row r="267" spans="1:21" ht="14.45" customHeight="1" x14ac:dyDescent="0.2">
      <c r="A267" s="831">
        <v>9</v>
      </c>
      <c r="B267" s="832" t="s">
        <v>1069</v>
      </c>
      <c r="C267" s="832" t="s">
        <v>1076</v>
      </c>
      <c r="D267" s="833" t="s">
        <v>1692</v>
      </c>
      <c r="E267" s="834" t="s">
        <v>1091</v>
      </c>
      <c r="F267" s="832" t="s">
        <v>1070</v>
      </c>
      <c r="G267" s="832" t="s">
        <v>1615</v>
      </c>
      <c r="H267" s="832" t="s">
        <v>573</v>
      </c>
      <c r="I267" s="832" t="s">
        <v>1616</v>
      </c>
      <c r="J267" s="832" t="s">
        <v>1617</v>
      </c>
      <c r="K267" s="832" t="s">
        <v>1618</v>
      </c>
      <c r="L267" s="835">
        <v>0</v>
      </c>
      <c r="M267" s="835">
        <v>0</v>
      </c>
      <c r="N267" s="832">
        <v>2</v>
      </c>
      <c r="O267" s="836">
        <v>1</v>
      </c>
      <c r="P267" s="835">
        <v>0</v>
      </c>
      <c r="Q267" s="837"/>
      <c r="R267" s="832">
        <v>2</v>
      </c>
      <c r="S267" s="837">
        <v>1</v>
      </c>
      <c r="T267" s="836">
        <v>1</v>
      </c>
      <c r="U267" s="838">
        <v>1</v>
      </c>
    </row>
    <row r="268" spans="1:21" ht="14.45" customHeight="1" x14ac:dyDescent="0.2">
      <c r="A268" s="831">
        <v>9</v>
      </c>
      <c r="B268" s="832" t="s">
        <v>1069</v>
      </c>
      <c r="C268" s="832" t="s">
        <v>1076</v>
      </c>
      <c r="D268" s="833" t="s">
        <v>1692</v>
      </c>
      <c r="E268" s="834" t="s">
        <v>1091</v>
      </c>
      <c r="F268" s="832" t="s">
        <v>1070</v>
      </c>
      <c r="G268" s="832" t="s">
        <v>1171</v>
      </c>
      <c r="H268" s="832" t="s">
        <v>668</v>
      </c>
      <c r="I268" s="832" t="s">
        <v>1172</v>
      </c>
      <c r="J268" s="832" t="s">
        <v>1173</v>
      </c>
      <c r="K268" s="832" t="s">
        <v>1174</v>
      </c>
      <c r="L268" s="835">
        <v>294.81</v>
      </c>
      <c r="M268" s="835">
        <v>3537.7200000000003</v>
      </c>
      <c r="N268" s="832">
        <v>12</v>
      </c>
      <c r="O268" s="836">
        <v>4</v>
      </c>
      <c r="P268" s="835">
        <v>1768.8600000000001</v>
      </c>
      <c r="Q268" s="837">
        <v>0.5</v>
      </c>
      <c r="R268" s="832">
        <v>6</v>
      </c>
      <c r="S268" s="837">
        <v>0.5</v>
      </c>
      <c r="T268" s="836">
        <v>2</v>
      </c>
      <c r="U268" s="838">
        <v>0.5</v>
      </c>
    </row>
    <row r="269" spans="1:21" ht="14.45" customHeight="1" x14ac:dyDescent="0.2">
      <c r="A269" s="831">
        <v>9</v>
      </c>
      <c r="B269" s="832" t="s">
        <v>1069</v>
      </c>
      <c r="C269" s="832" t="s">
        <v>1076</v>
      </c>
      <c r="D269" s="833" t="s">
        <v>1692</v>
      </c>
      <c r="E269" s="834" t="s">
        <v>1091</v>
      </c>
      <c r="F269" s="832" t="s">
        <v>1070</v>
      </c>
      <c r="G269" s="832" t="s">
        <v>1171</v>
      </c>
      <c r="H269" s="832" t="s">
        <v>668</v>
      </c>
      <c r="I269" s="832" t="s">
        <v>1259</v>
      </c>
      <c r="J269" s="832" t="s">
        <v>1260</v>
      </c>
      <c r="K269" s="832" t="s">
        <v>1261</v>
      </c>
      <c r="L269" s="835">
        <v>2635.97</v>
      </c>
      <c r="M269" s="835">
        <v>15815.82</v>
      </c>
      <c r="N269" s="832">
        <v>6</v>
      </c>
      <c r="O269" s="836">
        <v>1</v>
      </c>
      <c r="P269" s="835">
        <v>15815.82</v>
      </c>
      <c r="Q269" s="837">
        <v>1</v>
      </c>
      <c r="R269" s="832">
        <v>6</v>
      </c>
      <c r="S269" s="837">
        <v>1</v>
      </c>
      <c r="T269" s="836">
        <v>1</v>
      </c>
      <c r="U269" s="838">
        <v>1</v>
      </c>
    </row>
    <row r="270" spans="1:21" ht="14.45" customHeight="1" x14ac:dyDescent="0.2">
      <c r="A270" s="831">
        <v>9</v>
      </c>
      <c r="B270" s="832" t="s">
        <v>1069</v>
      </c>
      <c r="C270" s="832" t="s">
        <v>1076</v>
      </c>
      <c r="D270" s="833" t="s">
        <v>1692</v>
      </c>
      <c r="E270" s="834" t="s">
        <v>1091</v>
      </c>
      <c r="F270" s="832" t="s">
        <v>1071</v>
      </c>
      <c r="G270" s="832" t="s">
        <v>1179</v>
      </c>
      <c r="H270" s="832" t="s">
        <v>573</v>
      </c>
      <c r="I270" s="832" t="s">
        <v>1389</v>
      </c>
      <c r="J270" s="832" t="s">
        <v>1181</v>
      </c>
      <c r="K270" s="832"/>
      <c r="L270" s="835">
        <v>0</v>
      </c>
      <c r="M270" s="835">
        <v>0</v>
      </c>
      <c r="N270" s="832">
        <v>1</v>
      </c>
      <c r="O270" s="836">
        <v>1</v>
      </c>
      <c r="P270" s="835">
        <v>0</v>
      </c>
      <c r="Q270" s="837"/>
      <c r="R270" s="832">
        <v>1</v>
      </c>
      <c r="S270" s="837">
        <v>1</v>
      </c>
      <c r="T270" s="836">
        <v>1</v>
      </c>
      <c r="U270" s="838">
        <v>1</v>
      </c>
    </row>
    <row r="271" spans="1:21" ht="14.45" customHeight="1" x14ac:dyDescent="0.2">
      <c r="A271" s="831">
        <v>9</v>
      </c>
      <c r="B271" s="832" t="s">
        <v>1069</v>
      </c>
      <c r="C271" s="832" t="s">
        <v>1076</v>
      </c>
      <c r="D271" s="833" t="s">
        <v>1692</v>
      </c>
      <c r="E271" s="834" t="s">
        <v>1089</v>
      </c>
      <c r="F271" s="832" t="s">
        <v>1070</v>
      </c>
      <c r="G271" s="832" t="s">
        <v>1619</v>
      </c>
      <c r="H271" s="832" t="s">
        <v>573</v>
      </c>
      <c r="I271" s="832" t="s">
        <v>1620</v>
      </c>
      <c r="J271" s="832" t="s">
        <v>823</v>
      </c>
      <c r="K271" s="832" t="s">
        <v>1621</v>
      </c>
      <c r="L271" s="835">
        <v>42.05</v>
      </c>
      <c r="M271" s="835">
        <v>42.05</v>
      </c>
      <c r="N271" s="832">
        <v>1</v>
      </c>
      <c r="O271" s="836">
        <v>1</v>
      </c>
      <c r="P271" s="835">
        <v>42.05</v>
      </c>
      <c r="Q271" s="837">
        <v>1</v>
      </c>
      <c r="R271" s="832">
        <v>1</v>
      </c>
      <c r="S271" s="837">
        <v>1</v>
      </c>
      <c r="T271" s="836">
        <v>1</v>
      </c>
      <c r="U271" s="838">
        <v>1</v>
      </c>
    </row>
    <row r="272" spans="1:21" ht="14.45" customHeight="1" x14ac:dyDescent="0.2">
      <c r="A272" s="831">
        <v>9</v>
      </c>
      <c r="B272" s="832" t="s">
        <v>1069</v>
      </c>
      <c r="C272" s="832" t="s">
        <v>1076</v>
      </c>
      <c r="D272" s="833" t="s">
        <v>1692</v>
      </c>
      <c r="E272" s="834" t="s">
        <v>1089</v>
      </c>
      <c r="F272" s="832" t="s">
        <v>1070</v>
      </c>
      <c r="G272" s="832" t="s">
        <v>1317</v>
      </c>
      <c r="H272" s="832" t="s">
        <v>573</v>
      </c>
      <c r="I272" s="832" t="s">
        <v>1318</v>
      </c>
      <c r="J272" s="832" t="s">
        <v>727</v>
      </c>
      <c r="K272" s="832" t="s">
        <v>1319</v>
      </c>
      <c r="L272" s="835">
        <v>368.16</v>
      </c>
      <c r="M272" s="835">
        <v>368.16</v>
      </c>
      <c r="N272" s="832">
        <v>1</v>
      </c>
      <c r="O272" s="836">
        <v>1</v>
      </c>
      <c r="P272" s="835">
        <v>368.16</v>
      </c>
      <c r="Q272" s="837">
        <v>1</v>
      </c>
      <c r="R272" s="832">
        <v>1</v>
      </c>
      <c r="S272" s="837">
        <v>1</v>
      </c>
      <c r="T272" s="836">
        <v>1</v>
      </c>
      <c r="U272" s="838">
        <v>1</v>
      </c>
    </row>
    <row r="273" spans="1:21" ht="14.45" customHeight="1" x14ac:dyDescent="0.2">
      <c r="A273" s="831">
        <v>9</v>
      </c>
      <c r="B273" s="832" t="s">
        <v>1069</v>
      </c>
      <c r="C273" s="832" t="s">
        <v>1076</v>
      </c>
      <c r="D273" s="833" t="s">
        <v>1692</v>
      </c>
      <c r="E273" s="834" t="s">
        <v>1089</v>
      </c>
      <c r="F273" s="832" t="s">
        <v>1070</v>
      </c>
      <c r="G273" s="832" t="s">
        <v>1320</v>
      </c>
      <c r="H273" s="832" t="s">
        <v>573</v>
      </c>
      <c r="I273" s="832" t="s">
        <v>1321</v>
      </c>
      <c r="J273" s="832" t="s">
        <v>630</v>
      </c>
      <c r="K273" s="832" t="s">
        <v>631</v>
      </c>
      <c r="L273" s="835">
        <v>105.63</v>
      </c>
      <c r="M273" s="835">
        <v>316.89</v>
      </c>
      <c r="N273" s="832">
        <v>3</v>
      </c>
      <c r="O273" s="836">
        <v>1.5</v>
      </c>
      <c r="P273" s="835">
        <v>211.26</v>
      </c>
      <c r="Q273" s="837">
        <v>0.66666666666666663</v>
      </c>
      <c r="R273" s="832">
        <v>2</v>
      </c>
      <c r="S273" s="837">
        <v>0.66666666666666663</v>
      </c>
      <c r="T273" s="836">
        <v>1</v>
      </c>
      <c r="U273" s="838">
        <v>0.66666666666666663</v>
      </c>
    </row>
    <row r="274" spans="1:21" ht="14.45" customHeight="1" x14ac:dyDescent="0.2">
      <c r="A274" s="831">
        <v>9</v>
      </c>
      <c r="B274" s="832" t="s">
        <v>1069</v>
      </c>
      <c r="C274" s="832" t="s">
        <v>1076</v>
      </c>
      <c r="D274" s="833" t="s">
        <v>1692</v>
      </c>
      <c r="E274" s="834" t="s">
        <v>1089</v>
      </c>
      <c r="F274" s="832" t="s">
        <v>1070</v>
      </c>
      <c r="G274" s="832" t="s">
        <v>1120</v>
      </c>
      <c r="H274" s="832" t="s">
        <v>573</v>
      </c>
      <c r="I274" s="832" t="s">
        <v>1121</v>
      </c>
      <c r="J274" s="832" t="s">
        <v>658</v>
      </c>
      <c r="K274" s="832" t="s">
        <v>659</v>
      </c>
      <c r="L274" s="835">
        <v>94.7</v>
      </c>
      <c r="M274" s="835">
        <v>473.5</v>
      </c>
      <c r="N274" s="832">
        <v>5</v>
      </c>
      <c r="O274" s="836">
        <v>3.5</v>
      </c>
      <c r="P274" s="835">
        <v>189.4</v>
      </c>
      <c r="Q274" s="837">
        <v>0.4</v>
      </c>
      <c r="R274" s="832">
        <v>2</v>
      </c>
      <c r="S274" s="837">
        <v>0.4</v>
      </c>
      <c r="T274" s="836">
        <v>1.5</v>
      </c>
      <c r="U274" s="838">
        <v>0.42857142857142855</v>
      </c>
    </row>
    <row r="275" spans="1:21" ht="14.45" customHeight="1" x14ac:dyDescent="0.2">
      <c r="A275" s="831">
        <v>9</v>
      </c>
      <c r="B275" s="832" t="s">
        <v>1069</v>
      </c>
      <c r="C275" s="832" t="s">
        <v>1076</v>
      </c>
      <c r="D275" s="833" t="s">
        <v>1692</v>
      </c>
      <c r="E275" s="834" t="s">
        <v>1089</v>
      </c>
      <c r="F275" s="832" t="s">
        <v>1070</v>
      </c>
      <c r="G275" s="832" t="s">
        <v>1218</v>
      </c>
      <c r="H275" s="832" t="s">
        <v>573</v>
      </c>
      <c r="I275" s="832" t="s">
        <v>1219</v>
      </c>
      <c r="J275" s="832" t="s">
        <v>821</v>
      </c>
      <c r="K275" s="832" t="s">
        <v>1220</v>
      </c>
      <c r="L275" s="835">
        <v>36.54</v>
      </c>
      <c r="M275" s="835">
        <v>36.54</v>
      </c>
      <c r="N275" s="832">
        <v>1</v>
      </c>
      <c r="O275" s="836">
        <v>1</v>
      </c>
      <c r="P275" s="835">
        <v>36.54</v>
      </c>
      <c r="Q275" s="837">
        <v>1</v>
      </c>
      <c r="R275" s="832">
        <v>1</v>
      </c>
      <c r="S275" s="837">
        <v>1</v>
      </c>
      <c r="T275" s="836">
        <v>1</v>
      </c>
      <c r="U275" s="838">
        <v>1</v>
      </c>
    </row>
    <row r="276" spans="1:21" ht="14.45" customHeight="1" x14ac:dyDescent="0.2">
      <c r="A276" s="831">
        <v>9</v>
      </c>
      <c r="B276" s="832" t="s">
        <v>1069</v>
      </c>
      <c r="C276" s="832" t="s">
        <v>1076</v>
      </c>
      <c r="D276" s="833" t="s">
        <v>1692</v>
      </c>
      <c r="E276" s="834" t="s">
        <v>1089</v>
      </c>
      <c r="F276" s="832" t="s">
        <v>1070</v>
      </c>
      <c r="G276" s="832" t="s">
        <v>1130</v>
      </c>
      <c r="H276" s="832" t="s">
        <v>573</v>
      </c>
      <c r="I276" s="832" t="s">
        <v>1622</v>
      </c>
      <c r="J276" s="832" t="s">
        <v>1623</v>
      </c>
      <c r="K276" s="832" t="s">
        <v>1624</v>
      </c>
      <c r="L276" s="835">
        <v>176.32</v>
      </c>
      <c r="M276" s="835">
        <v>176.32</v>
      </c>
      <c r="N276" s="832">
        <v>1</v>
      </c>
      <c r="O276" s="836">
        <v>1</v>
      </c>
      <c r="P276" s="835">
        <v>176.32</v>
      </c>
      <c r="Q276" s="837">
        <v>1</v>
      </c>
      <c r="R276" s="832">
        <v>1</v>
      </c>
      <c r="S276" s="837">
        <v>1</v>
      </c>
      <c r="T276" s="836">
        <v>1</v>
      </c>
      <c r="U276" s="838">
        <v>1</v>
      </c>
    </row>
    <row r="277" spans="1:21" ht="14.45" customHeight="1" x14ac:dyDescent="0.2">
      <c r="A277" s="831">
        <v>9</v>
      </c>
      <c r="B277" s="832" t="s">
        <v>1069</v>
      </c>
      <c r="C277" s="832" t="s">
        <v>1076</v>
      </c>
      <c r="D277" s="833" t="s">
        <v>1692</v>
      </c>
      <c r="E277" s="834" t="s">
        <v>1089</v>
      </c>
      <c r="F277" s="832" t="s">
        <v>1070</v>
      </c>
      <c r="G277" s="832" t="s">
        <v>1545</v>
      </c>
      <c r="H277" s="832" t="s">
        <v>573</v>
      </c>
      <c r="I277" s="832" t="s">
        <v>1546</v>
      </c>
      <c r="J277" s="832" t="s">
        <v>1547</v>
      </c>
      <c r="K277" s="832" t="s">
        <v>1548</v>
      </c>
      <c r="L277" s="835">
        <v>0</v>
      </c>
      <c r="M277" s="835">
        <v>0</v>
      </c>
      <c r="N277" s="832">
        <v>1</v>
      </c>
      <c r="O277" s="836">
        <v>1</v>
      </c>
      <c r="P277" s="835">
        <v>0</v>
      </c>
      <c r="Q277" s="837"/>
      <c r="R277" s="832">
        <v>1</v>
      </c>
      <c r="S277" s="837">
        <v>1</v>
      </c>
      <c r="T277" s="836">
        <v>1</v>
      </c>
      <c r="U277" s="838">
        <v>1</v>
      </c>
    </row>
    <row r="278" spans="1:21" ht="14.45" customHeight="1" x14ac:dyDescent="0.2">
      <c r="A278" s="831">
        <v>9</v>
      </c>
      <c r="B278" s="832" t="s">
        <v>1069</v>
      </c>
      <c r="C278" s="832" t="s">
        <v>1076</v>
      </c>
      <c r="D278" s="833" t="s">
        <v>1692</v>
      </c>
      <c r="E278" s="834" t="s">
        <v>1089</v>
      </c>
      <c r="F278" s="832" t="s">
        <v>1070</v>
      </c>
      <c r="G278" s="832" t="s">
        <v>1451</v>
      </c>
      <c r="H278" s="832" t="s">
        <v>573</v>
      </c>
      <c r="I278" s="832" t="s">
        <v>1452</v>
      </c>
      <c r="J278" s="832" t="s">
        <v>1453</v>
      </c>
      <c r="K278" s="832" t="s">
        <v>1454</v>
      </c>
      <c r="L278" s="835">
        <v>127.91</v>
      </c>
      <c r="M278" s="835">
        <v>127.91</v>
      </c>
      <c r="N278" s="832">
        <v>1</v>
      </c>
      <c r="O278" s="836">
        <v>0.5</v>
      </c>
      <c r="P278" s="835">
        <v>127.91</v>
      </c>
      <c r="Q278" s="837">
        <v>1</v>
      </c>
      <c r="R278" s="832">
        <v>1</v>
      </c>
      <c r="S278" s="837">
        <v>1</v>
      </c>
      <c r="T278" s="836">
        <v>0.5</v>
      </c>
      <c r="U278" s="838">
        <v>1</v>
      </c>
    </row>
    <row r="279" spans="1:21" ht="14.45" customHeight="1" x14ac:dyDescent="0.2">
      <c r="A279" s="831">
        <v>9</v>
      </c>
      <c r="B279" s="832" t="s">
        <v>1069</v>
      </c>
      <c r="C279" s="832" t="s">
        <v>1076</v>
      </c>
      <c r="D279" s="833" t="s">
        <v>1692</v>
      </c>
      <c r="E279" s="834" t="s">
        <v>1089</v>
      </c>
      <c r="F279" s="832" t="s">
        <v>1070</v>
      </c>
      <c r="G279" s="832" t="s">
        <v>1229</v>
      </c>
      <c r="H279" s="832" t="s">
        <v>573</v>
      </c>
      <c r="I279" s="832" t="s">
        <v>1230</v>
      </c>
      <c r="J279" s="832" t="s">
        <v>1231</v>
      </c>
      <c r="K279" s="832" t="s">
        <v>1232</v>
      </c>
      <c r="L279" s="835">
        <v>87.67</v>
      </c>
      <c r="M279" s="835">
        <v>87.67</v>
      </c>
      <c r="N279" s="832">
        <v>1</v>
      </c>
      <c r="O279" s="836">
        <v>0.5</v>
      </c>
      <c r="P279" s="835">
        <v>87.67</v>
      </c>
      <c r="Q279" s="837">
        <v>1</v>
      </c>
      <c r="R279" s="832">
        <v>1</v>
      </c>
      <c r="S279" s="837">
        <v>1</v>
      </c>
      <c r="T279" s="836">
        <v>0.5</v>
      </c>
      <c r="U279" s="838">
        <v>1</v>
      </c>
    </row>
    <row r="280" spans="1:21" ht="14.45" customHeight="1" x14ac:dyDescent="0.2">
      <c r="A280" s="831">
        <v>9</v>
      </c>
      <c r="B280" s="832" t="s">
        <v>1069</v>
      </c>
      <c r="C280" s="832" t="s">
        <v>1076</v>
      </c>
      <c r="D280" s="833" t="s">
        <v>1692</v>
      </c>
      <c r="E280" s="834" t="s">
        <v>1089</v>
      </c>
      <c r="F280" s="832" t="s">
        <v>1070</v>
      </c>
      <c r="G280" s="832" t="s">
        <v>1150</v>
      </c>
      <c r="H280" s="832" t="s">
        <v>573</v>
      </c>
      <c r="I280" s="832" t="s">
        <v>1151</v>
      </c>
      <c r="J280" s="832" t="s">
        <v>690</v>
      </c>
      <c r="K280" s="832" t="s">
        <v>1152</v>
      </c>
      <c r="L280" s="835">
        <v>33.71</v>
      </c>
      <c r="M280" s="835">
        <v>202.26000000000002</v>
      </c>
      <c r="N280" s="832">
        <v>6</v>
      </c>
      <c r="O280" s="836">
        <v>4</v>
      </c>
      <c r="P280" s="835">
        <v>33.71</v>
      </c>
      <c r="Q280" s="837">
        <v>0.16666666666666666</v>
      </c>
      <c r="R280" s="832">
        <v>1</v>
      </c>
      <c r="S280" s="837">
        <v>0.16666666666666666</v>
      </c>
      <c r="T280" s="836">
        <v>1</v>
      </c>
      <c r="U280" s="838">
        <v>0.25</v>
      </c>
    </row>
    <row r="281" spans="1:21" ht="14.45" customHeight="1" x14ac:dyDescent="0.2">
      <c r="A281" s="831">
        <v>9</v>
      </c>
      <c r="B281" s="832" t="s">
        <v>1069</v>
      </c>
      <c r="C281" s="832" t="s">
        <v>1076</v>
      </c>
      <c r="D281" s="833" t="s">
        <v>1692</v>
      </c>
      <c r="E281" s="834" t="s">
        <v>1089</v>
      </c>
      <c r="F281" s="832" t="s">
        <v>1070</v>
      </c>
      <c r="G281" s="832" t="s">
        <v>1625</v>
      </c>
      <c r="H281" s="832" t="s">
        <v>573</v>
      </c>
      <c r="I281" s="832" t="s">
        <v>1626</v>
      </c>
      <c r="J281" s="832" t="s">
        <v>654</v>
      </c>
      <c r="K281" s="832" t="s">
        <v>1627</v>
      </c>
      <c r="L281" s="835">
        <v>0</v>
      </c>
      <c r="M281" s="835">
        <v>0</v>
      </c>
      <c r="N281" s="832">
        <v>1</v>
      </c>
      <c r="O281" s="836">
        <v>1</v>
      </c>
      <c r="P281" s="835"/>
      <c r="Q281" s="837"/>
      <c r="R281" s="832"/>
      <c r="S281" s="837">
        <v>0</v>
      </c>
      <c r="T281" s="836"/>
      <c r="U281" s="838">
        <v>0</v>
      </c>
    </row>
    <row r="282" spans="1:21" ht="14.45" customHeight="1" x14ac:dyDescent="0.2">
      <c r="A282" s="831">
        <v>9</v>
      </c>
      <c r="B282" s="832" t="s">
        <v>1069</v>
      </c>
      <c r="C282" s="832" t="s">
        <v>1076</v>
      </c>
      <c r="D282" s="833" t="s">
        <v>1692</v>
      </c>
      <c r="E282" s="834" t="s">
        <v>1089</v>
      </c>
      <c r="F282" s="832" t="s">
        <v>1070</v>
      </c>
      <c r="G282" s="832" t="s">
        <v>1468</v>
      </c>
      <c r="H282" s="832" t="s">
        <v>573</v>
      </c>
      <c r="I282" s="832" t="s">
        <v>1628</v>
      </c>
      <c r="J282" s="832" t="s">
        <v>1560</v>
      </c>
      <c r="K282" s="832" t="s">
        <v>1629</v>
      </c>
      <c r="L282" s="835">
        <v>60.28</v>
      </c>
      <c r="M282" s="835">
        <v>60.28</v>
      </c>
      <c r="N282" s="832">
        <v>1</v>
      </c>
      <c r="O282" s="836">
        <v>1</v>
      </c>
      <c r="P282" s="835">
        <v>60.28</v>
      </c>
      <c r="Q282" s="837">
        <v>1</v>
      </c>
      <c r="R282" s="832">
        <v>1</v>
      </c>
      <c r="S282" s="837">
        <v>1</v>
      </c>
      <c r="T282" s="836">
        <v>1</v>
      </c>
      <c r="U282" s="838">
        <v>1</v>
      </c>
    </row>
    <row r="283" spans="1:21" ht="14.45" customHeight="1" x14ac:dyDescent="0.2">
      <c r="A283" s="831">
        <v>9</v>
      </c>
      <c r="B283" s="832" t="s">
        <v>1069</v>
      </c>
      <c r="C283" s="832" t="s">
        <v>1076</v>
      </c>
      <c r="D283" s="833" t="s">
        <v>1692</v>
      </c>
      <c r="E283" s="834" t="s">
        <v>1089</v>
      </c>
      <c r="F283" s="832" t="s">
        <v>1070</v>
      </c>
      <c r="G283" s="832" t="s">
        <v>1480</v>
      </c>
      <c r="H283" s="832" t="s">
        <v>573</v>
      </c>
      <c r="I283" s="832" t="s">
        <v>1481</v>
      </c>
      <c r="J283" s="832" t="s">
        <v>681</v>
      </c>
      <c r="K283" s="832" t="s">
        <v>1482</v>
      </c>
      <c r="L283" s="835">
        <v>61.97</v>
      </c>
      <c r="M283" s="835">
        <v>61.97</v>
      </c>
      <c r="N283" s="832">
        <v>1</v>
      </c>
      <c r="O283" s="836">
        <v>1</v>
      </c>
      <c r="P283" s="835"/>
      <c r="Q283" s="837">
        <v>0</v>
      </c>
      <c r="R283" s="832"/>
      <c r="S283" s="837">
        <v>0</v>
      </c>
      <c r="T283" s="836"/>
      <c r="U283" s="838">
        <v>0</v>
      </c>
    </row>
    <row r="284" spans="1:21" ht="14.45" customHeight="1" x14ac:dyDescent="0.2">
      <c r="A284" s="831">
        <v>9</v>
      </c>
      <c r="B284" s="832" t="s">
        <v>1069</v>
      </c>
      <c r="C284" s="832" t="s">
        <v>1076</v>
      </c>
      <c r="D284" s="833" t="s">
        <v>1692</v>
      </c>
      <c r="E284" s="834" t="s">
        <v>1089</v>
      </c>
      <c r="F284" s="832" t="s">
        <v>1070</v>
      </c>
      <c r="G284" s="832" t="s">
        <v>1630</v>
      </c>
      <c r="H284" s="832" t="s">
        <v>573</v>
      </c>
      <c r="I284" s="832" t="s">
        <v>1631</v>
      </c>
      <c r="J284" s="832" t="s">
        <v>1632</v>
      </c>
      <c r="K284" s="832" t="s">
        <v>1633</v>
      </c>
      <c r="L284" s="835">
        <v>0</v>
      </c>
      <c r="M284" s="835">
        <v>0</v>
      </c>
      <c r="N284" s="832">
        <v>1</v>
      </c>
      <c r="O284" s="836">
        <v>1</v>
      </c>
      <c r="P284" s="835">
        <v>0</v>
      </c>
      <c r="Q284" s="837"/>
      <c r="R284" s="832">
        <v>1</v>
      </c>
      <c r="S284" s="837">
        <v>1</v>
      </c>
      <c r="T284" s="836">
        <v>1</v>
      </c>
      <c r="U284" s="838">
        <v>1</v>
      </c>
    </row>
    <row r="285" spans="1:21" ht="14.45" customHeight="1" x14ac:dyDescent="0.2">
      <c r="A285" s="831">
        <v>9</v>
      </c>
      <c r="B285" s="832" t="s">
        <v>1069</v>
      </c>
      <c r="C285" s="832" t="s">
        <v>1076</v>
      </c>
      <c r="D285" s="833" t="s">
        <v>1692</v>
      </c>
      <c r="E285" s="834" t="s">
        <v>1089</v>
      </c>
      <c r="F285" s="832" t="s">
        <v>1070</v>
      </c>
      <c r="G285" s="832" t="s">
        <v>1630</v>
      </c>
      <c r="H285" s="832" t="s">
        <v>573</v>
      </c>
      <c r="I285" s="832" t="s">
        <v>1634</v>
      </c>
      <c r="J285" s="832" t="s">
        <v>1632</v>
      </c>
      <c r="K285" s="832" t="s">
        <v>1635</v>
      </c>
      <c r="L285" s="835">
        <v>0</v>
      </c>
      <c r="M285" s="835">
        <v>0</v>
      </c>
      <c r="N285" s="832">
        <v>1</v>
      </c>
      <c r="O285" s="836">
        <v>1</v>
      </c>
      <c r="P285" s="835">
        <v>0</v>
      </c>
      <c r="Q285" s="837"/>
      <c r="R285" s="832">
        <v>1</v>
      </c>
      <c r="S285" s="837">
        <v>1</v>
      </c>
      <c r="T285" s="836">
        <v>1</v>
      </c>
      <c r="U285" s="838">
        <v>1</v>
      </c>
    </row>
    <row r="286" spans="1:21" ht="14.45" customHeight="1" x14ac:dyDescent="0.2">
      <c r="A286" s="831">
        <v>9</v>
      </c>
      <c r="B286" s="832" t="s">
        <v>1069</v>
      </c>
      <c r="C286" s="832" t="s">
        <v>1076</v>
      </c>
      <c r="D286" s="833" t="s">
        <v>1692</v>
      </c>
      <c r="E286" s="834" t="s">
        <v>1089</v>
      </c>
      <c r="F286" s="832" t="s">
        <v>1070</v>
      </c>
      <c r="G286" s="832" t="s">
        <v>1161</v>
      </c>
      <c r="H286" s="832" t="s">
        <v>573</v>
      </c>
      <c r="I286" s="832" t="s">
        <v>1162</v>
      </c>
      <c r="J286" s="832" t="s">
        <v>1163</v>
      </c>
      <c r="K286" s="832" t="s">
        <v>1164</v>
      </c>
      <c r="L286" s="835">
        <v>0</v>
      </c>
      <c r="M286" s="835">
        <v>0</v>
      </c>
      <c r="N286" s="832">
        <v>1</v>
      </c>
      <c r="O286" s="836">
        <v>1</v>
      </c>
      <c r="P286" s="835"/>
      <c r="Q286" s="837"/>
      <c r="R286" s="832"/>
      <c r="S286" s="837">
        <v>0</v>
      </c>
      <c r="T286" s="836"/>
      <c r="U286" s="838">
        <v>0</v>
      </c>
    </row>
    <row r="287" spans="1:21" ht="14.45" customHeight="1" x14ac:dyDescent="0.2">
      <c r="A287" s="831">
        <v>9</v>
      </c>
      <c r="B287" s="832" t="s">
        <v>1069</v>
      </c>
      <c r="C287" s="832" t="s">
        <v>1076</v>
      </c>
      <c r="D287" s="833" t="s">
        <v>1692</v>
      </c>
      <c r="E287" s="834" t="s">
        <v>1089</v>
      </c>
      <c r="F287" s="832" t="s">
        <v>1070</v>
      </c>
      <c r="G287" s="832" t="s">
        <v>1171</v>
      </c>
      <c r="H287" s="832" t="s">
        <v>668</v>
      </c>
      <c r="I287" s="832" t="s">
        <v>1172</v>
      </c>
      <c r="J287" s="832" t="s">
        <v>1173</v>
      </c>
      <c r="K287" s="832" t="s">
        <v>1174</v>
      </c>
      <c r="L287" s="835">
        <v>294.81</v>
      </c>
      <c r="M287" s="835">
        <v>10613.16</v>
      </c>
      <c r="N287" s="832">
        <v>36</v>
      </c>
      <c r="O287" s="836">
        <v>8</v>
      </c>
      <c r="P287" s="835">
        <v>1179.24</v>
      </c>
      <c r="Q287" s="837">
        <v>0.11111111111111112</v>
      </c>
      <c r="R287" s="832">
        <v>4</v>
      </c>
      <c r="S287" s="837">
        <v>0.1111111111111111</v>
      </c>
      <c r="T287" s="836">
        <v>0.5</v>
      </c>
      <c r="U287" s="838">
        <v>6.25E-2</v>
      </c>
    </row>
    <row r="288" spans="1:21" ht="14.45" customHeight="1" x14ac:dyDescent="0.2">
      <c r="A288" s="831">
        <v>9</v>
      </c>
      <c r="B288" s="832" t="s">
        <v>1069</v>
      </c>
      <c r="C288" s="832" t="s">
        <v>1076</v>
      </c>
      <c r="D288" s="833" t="s">
        <v>1692</v>
      </c>
      <c r="E288" s="834" t="s">
        <v>1089</v>
      </c>
      <c r="F288" s="832" t="s">
        <v>1070</v>
      </c>
      <c r="G288" s="832" t="s">
        <v>1171</v>
      </c>
      <c r="H288" s="832" t="s">
        <v>573</v>
      </c>
      <c r="I288" s="832" t="s">
        <v>1262</v>
      </c>
      <c r="J288" s="832" t="s">
        <v>772</v>
      </c>
      <c r="K288" s="832" t="s">
        <v>773</v>
      </c>
      <c r="L288" s="835">
        <v>2844.97</v>
      </c>
      <c r="M288" s="835">
        <v>2844.97</v>
      </c>
      <c r="N288" s="832">
        <v>1</v>
      </c>
      <c r="O288" s="836">
        <v>1</v>
      </c>
      <c r="P288" s="835">
        <v>2844.97</v>
      </c>
      <c r="Q288" s="837">
        <v>1</v>
      </c>
      <c r="R288" s="832">
        <v>1</v>
      </c>
      <c r="S288" s="837">
        <v>1</v>
      </c>
      <c r="T288" s="836">
        <v>1</v>
      </c>
      <c r="U288" s="838">
        <v>1</v>
      </c>
    </row>
    <row r="289" spans="1:21" ht="14.45" customHeight="1" x14ac:dyDescent="0.2">
      <c r="A289" s="831">
        <v>9</v>
      </c>
      <c r="B289" s="832" t="s">
        <v>1069</v>
      </c>
      <c r="C289" s="832" t="s">
        <v>1076</v>
      </c>
      <c r="D289" s="833" t="s">
        <v>1692</v>
      </c>
      <c r="E289" s="834" t="s">
        <v>1089</v>
      </c>
      <c r="F289" s="832" t="s">
        <v>1071</v>
      </c>
      <c r="G289" s="832" t="s">
        <v>1179</v>
      </c>
      <c r="H289" s="832" t="s">
        <v>573</v>
      </c>
      <c r="I289" s="832" t="s">
        <v>1392</v>
      </c>
      <c r="J289" s="832" t="s">
        <v>1181</v>
      </c>
      <c r="K289" s="832"/>
      <c r="L289" s="835">
        <v>0</v>
      </c>
      <c r="M289" s="835">
        <v>0</v>
      </c>
      <c r="N289" s="832">
        <v>1</v>
      </c>
      <c r="O289" s="836">
        <v>1</v>
      </c>
      <c r="P289" s="835"/>
      <c r="Q289" s="837"/>
      <c r="R289" s="832"/>
      <c r="S289" s="837">
        <v>0</v>
      </c>
      <c r="T289" s="836"/>
      <c r="U289" s="838">
        <v>0</v>
      </c>
    </row>
    <row r="290" spans="1:21" ht="14.45" customHeight="1" x14ac:dyDescent="0.2">
      <c r="A290" s="831">
        <v>9</v>
      </c>
      <c r="B290" s="832" t="s">
        <v>1069</v>
      </c>
      <c r="C290" s="832" t="s">
        <v>1076</v>
      </c>
      <c r="D290" s="833" t="s">
        <v>1692</v>
      </c>
      <c r="E290" s="834" t="s">
        <v>1089</v>
      </c>
      <c r="F290" s="832" t="s">
        <v>1072</v>
      </c>
      <c r="G290" s="832" t="s">
        <v>1179</v>
      </c>
      <c r="H290" s="832" t="s">
        <v>573</v>
      </c>
      <c r="I290" s="832" t="s">
        <v>1281</v>
      </c>
      <c r="J290" s="832" t="s">
        <v>1181</v>
      </c>
      <c r="K290" s="832"/>
      <c r="L290" s="835">
        <v>0</v>
      </c>
      <c r="M290" s="835">
        <v>0</v>
      </c>
      <c r="N290" s="832">
        <v>1</v>
      </c>
      <c r="O290" s="836">
        <v>1</v>
      </c>
      <c r="P290" s="835"/>
      <c r="Q290" s="837"/>
      <c r="R290" s="832"/>
      <c r="S290" s="837">
        <v>0</v>
      </c>
      <c r="T290" s="836"/>
      <c r="U290" s="838">
        <v>0</v>
      </c>
    </row>
    <row r="291" spans="1:21" ht="14.45" customHeight="1" x14ac:dyDescent="0.2">
      <c r="A291" s="831">
        <v>9</v>
      </c>
      <c r="B291" s="832" t="s">
        <v>1069</v>
      </c>
      <c r="C291" s="832" t="s">
        <v>1076</v>
      </c>
      <c r="D291" s="833" t="s">
        <v>1692</v>
      </c>
      <c r="E291" s="834" t="s">
        <v>1089</v>
      </c>
      <c r="F291" s="832" t="s">
        <v>1072</v>
      </c>
      <c r="G291" s="832" t="s">
        <v>1394</v>
      </c>
      <c r="H291" s="832" t="s">
        <v>573</v>
      </c>
      <c r="I291" s="832" t="s">
        <v>1395</v>
      </c>
      <c r="J291" s="832" t="s">
        <v>1396</v>
      </c>
      <c r="K291" s="832" t="s">
        <v>1397</v>
      </c>
      <c r="L291" s="835">
        <v>150</v>
      </c>
      <c r="M291" s="835">
        <v>150</v>
      </c>
      <c r="N291" s="832">
        <v>1</v>
      </c>
      <c r="O291" s="836">
        <v>1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5" customHeight="1" x14ac:dyDescent="0.2">
      <c r="A292" s="831">
        <v>9</v>
      </c>
      <c r="B292" s="832" t="s">
        <v>1069</v>
      </c>
      <c r="C292" s="832" t="s">
        <v>1076</v>
      </c>
      <c r="D292" s="833" t="s">
        <v>1692</v>
      </c>
      <c r="E292" s="834" t="s">
        <v>1089</v>
      </c>
      <c r="F292" s="832" t="s">
        <v>1072</v>
      </c>
      <c r="G292" s="832" t="s">
        <v>1394</v>
      </c>
      <c r="H292" s="832" t="s">
        <v>573</v>
      </c>
      <c r="I292" s="832" t="s">
        <v>1398</v>
      </c>
      <c r="J292" s="832" t="s">
        <v>1181</v>
      </c>
      <c r="K292" s="832"/>
      <c r="L292" s="835">
        <v>60</v>
      </c>
      <c r="M292" s="835">
        <v>60</v>
      </c>
      <c r="N292" s="832">
        <v>1</v>
      </c>
      <c r="O292" s="836">
        <v>1</v>
      </c>
      <c r="P292" s="835"/>
      <c r="Q292" s="837">
        <v>0</v>
      </c>
      <c r="R292" s="832"/>
      <c r="S292" s="837">
        <v>0</v>
      </c>
      <c r="T292" s="836"/>
      <c r="U292" s="838">
        <v>0</v>
      </c>
    </row>
    <row r="293" spans="1:21" ht="14.45" customHeight="1" x14ac:dyDescent="0.2">
      <c r="A293" s="831">
        <v>9</v>
      </c>
      <c r="B293" s="832" t="s">
        <v>1069</v>
      </c>
      <c r="C293" s="832" t="s">
        <v>1076</v>
      </c>
      <c r="D293" s="833" t="s">
        <v>1692</v>
      </c>
      <c r="E293" s="834" t="s">
        <v>1087</v>
      </c>
      <c r="F293" s="832" t="s">
        <v>1070</v>
      </c>
      <c r="G293" s="832" t="s">
        <v>1636</v>
      </c>
      <c r="H293" s="832" t="s">
        <v>573</v>
      </c>
      <c r="I293" s="832" t="s">
        <v>1637</v>
      </c>
      <c r="J293" s="832" t="s">
        <v>1638</v>
      </c>
      <c r="K293" s="832" t="s">
        <v>1639</v>
      </c>
      <c r="L293" s="835">
        <v>603.72</v>
      </c>
      <c r="M293" s="835">
        <v>603.72</v>
      </c>
      <c r="N293" s="832">
        <v>1</v>
      </c>
      <c r="O293" s="836">
        <v>0.5</v>
      </c>
      <c r="P293" s="835">
        <v>603.72</v>
      </c>
      <c r="Q293" s="837">
        <v>1</v>
      </c>
      <c r="R293" s="832">
        <v>1</v>
      </c>
      <c r="S293" s="837">
        <v>1</v>
      </c>
      <c r="T293" s="836">
        <v>0.5</v>
      </c>
      <c r="U293" s="838">
        <v>1</v>
      </c>
    </row>
    <row r="294" spans="1:21" ht="14.45" customHeight="1" x14ac:dyDescent="0.2">
      <c r="A294" s="831">
        <v>9</v>
      </c>
      <c r="B294" s="832" t="s">
        <v>1069</v>
      </c>
      <c r="C294" s="832" t="s">
        <v>1076</v>
      </c>
      <c r="D294" s="833" t="s">
        <v>1692</v>
      </c>
      <c r="E294" s="834" t="s">
        <v>1087</v>
      </c>
      <c r="F294" s="832" t="s">
        <v>1070</v>
      </c>
      <c r="G294" s="832" t="s">
        <v>1640</v>
      </c>
      <c r="H294" s="832" t="s">
        <v>668</v>
      </c>
      <c r="I294" s="832" t="s">
        <v>1641</v>
      </c>
      <c r="J294" s="832" t="s">
        <v>1642</v>
      </c>
      <c r="K294" s="832" t="s">
        <v>1643</v>
      </c>
      <c r="L294" s="835">
        <v>20.83</v>
      </c>
      <c r="M294" s="835">
        <v>41.66</v>
      </c>
      <c r="N294" s="832">
        <v>2</v>
      </c>
      <c r="O294" s="836">
        <v>0.5</v>
      </c>
      <c r="P294" s="835">
        <v>41.66</v>
      </c>
      <c r="Q294" s="837">
        <v>1</v>
      </c>
      <c r="R294" s="832">
        <v>2</v>
      </c>
      <c r="S294" s="837">
        <v>1</v>
      </c>
      <c r="T294" s="836">
        <v>0.5</v>
      </c>
      <c r="U294" s="838">
        <v>1</v>
      </c>
    </row>
    <row r="295" spans="1:21" ht="14.45" customHeight="1" x14ac:dyDescent="0.2">
      <c r="A295" s="831">
        <v>9</v>
      </c>
      <c r="B295" s="832" t="s">
        <v>1069</v>
      </c>
      <c r="C295" s="832" t="s">
        <v>1076</v>
      </c>
      <c r="D295" s="833" t="s">
        <v>1692</v>
      </c>
      <c r="E295" s="834" t="s">
        <v>1087</v>
      </c>
      <c r="F295" s="832" t="s">
        <v>1070</v>
      </c>
      <c r="G295" s="832" t="s">
        <v>1644</v>
      </c>
      <c r="H295" s="832" t="s">
        <v>573</v>
      </c>
      <c r="I295" s="832" t="s">
        <v>1645</v>
      </c>
      <c r="J295" s="832" t="s">
        <v>1646</v>
      </c>
      <c r="K295" s="832" t="s">
        <v>1647</v>
      </c>
      <c r="L295" s="835">
        <v>300.33</v>
      </c>
      <c r="M295" s="835">
        <v>300.33</v>
      </c>
      <c r="N295" s="832">
        <v>1</v>
      </c>
      <c r="O295" s="836">
        <v>0.5</v>
      </c>
      <c r="P295" s="835">
        <v>300.33</v>
      </c>
      <c r="Q295" s="837">
        <v>1</v>
      </c>
      <c r="R295" s="832">
        <v>1</v>
      </c>
      <c r="S295" s="837">
        <v>1</v>
      </c>
      <c r="T295" s="836">
        <v>0.5</v>
      </c>
      <c r="U295" s="838">
        <v>1</v>
      </c>
    </row>
    <row r="296" spans="1:21" ht="14.45" customHeight="1" x14ac:dyDescent="0.2">
      <c r="A296" s="831">
        <v>9</v>
      </c>
      <c r="B296" s="832" t="s">
        <v>1069</v>
      </c>
      <c r="C296" s="832" t="s">
        <v>1076</v>
      </c>
      <c r="D296" s="833" t="s">
        <v>1692</v>
      </c>
      <c r="E296" s="834" t="s">
        <v>1087</v>
      </c>
      <c r="F296" s="832" t="s">
        <v>1070</v>
      </c>
      <c r="G296" s="832" t="s">
        <v>1644</v>
      </c>
      <c r="H296" s="832" t="s">
        <v>573</v>
      </c>
      <c r="I296" s="832" t="s">
        <v>1648</v>
      </c>
      <c r="J296" s="832" t="s">
        <v>1646</v>
      </c>
      <c r="K296" s="832" t="s">
        <v>1647</v>
      </c>
      <c r="L296" s="835">
        <v>300.33</v>
      </c>
      <c r="M296" s="835">
        <v>300.33</v>
      </c>
      <c r="N296" s="832">
        <v>1</v>
      </c>
      <c r="O296" s="836">
        <v>0.5</v>
      </c>
      <c r="P296" s="835">
        <v>300.33</v>
      </c>
      <c r="Q296" s="837">
        <v>1</v>
      </c>
      <c r="R296" s="832">
        <v>1</v>
      </c>
      <c r="S296" s="837">
        <v>1</v>
      </c>
      <c r="T296" s="836">
        <v>0.5</v>
      </c>
      <c r="U296" s="838">
        <v>1</v>
      </c>
    </row>
    <row r="297" spans="1:21" ht="14.45" customHeight="1" x14ac:dyDescent="0.2">
      <c r="A297" s="831">
        <v>9</v>
      </c>
      <c r="B297" s="832" t="s">
        <v>1069</v>
      </c>
      <c r="C297" s="832" t="s">
        <v>1076</v>
      </c>
      <c r="D297" s="833" t="s">
        <v>1692</v>
      </c>
      <c r="E297" s="834" t="s">
        <v>1087</v>
      </c>
      <c r="F297" s="832" t="s">
        <v>1070</v>
      </c>
      <c r="G297" s="832" t="s">
        <v>1649</v>
      </c>
      <c r="H297" s="832" t="s">
        <v>573</v>
      </c>
      <c r="I297" s="832" t="s">
        <v>1650</v>
      </c>
      <c r="J297" s="832" t="s">
        <v>1651</v>
      </c>
      <c r="K297" s="832" t="s">
        <v>1652</v>
      </c>
      <c r="L297" s="835">
        <v>172.82</v>
      </c>
      <c r="M297" s="835">
        <v>345.64</v>
      </c>
      <c r="N297" s="832">
        <v>2</v>
      </c>
      <c r="O297" s="836">
        <v>0.5</v>
      </c>
      <c r="P297" s="835">
        <v>345.64</v>
      </c>
      <c r="Q297" s="837">
        <v>1</v>
      </c>
      <c r="R297" s="832">
        <v>2</v>
      </c>
      <c r="S297" s="837">
        <v>1</v>
      </c>
      <c r="T297" s="836">
        <v>0.5</v>
      </c>
      <c r="U297" s="838">
        <v>1</v>
      </c>
    </row>
    <row r="298" spans="1:21" ht="14.45" customHeight="1" x14ac:dyDescent="0.2">
      <c r="A298" s="831">
        <v>9</v>
      </c>
      <c r="B298" s="832" t="s">
        <v>1069</v>
      </c>
      <c r="C298" s="832" t="s">
        <v>1076</v>
      </c>
      <c r="D298" s="833" t="s">
        <v>1692</v>
      </c>
      <c r="E298" s="834" t="s">
        <v>1087</v>
      </c>
      <c r="F298" s="832" t="s">
        <v>1070</v>
      </c>
      <c r="G298" s="832" t="s">
        <v>1653</v>
      </c>
      <c r="H298" s="832" t="s">
        <v>668</v>
      </c>
      <c r="I298" s="832" t="s">
        <v>1654</v>
      </c>
      <c r="J298" s="832" t="s">
        <v>1655</v>
      </c>
      <c r="K298" s="832" t="s">
        <v>1656</v>
      </c>
      <c r="L298" s="835">
        <v>143.09</v>
      </c>
      <c r="M298" s="835">
        <v>286.18</v>
      </c>
      <c r="N298" s="832">
        <v>2</v>
      </c>
      <c r="O298" s="836">
        <v>0.5</v>
      </c>
      <c r="P298" s="835">
        <v>286.18</v>
      </c>
      <c r="Q298" s="837">
        <v>1</v>
      </c>
      <c r="R298" s="832">
        <v>2</v>
      </c>
      <c r="S298" s="837">
        <v>1</v>
      </c>
      <c r="T298" s="836">
        <v>0.5</v>
      </c>
      <c r="U298" s="838">
        <v>1</v>
      </c>
    </row>
    <row r="299" spans="1:21" ht="14.45" customHeight="1" x14ac:dyDescent="0.2">
      <c r="A299" s="831">
        <v>9</v>
      </c>
      <c r="B299" s="832" t="s">
        <v>1069</v>
      </c>
      <c r="C299" s="832" t="s">
        <v>1076</v>
      </c>
      <c r="D299" s="833" t="s">
        <v>1692</v>
      </c>
      <c r="E299" s="834" t="s">
        <v>1087</v>
      </c>
      <c r="F299" s="832" t="s">
        <v>1070</v>
      </c>
      <c r="G299" s="832" t="s">
        <v>1657</v>
      </c>
      <c r="H299" s="832" t="s">
        <v>668</v>
      </c>
      <c r="I299" s="832" t="s">
        <v>1658</v>
      </c>
      <c r="J299" s="832" t="s">
        <v>1659</v>
      </c>
      <c r="K299" s="832" t="s">
        <v>1660</v>
      </c>
      <c r="L299" s="835">
        <v>15.9</v>
      </c>
      <c r="M299" s="835">
        <v>79.5</v>
      </c>
      <c r="N299" s="832">
        <v>5</v>
      </c>
      <c r="O299" s="836">
        <v>1.5</v>
      </c>
      <c r="P299" s="835">
        <v>79.5</v>
      </c>
      <c r="Q299" s="837">
        <v>1</v>
      </c>
      <c r="R299" s="832">
        <v>5</v>
      </c>
      <c r="S299" s="837">
        <v>1</v>
      </c>
      <c r="T299" s="836">
        <v>1.5</v>
      </c>
      <c r="U299" s="838">
        <v>1</v>
      </c>
    </row>
    <row r="300" spans="1:21" ht="14.45" customHeight="1" x14ac:dyDescent="0.2">
      <c r="A300" s="831">
        <v>9</v>
      </c>
      <c r="B300" s="832" t="s">
        <v>1069</v>
      </c>
      <c r="C300" s="832" t="s">
        <v>1076</v>
      </c>
      <c r="D300" s="833" t="s">
        <v>1692</v>
      </c>
      <c r="E300" s="834" t="s">
        <v>1087</v>
      </c>
      <c r="F300" s="832" t="s">
        <v>1070</v>
      </c>
      <c r="G300" s="832" t="s">
        <v>1657</v>
      </c>
      <c r="H300" s="832" t="s">
        <v>668</v>
      </c>
      <c r="I300" s="832" t="s">
        <v>1658</v>
      </c>
      <c r="J300" s="832" t="s">
        <v>1659</v>
      </c>
      <c r="K300" s="832" t="s">
        <v>1660</v>
      </c>
      <c r="L300" s="835">
        <v>11.48</v>
      </c>
      <c r="M300" s="835">
        <v>22.96</v>
      </c>
      <c r="N300" s="832">
        <v>2</v>
      </c>
      <c r="O300" s="836">
        <v>0.5</v>
      </c>
      <c r="P300" s="835">
        <v>22.96</v>
      </c>
      <c r="Q300" s="837">
        <v>1</v>
      </c>
      <c r="R300" s="832">
        <v>2</v>
      </c>
      <c r="S300" s="837">
        <v>1</v>
      </c>
      <c r="T300" s="836">
        <v>0.5</v>
      </c>
      <c r="U300" s="838">
        <v>1</v>
      </c>
    </row>
    <row r="301" spans="1:21" ht="14.45" customHeight="1" x14ac:dyDescent="0.2">
      <c r="A301" s="831">
        <v>9</v>
      </c>
      <c r="B301" s="832" t="s">
        <v>1069</v>
      </c>
      <c r="C301" s="832" t="s">
        <v>1076</v>
      </c>
      <c r="D301" s="833" t="s">
        <v>1692</v>
      </c>
      <c r="E301" s="834" t="s">
        <v>1087</v>
      </c>
      <c r="F301" s="832" t="s">
        <v>1070</v>
      </c>
      <c r="G301" s="832" t="s">
        <v>1661</v>
      </c>
      <c r="H301" s="832" t="s">
        <v>573</v>
      </c>
      <c r="I301" s="832" t="s">
        <v>1662</v>
      </c>
      <c r="J301" s="832" t="s">
        <v>1663</v>
      </c>
      <c r="K301" s="832" t="s">
        <v>1664</v>
      </c>
      <c r="L301" s="835">
        <v>0</v>
      </c>
      <c r="M301" s="835">
        <v>0</v>
      </c>
      <c r="N301" s="832">
        <v>1</v>
      </c>
      <c r="O301" s="836">
        <v>0.5</v>
      </c>
      <c r="P301" s="835">
        <v>0</v>
      </c>
      <c r="Q301" s="837"/>
      <c r="R301" s="832">
        <v>1</v>
      </c>
      <c r="S301" s="837">
        <v>1</v>
      </c>
      <c r="T301" s="836">
        <v>0.5</v>
      </c>
      <c r="U301" s="838">
        <v>1</v>
      </c>
    </row>
    <row r="302" spans="1:21" ht="14.45" customHeight="1" x14ac:dyDescent="0.2">
      <c r="A302" s="831">
        <v>9</v>
      </c>
      <c r="B302" s="832" t="s">
        <v>1069</v>
      </c>
      <c r="C302" s="832" t="s">
        <v>1076</v>
      </c>
      <c r="D302" s="833" t="s">
        <v>1692</v>
      </c>
      <c r="E302" s="834" t="s">
        <v>1087</v>
      </c>
      <c r="F302" s="832" t="s">
        <v>1070</v>
      </c>
      <c r="G302" s="832" t="s">
        <v>1468</v>
      </c>
      <c r="H302" s="832" t="s">
        <v>573</v>
      </c>
      <c r="I302" s="832" t="s">
        <v>1469</v>
      </c>
      <c r="J302" s="832" t="s">
        <v>1470</v>
      </c>
      <c r="K302" s="832" t="s">
        <v>1471</v>
      </c>
      <c r="L302" s="835">
        <v>42.54</v>
      </c>
      <c r="M302" s="835">
        <v>170.16</v>
      </c>
      <c r="N302" s="832">
        <v>4</v>
      </c>
      <c r="O302" s="836">
        <v>1.5</v>
      </c>
      <c r="P302" s="835">
        <v>170.16</v>
      </c>
      <c r="Q302" s="837">
        <v>1</v>
      </c>
      <c r="R302" s="832">
        <v>4</v>
      </c>
      <c r="S302" s="837">
        <v>1</v>
      </c>
      <c r="T302" s="836">
        <v>1.5</v>
      </c>
      <c r="U302" s="838">
        <v>1</v>
      </c>
    </row>
    <row r="303" spans="1:21" ht="14.45" customHeight="1" x14ac:dyDescent="0.2">
      <c r="A303" s="831">
        <v>9</v>
      </c>
      <c r="B303" s="832" t="s">
        <v>1069</v>
      </c>
      <c r="C303" s="832" t="s">
        <v>1076</v>
      </c>
      <c r="D303" s="833" t="s">
        <v>1692</v>
      </c>
      <c r="E303" s="834" t="s">
        <v>1087</v>
      </c>
      <c r="F303" s="832" t="s">
        <v>1070</v>
      </c>
      <c r="G303" s="832" t="s">
        <v>1241</v>
      </c>
      <c r="H303" s="832" t="s">
        <v>668</v>
      </c>
      <c r="I303" s="832" t="s">
        <v>1476</v>
      </c>
      <c r="J303" s="832" t="s">
        <v>1477</v>
      </c>
      <c r="K303" s="832" t="s">
        <v>1478</v>
      </c>
      <c r="L303" s="835">
        <v>154.36000000000001</v>
      </c>
      <c r="M303" s="835">
        <v>308.72000000000003</v>
      </c>
      <c r="N303" s="832">
        <v>2</v>
      </c>
      <c r="O303" s="836">
        <v>0.5</v>
      </c>
      <c r="P303" s="835">
        <v>308.72000000000003</v>
      </c>
      <c r="Q303" s="837">
        <v>1</v>
      </c>
      <c r="R303" s="832">
        <v>2</v>
      </c>
      <c r="S303" s="837">
        <v>1</v>
      </c>
      <c r="T303" s="836">
        <v>0.5</v>
      </c>
      <c r="U303" s="838">
        <v>1</v>
      </c>
    </row>
    <row r="304" spans="1:21" ht="14.45" customHeight="1" x14ac:dyDescent="0.2">
      <c r="A304" s="831">
        <v>9</v>
      </c>
      <c r="B304" s="832" t="s">
        <v>1069</v>
      </c>
      <c r="C304" s="832" t="s">
        <v>1076</v>
      </c>
      <c r="D304" s="833" t="s">
        <v>1692</v>
      </c>
      <c r="E304" s="834" t="s">
        <v>1087</v>
      </c>
      <c r="F304" s="832" t="s">
        <v>1070</v>
      </c>
      <c r="G304" s="832" t="s">
        <v>1241</v>
      </c>
      <c r="H304" s="832" t="s">
        <v>573</v>
      </c>
      <c r="I304" s="832" t="s">
        <v>1665</v>
      </c>
      <c r="J304" s="832" t="s">
        <v>1666</v>
      </c>
      <c r="K304" s="832" t="s">
        <v>1667</v>
      </c>
      <c r="L304" s="835">
        <v>111.22</v>
      </c>
      <c r="M304" s="835">
        <v>111.22</v>
      </c>
      <c r="N304" s="832">
        <v>1</v>
      </c>
      <c r="O304" s="836">
        <v>0.5</v>
      </c>
      <c r="P304" s="835">
        <v>111.22</v>
      </c>
      <c r="Q304" s="837">
        <v>1</v>
      </c>
      <c r="R304" s="832">
        <v>1</v>
      </c>
      <c r="S304" s="837">
        <v>1</v>
      </c>
      <c r="T304" s="836">
        <v>0.5</v>
      </c>
      <c r="U304" s="838">
        <v>1</v>
      </c>
    </row>
    <row r="305" spans="1:21" ht="14.45" customHeight="1" x14ac:dyDescent="0.2">
      <c r="A305" s="831">
        <v>9</v>
      </c>
      <c r="B305" s="832" t="s">
        <v>1069</v>
      </c>
      <c r="C305" s="832" t="s">
        <v>1076</v>
      </c>
      <c r="D305" s="833" t="s">
        <v>1692</v>
      </c>
      <c r="E305" s="834" t="s">
        <v>1087</v>
      </c>
      <c r="F305" s="832" t="s">
        <v>1070</v>
      </c>
      <c r="G305" s="832" t="s">
        <v>1668</v>
      </c>
      <c r="H305" s="832" t="s">
        <v>573</v>
      </c>
      <c r="I305" s="832" t="s">
        <v>1669</v>
      </c>
      <c r="J305" s="832" t="s">
        <v>1670</v>
      </c>
      <c r="K305" s="832" t="s">
        <v>1671</v>
      </c>
      <c r="L305" s="835">
        <v>414.73</v>
      </c>
      <c r="M305" s="835">
        <v>414.73</v>
      </c>
      <c r="N305" s="832">
        <v>1</v>
      </c>
      <c r="O305" s="836">
        <v>1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5" customHeight="1" x14ac:dyDescent="0.2">
      <c r="A306" s="831">
        <v>9</v>
      </c>
      <c r="B306" s="832" t="s">
        <v>1069</v>
      </c>
      <c r="C306" s="832" t="s">
        <v>1076</v>
      </c>
      <c r="D306" s="833" t="s">
        <v>1692</v>
      </c>
      <c r="E306" s="834" t="s">
        <v>1082</v>
      </c>
      <c r="F306" s="832" t="s">
        <v>1070</v>
      </c>
      <c r="G306" s="832" t="s">
        <v>1672</v>
      </c>
      <c r="H306" s="832" t="s">
        <v>573</v>
      </c>
      <c r="I306" s="832" t="s">
        <v>1673</v>
      </c>
      <c r="J306" s="832" t="s">
        <v>1674</v>
      </c>
      <c r="K306" s="832" t="s">
        <v>1675</v>
      </c>
      <c r="L306" s="835">
        <v>155.69999999999999</v>
      </c>
      <c r="M306" s="835">
        <v>155.69999999999999</v>
      </c>
      <c r="N306" s="832">
        <v>1</v>
      </c>
      <c r="O306" s="836">
        <v>1</v>
      </c>
      <c r="P306" s="835">
        <v>155.69999999999999</v>
      </c>
      <c r="Q306" s="837">
        <v>1</v>
      </c>
      <c r="R306" s="832">
        <v>1</v>
      </c>
      <c r="S306" s="837">
        <v>1</v>
      </c>
      <c r="T306" s="836">
        <v>1</v>
      </c>
      <c r="U306" s="838">
        <v>1</v>
      </c>
    </row>
    <row r="307" spans="1:21" ht="14.45" customHeight="1" x14ac:dyDescent="0.2">
      <c r="A307" s="831">
        <v>9</v>
      </c>
      <c r="B307" s="832" t="s">
        <v>1069</v>
      </c>
      <c r="C307" s="832" t="s">
        <v>1076</v>
      </c>
      <c r="D307" s="833" t="s">
        <v>1692</v>
      </c>
      <c r="E307" s="834" t="s">
        <v>1082</v>
      </c>
      <c r="F307" s="832" t="s">
        <v>1070</v>
      </c>
      <c r="G307" s="832" t="s">
        <v>1676</v>
      </c>
      <c r="H307" s="832" t="s">
        <v>573</v>
      </c>
      <c r="I307" s="832" t="s">
        <v>1677</v>
      </c>
      <c r="J307" s="832" t="s">
        <v>1678</v>
      </c>
      <c r="K307" s="832" t="s">
        <v>1679</v>
      </c>
      <c r="L307" s="835">
        <v>121.76</v>
      </c>
      <c r="M307" s="835">
        <v>121.76</v>
      </c>
      <c r="N307" s="832">
        <v>1</v>
      </c>
      <c r="O307" s="836">
        <v>1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5" customHeight="1" x14ac:dyDescent="0.2">
      <c r="A308" s="831">
        <v>9</v>
      </c>
      <c r="B308" s="832" t="s">
        <v>1069</v>
      </c>
      <c r="C308" s="832" t="s">
        <v>1076</v>
      </c>
      <c r="D308" s="833" t="s">
        <v>1692</v>
      </c>
      <c r="E308" s="834" t="s">
        <v>1082</v>
      </c>
      <c r="F308" s="832" t="s">
        <v>1070</v>
      </c>
      <c r="G308" s="832" t="s">
        <v>1171</v>
      </c>
      <c r="H308" s="832" t="s">
        <v>668</v>
      </c>
      <c r="I308" s="832" t="s">
        <v>1172</v>
      </c>
      <c r="J308" s="832" t="s">
        <v>1173</v>
      </c>
      <c r="K308" s="832" t="s">
        <v>1174</v>
      </c>
      <c r="L308" s="835">
        <v>294.81</v>
      </c>
      <c r="M308" s="835">
        <v>294.81</v>
      </c>
      <c r="N308" s="832">
        <v>1</v>
      </c>
      <c r="O308" s="836">
        <v>1</v>
      </c>
      <c r="P308" s="835">
        <v>294.81</v>
      </c>
      <c r="Q308" s="837">
        <v>1</v>
      </c>
      <c r="R308" s="832">
        <v>1</v>
      </c>
      <c r="S308" s="837">
        <v>1</v>
      </c>
      <c r="T308" s="836">
        <v>1</v>
      </c>
      <c r="U308" s="838">
        <v>1</v>
      </c>
    </row>
    <row r="309" spans="1:21" ht="14.45" customHeight="1" x14ac:dyDescent="0.2">
      <c r="A309" s="831">
        <v>9</v>
      </c>
      <c r="B309" s="832" t="s">
        <v>1069</v>
      </c>
      <c r="C309" s="832" t="s">
        <v>1076</v>
      </c>
      <c r="D309" s="833" t="s">
        <v>1692</v>
      </c>
      <c r="E309" s="834" t="s">
        <v>1095</v>
      </c>
      <c r="F309" s="832" t="s">
        <v>1070</v>
      </c>
      <c r="G309" s="832" t="s">
        <v>1680</v>
      </c>
      <c r="H309" s="832" t="s">
        <v>573</v>
      </c>
      <c r="I309" s="832" t="s">
        <v>1681</v>
      </c>
      <c r="J309" s="832" t="s">
        <v>1682</v>
      </c>
      <c r="K309" s="832" t="s">
        <v>1683</v>
      </c>
      <c r="L309" s="835">
        <v>590.26</v>
      </c>
      <c r="M309" s="835">
        <v>590.26</v>
      </c>
      <c r="N309" s="832">
        <v>1</v>
      </c>
      <c r="O309" s="836">
        <v>1</v>
      </c>
      <c r="P309" s="835">
        <v>590.26</v>
      </c>
      <c r="Q309" s="837">
        <v>1</v>
      </c>
      <c r="R309" s="832">
        <v>1</v>
      </c>
      <c r="S309" s="837">
        <v>1</v>
      </c>
      <c r="T309" s="836">
        <v>1</v>
      </c>
      <c r="U309" s="838">
        <v>1</v>
      </c>
    </row>
    <row r="310" spans="1:21" ht="14.45" customHeight="1" x14ac:dyDescent="0.2">
      <c r="A310" s="831">
        <v>9</v>
      </c>
      <c r="B310" s="832" t="s">
        <v>1069</v>
      </c>
      <c r="C310" s="832" t="s">
        <v>1076</v>
      </c>
      <c r="D310" s="833" t="s">
        <v>1692</v>
      </c>
      <c r="E310" s="834" t="s">
        <v>1095</v>
      </c>
      <c r="F310" s="832" t="s">
        <v>1070</v>
      </c>
      <c r="G310" s="832" t="s">
        <v>1684</v>
      </c>
      <c r="H310" s="832" t="s">
        <v>573</v>
      </c>
      <c r="I310" s="832" t="s">
        <v>1685</v>
      </c>
      <c r="J310" s="832" t="s">
        <v>1686</v>
      </c>
      <c r="K310" s="832" t="s">
        <v>1687</v>
      </c>
      <c r="L310" s="835">
        <v>58.77</v>
      </c>
      <c r="M310" s="835">
        <v>58.77</v>
      </c>
      <c r="N310" s="832">
        <v>1</v>
      </c>
      <c r="O310" s="836">
        <v>0.5</v>
      </c>
      <c r="P310" s="835"/>
      <c r="Q310" s="837">
        <v>0</v>
      </c>
      <c r="R310" s="832"/>
      <c r="S310" s="837">
        <v>0</v>
      </c>
      <c r="T310" s="836"/>
      <c r="U310" s="838">
        <v>0</v>
      </c>
    </row>
    <row r="311" spans="1:21" ht="14.45" customHeight="1" x14ac:dyDescent="0.2">
      <c r="A311" s="831">
        <v>9</v>
      </c>
      <c r="B311" s="832" t="s">
        <v>1069</v>
      </c>
      <c r="C311" s="832" t="s">
        <v>1076</v>
      </c>
      <c r="D311" s="833" t="s">
        <v>1692</v>
      </c>
      <c r="E311" s="834" t="s">
        <v>1095</v>
      </c>
      <c r="F311" s="832" t="s">
        <v>1070</v>
      </c>
      <c r="G311" s="832" t="s">
        <v>1421</v>
      </c>
      <c r="H311" s="832" t="s">
        <v>573</v>
      </c>
      <c r="I311" s="832" t="s">
        <v>1422</v>
      </c>
      <c r="J311" s="832" t="s">
        <v>1423</v>
      </c>
      <c r="K311" s="832" t="s">
        <v>1424</v>
      </c>
      <c r="L311" s="835">
        <v>236.03</v>
      </c>
      <c r="M311" s="835">
        <v>236.03</v>
      </c>
      <c r="N311" s="832">
        <v>1</v>
      </c>
      <c r="O311" s="836">
        <v>0.5</v>
      </c>
      <c r="P311" s="835"/>
      <c r="Q311" s="837">
        <v>0</v>
      </c>
      <c r="R311" s="832"/>
      <c r="S311" s="837">
        <v>0</v>
      </c>
      <c r="T311" s="836"/>
      <c r="U311" s="838">
        <v>0</v>
      </c>
    </row>
    <row r="312" spans="1:21" ht="14.45" customHeight="1" x14ac:dyDescent="0.2">
      <c r="A312" s="831">
        <v>9</v>
      </c>
      <c r="B312" s="832" t="s">
        <v>1069</v>
      </c>
      <c r="C312" s="832" t="s">
        <v>1076</v>
      </c>
      <c r="D312" s="833" t="s">
        <v>1692</v>
      </c>
      <c r="E312" s="834" t="s">
        <v>1095</v>
      </c>
      <c r="F312" s="832" t="s">
        <v>1070</v>
      </c>
      <c r="G312" s="832" t="s">
        <v>1218</v>
      </c>
      <c r="H312" s="832" t="s">
        <v>573</v>
      </c>
      <c r="I312" s="832" t="s">
        <v>1219</v>
      </c>
      <c r="J312" s="832" t="s">
        <v>821</v>
      </c>
      <c r="K312" s="832" t="s">
        <v>1220</v>
      </c>
      <c r="L312" s="835">
        <v>36.54</v>
      </c>
      <c r="M312" s="835">
        <v>219.24</v>
      </c>
      <c r="N312" s="832">
        <v>6</v>
      </c>
      <c r="O312" s="836">
        <v>4.5</v>
      </c>
      <c r="P312" s="835">
        <v>146.16</v>
      </c>
      <c r="Q312" s="837">
        <v>0.66666666666666663</v>
      </c>
      <c r="R312" s="832">
        <v>4</v>
      </c>
      <c r="S312" s="837">
        <v>0.66666666666666663</v>
      </c>
      <c r="T312" s="836">
        <v>3</v>
      </c>
      <c r="U312" s="838">
        <v>0.66666666666666663</v>
      </c>
    </row>
    <row r="313" spans="1:21" ht="14.45" customHeight="1" x14ac:dyDescent="0.2">
      <c r="A313" s="831">
        <v>9</v>
      </c>
      <c r="B313" s="832" t="s">
        <v>1069</v>
      </c>
      <c r="C313" s="832" t="s">
        <v>1076</v>
      </c>
      <c r="D313" s="833" t="s">
        <v>1692</v>
      </c>
      <c r="E313" s="834" t="s">
        <v>1095</v>
      </c>
      <c r="F313" s="832" t="s">
        <v>1070</v>
      </c>
      <c r="G313" s="832" t="s">
        <v>1142</v>
      </c>
      <c r="H313" s="832" t="s">
        <v>573</v>
      </c>
      <c r="I313" s="832" t="s">
        <v>1688</v>
      </c>
      <c r="J313" s="832" t="s">
        <v>1689</v>
      </c>
      <c r="K313" s="832" t="s">
        <v>1690</v>
      </c>
      <c r="L313" s="835">
        <v>306.82</v>
      </c>
      <c r="M313" s="835">
        <v>306.82</v>
      </c>
      <c r="N313" s="832">
        <v>1</v>
      </c>
      <c r="O313" s="836">
        <v>1</v>
      </c>
      <c r="P313" s="835">
        <v>306.82</v>
      </c>
      <c r="Q313" s="837">
        <v>1</v>
      </c>
      <c r="R313" s="832">
        <v>1</v>
      </c>
      <c r="S313" s="837">
        <v>1</v>
      </c>
      <c r="T313" s="836">
        <v>1</v>
      </c>
      <c r="U313" s="838">
        <v>1</v>
      </c>
    </row>
    <row r="314" spans="1:21" ht="14.45" customHeight="1" x14ac:dyDescent="0.2">
      <c r="A314" s="831">
        <v>9</v>
      </c>
      <c r="B314" s="832" t="s">
        <v>1069</v>
      </c>
      <c r="C314" s="832" t="s">
        <v>1076</v>
      </c>
      <c r="D314" s="833" t="s">
        <v>1692</v>
      </c>
      <c r="E314" s="834" t="s">
        <v>1095</v>
      </c>
      <c r="F314" s="832" t="s">
        <v>1070</v>
      </c>
      <c r="G314" s="832" t="s">
        <v>1150</v>
      </c>
      <c r="H314" s="832" t="s">
        <v>573</v>
      </c>
      <c r="I314" s="832" t="s">
        <v>1151</v>
      </c>
      <c r="J314" s="832" t="s">
        <v>690</v>
      </c>
      <c r="K314" s="832" t="s">
        <v>1152</v>
      </c>
      <c r="L314" s="835">
        <v>33.71</v>
      </c>
      <c r="M314" s="835">
        <v>101.13</v>
      </c>
      <c r="N314" s="832">
        <v>3</v>
      </c>
      <c r="O314" s="836">
        <v>3</v>
      </c>
      <c r="P314" s="835"/>
      <c r="Q314" s="837">
        <v>0</v>
      </c>
      <c r="R314" s="832"/>
      <c r="S314" s="837">
        <v>0</v>
      </c>
      <c r="T314" s="836"/>
      <c r="U314" s="838">
        <v>0</v>
      </c>
    </row>
    <row r="315" spans="1:21" ht="14.45" customHeight="1" x14ac:dyDescent="0.2">
      <c r="A315" s="831">
        <v>9</v>
      </c>
      <c r="B315" s="832" t="s">
        <v>1069</v>
      </c>
      <c r="C315" s="832" t="s">
        <v>1076</v>
      </c>
      <c r="D315" s="833" t="s">
        <v>1692</v>
      </c>
      <c r="E315" s="834" t="s">
        <v>1095</v>
      </c>
      <c r="F315" s="832" t="s">
        <v>1070</v>
      </c>
      <c r="G315" s="832" t="s">
        <v>1480</v>
      </c>
      <c r="H315" s="832" t="s">
        <v>573</v>
      </c>
      <c r="I315" s="832" t="s">
        <v>1691</v>
      </c>
      <c r="J315" s="832" t="s">
        <v>681</v>
      </c>
      <c r="K315" s="832" t="s">
        <v>1482</v>
      </c>
      <c r="L315" s="835">
        <v>61.97</v>
      </c>
      <c r="M315" s="835">
        <v>61.97</v>
      </c>
      <c r="N315" s="832">
        <v>1</v>
      </c>
      <c r="O315" s="836">
        <v>1</v>
      </c>
      <c r="P315" s="835">
        <v>61.97</v>
      </c>
      <c r="Q315" s="837">
        <v>1</v>
      </c>
      <c r="R315" s="832">
        <v>1</v>
      </c>
      <c r="S315" s="837">
        <v>1</v>
      </c>
      <c r="T315" s="836">
        <v>1</v>
      </c>
      <c r="U315" s="838">
        <v>1</v>
      </c>
    </row>
    <row r="316" spans="1:21" ht="14.45" customHeight="1" x14ac:dyDescent="0.2">
      <c r="A316" s="831">
        <v>9</v>
      </c>
      <c r="B316" s="832" t="s">
        <v>1069</v>
      </c>
      <c r="C316" s="832" t="s">
        <v>1076</v>
      </c>
      <c r="D316" s="833" t="s">
        <v>1692</v>
      </c>
      <c r="E316" s="834" t="s">
        <v>1095</v>
      </c>
      <c r="F316" s="832" t="s">
        <v>1070</v>
      </c>
      <c r="G316" s="832" t="s">
        <v>1171</v>
      </c>
      <c r="H316" s="832" t="s">
        <v>668</v>
      </c>
      <c r="I316" s="832" t="s">
        <v>1172</v>
      </c>
      <c r="J316" s="832" t="s">
        <v>1173</v>
      </c>
      <c r="K316" s="832" t="s">
        <v>1174</v>
      </c>
      <c r="L316" s="835">
        <v>294.81</v>
      </c>
      <c r="M316" s="835">
        <v>4422.1500000000005</v>
      </c>
      <c r="N316" s="832">
        <v>15</v>
      </c>
      <c r="O316" s="836">
        <v>3.5</v>
      </c>
      <c r="P316" s="835">
        <v>3537.7200000000003</v>
      </c>
      <c r="Q316" s="837">
        <v>0.79999999999999993</v>
      </c>
      <c r="R316" s="832">
        <v>12</v>
      </c>
      <c r="S316" s="837">
        <v>0.8</v>
      </c>
      <c r="T316" s="836">
        <v>3</v>
      </c>
      <c r="U316" s="838">
        <v>0.8571428571428571</v>
      </c>
    </row>
    <row r="317" spans="1:21" ht="14.45" customHeight="1" x14ac:dyDescent="0.2">
      <c r="A317" s="831">
        <v>9</v>
      </c>
      <c r="B317" s="832" t="s">
        <v>1069</v>
      </c>
      <c r="C317" s="832" t="s">
        <v>1074</v>
      </c>
      <c r="D317" s="833" t="s">
        <v>1693</v>
      </c>
      <c r="E317" s="834" t="s">
        <v>1093</v>
      </c>
      <c r="F317" s="832" t="s">
        <v>1070</v>
      </c>
      <c r="G317" s="832" t="s">
        <v>1150</v>
      </c>
      <c r="H317" s="832" t="s">
        <v>573</v>
      </c>
      <c r="I317" s="832" t="s">
        <v>1151</v>
      </c>
      <c r="J317" s="832" t="s">
        <v>690</v>
      </c>
      <c r="K317" s="832" t="s">
        <v>1152</v>
      </c>
      <c r="L317" s="835">
        <v>33.71</v>
      </c>
      <c r="M317" s="835">
        <v>33.71</v>
      </c>
      <c r="N317" s="832">
        <v>1</v>
      </c>
      <c r="O317" s="836">
        <v>0.5</v>
      </c>
      <c r="P317" s="835">
        <v>33.71</v>
      </c>
      <c r="Q317" s="837">
        <v>1</v>
      </c>
      <c r="R317" s="832">
        <v>1</v>
      </c>
      <c r="S317" s="837">
        <v>1</v>
      </c>
      <c r="T317" s="836">
        <v>0.5</v>
      </c>
      <c r="U317" s="838">
        <v>1</v>
      </c>
    </row>
    <row r="318" spans="1:21" ht="14.45" customHeight="1" x14ac:dyDescent="0.2">
      <c r="A318" s="831">
        <v>9</v>
      </c>
      <c r="B318" s="832" t="s">
        <v>1069</v>
      </c>
      <c r="C318" s="832" t="s">
        <v>1074</v>
      </c>
      <c r="D318" s="833" t="s">
        <v>1693</v>
      </c>
      <c r="E318" s="834" t="s">
        <v>1093</v>
      </c>
      <c r="F318" s="832" t="s">
        <v>1070</v>
      </c>
      <c r="G318" s="832" t="s">
        <v>1171</v>
      </c>
      <c r="H318" s="832" t="s">
        <v>668</v>
      </c>
      <c r="I318" s="832" t="s">
        <v>1172</v>
      </c>
      <c r="J318" s="832" t="s">
        <v>1173</v>
      </c>
      <c r="K318" s="832" t="s">
        <v>1174</v>
      </c>
      <c r="L318" s="835">
        <v>294.81</v>
      </c>
      <c r="M318" s="835">
        <v>294.81</v>
      </c>
      <c r="N318" s="832">
        <v>1</v>
      </c>
      <c r="O318" s="836">
        <v>0.5</v>
      </c>
      <c r="P318" s="835">
        <v>294.81</v>
      </c>
      <c r="Q318" s="837">
        <v>1</v>
      </c>
      <c r="R318" s="832">
        <v>1</v>
      </c>
      <c r="S318" s="837">
        <v>1</v>
      </c>
      <c r="T318" s="836">
        <v>0.5</v>
      </c>
      <c r="U318" s="838">
        <v>1</v>
      </c>
    </row>
    <row r="319" spans="1:21" ht="14.45" customHeight="1" x14ac:dyDescent="0.2">
      <c r="A319" s="831">
        <v>9</v>
      </c>
      <c r="B319" s="832" t="s">
        <v>1069</v>
      </c>
      <c r="C319" s="832" t="s">
        <v>1074</v>
      </c>
      <c r="D319" s="833" t="s">
        <v>1693</v>
      </c>
      <c r="E319" s="834" t="s">
        <v>1093</v>
      </c>
      <c r="F319" s="832" t="s">
        <v>1071</v>
      </c>
      <c r="G319" s="832" t="s">
        <v>1179</v>
      </c>
      <c r="H319" s="832" t="s">
        <v>573</v>
      </c>
      <c r="I319" s="832" t="s">
        <v>1389</v>
      </c>
      <c r="J319" s="832" t="s">
        <v>1181</v>
      </c>
      <c r="K319" s="832"/>
      <c r="L319" s="835">
        <v>0</v>
      </c>
      <c r="M319" s="835">
        <v>0</v>
      </c>
      <c r="N319" s="832">
        <v>1</v>
      </c>
      <c r="O319" s="836">
        <v>1</v>
      </c>
      <c r="P319" s="835">
        <v>0</v>
      </c>
      <c r="Q319" s="837"/>
      <c r="R319" s="832">
        <v>1</v>
      </c>
      <c r="S319" s="837">
        <v>1</v>
      </c>
      <c r="T319" s="836">
        <v>1</v>
      </c>
      <c r="U319" s="838">
        <v>1</v>
      </c>
    </row>
    <row r="320" spans="1:21" ht="14.45" customHeight="1" x14ac:dyDescent="0.2">
      <c r="A320" s="831">
        <v>9</v>
      </c>
      <c r="B320" s="832" t="s">
        <v>1069</v>
      </c>
      <c r="C320" s="832" t="s">
        <v>1074</v>
      </c>
      <c r="D320" s="833" t="s">
        <v>1693</v>
      </c>
      <c r="E320" s="834" t="s">
        <v>1091</v>
      </c>
      <c r="F320" s="832" t="s">
        <v>1070</v>
      </c>
      <c r="G320" s="832" t="s">
        <v>1150</v>
      </c>
      <c r="H320" s="832" t="s">
        <v>573</v>
      </c>
      <c r="I320" s="832" t="s">
        <v>1151</v>
      </c>
      <c r="J320" s="832" t="s">
        <v>690</v>
      </c>
      <c r="K320" s="832" t="s">
        <v>1152</v>
      </c>
      <c r="L320" s="835">
        <v>33.71</v>
      </c>
      <c r="M320" s="835">
        <v>33.71</v>
      </c>
      <c r="N320" s="832">
        <v>1</v>
      </c>
      <c r="O320" s="836">
        <v>1</v>
      </c>
      <c r="P320" s="835">
        <v>33.71</v>
      </c>
      <c r="Q320" s="837">
        <v>1</v>
      </c>
      <c r="R320" s="832">
        <v>1</v>
      </c>
      <c r="S320" s="837">
        <v>1</v>
      </c>
      <c r="T320" s="836">
        <v>1</v>
      </c>
      <c r="U320" s="838">
        <v>1</v>
      </c>
    </row>
    <row r="321" spans="1:21" ht="14.45" customHeight="1" x14ac:dyDescent="0.2">
      <c r="A321" s="831">
        <v>9</v>
      </c>
      <c r="B321" s="832" t="s">
        <v>1069</v>
      </c>
      <c r="C321" s="832" t="s">
        <v>1074</v>
      </c>
      <c r="D321" s="833" t="s">
        <v>1693</v>
      </c>
      <c r="E321" s="834" t="s">
        <v>1089</v>
      </c>
      <c r="F321" s="832" t="s">
        <v>1070</v>
      </c>
      <c r="G321" s="832" t="s">
        <v>1320</v>
      </c>
      <c r="H321" s="832" t="s">
        <v>573</v>
      </c>
      <c r="I321" s="832" t="s">
        <v>1321</v>
      </c>
      <c r="J321" s="832" t="s">
        <v>630</v>
      </c>
      <c r="K321" s="832" t="s">
        <v>631</v>
      </c>
      <c r="L321" s="835">
        <v>105.63</v>
      </c>
      <c r="M321" s="835">
        <v>105.63</v>
      </c>
      <c r="N321" s="832">
        <v>1</v>
      </c>
      <c r="O321" s="836">
        <v>1</v>
      </c>
      <c r="P321" s="835">
        <v>105.63</v>
      </c>
      <c r="Q321" s="837">
        <v>1</v>
      </c>
      <c r="R321" s="832">
        <v>1</v>
      </c>
      <c r="S321" s="837">
        <v>1</v>
      </c>
      <c r="T321" s="836">
        <v>1</v>
      </c>
      <c r="U321" s="838">
        <v>1</v>
      </c>
    </row>
    <row r="322" spans="1:21" ht="14.45" customHeight="1" x14ac:dyDescent="0.2">
      <c r="A322" s="831">
        <v>9</v>
      </c>
      <c r="B322" s="832" t="s">
        <v>1069</v>
      </c>
      <c r="C322" s="832" t="s">
        <v>1074</v>
      </c>
      <c r="D322" s="833" t="s">
        <v>1693</v>
      </c>
      <c r="E322" s="834" t="s">
        <v>1089</v>
      </c>
      <c r="F322" s="832" t="s">
        <v>1070</v>
      </c>
      <c r="G322" s="832" t="s">
        <v>1120</v>
      </c>
      <c r="H322" s="832" t="s">
        <v>573</v>
      </c>
      <c r="I322" s="832" t="s">
        <v>1121</v>
      </c>
      <c r="J322" s="832" t="s">
        <v>658</v>
      </c>
      <c r="K322" s="832" t="s">
        <v>659</v>
      </c>
      <c r="L322" s="835">
        <v>94.7</v>
      </c>
      <c r="M322" s="835">
        <v>94.7</v>
      </c>
      <c r="N322" s="832">
        <v>1</v>
      </c>
      <c r="O322" s="836">
        <v>0.5</v>
      </c>
      <c r="P322" s="835">
        <v>94.7</v>
      </c>
      <c r="Q322" s="837">
        <v>1</v>
      </c>
      <c r="R322" s="832">
        <v>1</v>
      </c>
      <c r="S322" s="837">
        <v>1</v>
      </c>
      <c r="T322" s="836">
        <v>0.5</v>
      </c>
      <c r="U322" s="838">
        <v>1</v>
      </c>
    </row>
    <row r="323" spans="1:21" ht="14.45" customHeight="1" thickBot="1" x14ac:dyDescent="0.25">
      <c r="A323" s="839">
        <v>9</v>
      </c>
      <c r="B323" s="840" t="s">
        <v>1069</v>
      </c>
      <c r="C323" s="840" t="s">
        <v>1074</v>
      </c>
      <c r="D323" s="841" t="s">
        <v>1693</v>
      </c>
      <c r="E323" s="842" t="s">
        <v>1089</v>
      </c>
      <c r="F323" s="840" t="s">
        <v>1070</v>
      </c>
      <c r="G323" s="840" t="s">
        <v>1150</v>
      </c>
      <c r="H323" s="840" t="s">
        <v>573</v>
      </c>
      <c r="I323" s="840" t="s">
        <v>1151</v>
      </c>
      <c r="J323" s="840" t="s">
        <v>690</v>
      </c>
      <c r="K323" s="840" t="s">
        <v>1152</v>
      </c>
      <c r="L323" s="843">
        <v>33.71</v>
      </c>
      <c r="M323" s="843">
        <v>33.71</v>
      </c>
      <c r="N323" s="840">
        <v>1</v>
      </c>
      <c r="O323" s="844">
        <v>0.5</v>
      </c>
      <c r="P323" s="843">
        <v>33.71</v>
      </c>
      <c r="Q323" s="845">
        <v>1</v>
      </c>
      <c r="R323" s="840">
        <v>1</v>
      </c>
      <c r="S323" s="845">
        <v>1</v>
      </c>
      <c r="T323" s="844">
        <v>0.5</v>
      </c>
      <c r="U323" s="846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9D85B0E-191F-41CE-A826-E91DE289719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1695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1090</v>
      </c>
      <c r="B5" s="225">
        <v>5127.5100000000011</v>
      </c>
      <c r="C5" s="830">
        <v>1.5452331270816537E-2</v>
      </c>
      <c r="D5" s="225">
        <v>326700.08999999997</v>
      </c>
      <c r="E5" s="830">
        <v>0.98454766872918342</v>
      </c>
      <c r="F5" s="848">
        <v>331827.59999999998</v>
      </c>
    </row>
    <row r="6" spans="1:6" ht="14.45" customHeight="1" x14ac:dyDescent="0.2">
      <c r="A6" s="857" t="s">
        <v>1094</v>
      </c>
      <c r="B6" s="849">
        <v>2084.1000000000004</v>
      </c>
      <c r="C6" s="837">
        <v>1.2650499731462929E-2</v>
      </c>
      <c r="D6" s="849">
        <v>162660.38000000003</v>
      </c>
      <c r="E6" s="837">
        <v>0.98734950026853707</v>
      </c>
      <c r="F6" s="850">
        <v>164744.48000000004</v>
      </c>
    </row>
    <row r="7" spans="1:6" ht="14.45" customHeight="1" x14ac:dyDescent="0.2">
      <c r="A7" s="857" t="s">
        <v>1087</v>
      </c>
      <c r="B7" s="849">
        <v>1661.24</v>
      </c>
      <c r="C7" s="837">
        <v>0.6921083549282161</v>
      </c>
      <c r="D7" s="849">
        <v>739.02</v>
      </c>
      <c r="E7" s="837">
        <v>0.30789164507178385</v>
      </c>
      <c r="F7" s="850">
        <v>2400.2600000000002</v>
      </c>
    </row>
    <row r="8" spans="1:6" ht="14.45" customHeight="1" x14ac:dyDescent="0.2">
      <c r="A8" s="857" t="s">
        <v>1085</v>
      </c>
      <c r="B8" s="849">
        <v>1501.0700000000002</v>
      </c>
      <c r="C8" s="837">
        <v>7.3971781056892637E-3</v>
      </c>
      <c r="D8" s="849">
        <v>201423.61000000002</v>
      </c>
      <c r="E8" s="837">
        <v>0.99260282189431071</v>
      </c>
      <c r="F8" s="850">
        <v>202924.68000000002</v>
      </c>
    </row>
    <row r="9" spans="1:6" ht="14.45" customHeight="1" x14ac:dyDescent="0.2">
      <c r="A9" s="857" t="s">
        <v>1083</v>
      </c>
      <c r="B9" s="849">
        <v>1397.3400000000001</v>
      </c>
      <c r="C9" s="837">
        <v>0.16178927587680145</v>
      </c>
      <c r="D9" s="849">
        <v>7239.45</v>
      </c>
      <c r="E9" s="837">
        <v>0.83821072412319841</v>
      </c>
      <c r="F9" s="850">
        <v>8636.7900000000009</v>
      </c>
    </row>
    <row r="10" spans="1:6" ht="14.45" customHeight="1" x14ac:dyDescent="0.2">
      <c r="A10" s="857" t="s">
        <v>1082</v>
      </c>
      <c r="B10" s="849">
        <v>155.69999999999999</v>
      </c>
      <c r="C10" s="837">
        <v>0.34560831058134112</v>
      </c>
      <c r="D10" s="849">
        <v>294.81</v>
      </c>
      <c r="E10" s="837">
        <v>0.65439168941865888</v>
      </c>
      <c r="F10" s="850">
        <v>450.51</v>
      </c>
    </row>
    <row r="11" spans="1:6" ht="14.45" customHeight="1" x14ac:dyDescent="0.2">
      <c r="A11" s="857" t="s">
        <v>1089</v>
      </c>
      <c r="B11" s="849"/>
      <c r="C11" s="837">
        <v>0</v>
      </c>
      <c r="D11" s="849">
        <v>10613.16</v>
      </c>
      <c r="E11" s="837">
        <v>1</v>
      </c>
      <c r="F11" s="850">
        <v>10613.16</v>
      </c>
    </row>
    <row r="12" spans="1:6" ht="14.45" customHeight="1" x14ac:dyDescent="0.2">
      <c r="A12" s="857" t="s">
        <v>1091</v>
      </c>
      <c r="B12" s="849"/>
      <c r="C12" s="837">
        <v>0</v>
      </c>
      <c r="D12" s="849">
        <v>19353.54</v>
      </c>
      <c r="E12" s="837">
        <v>1</v>
      </c>
      <c r="F12" s="850">
        <v>19353.54</v>
      </c>
    </row>
    <row r="13" spans="1:6" ht="14.45" customHeight="1" x14ac:dyDescent="0.2">
      <c r="A13" s="857" t="s">
        <v>1095</v>
      </c>
      <c r="B13" s="849"/>
      <c r="C13" s="837">
        <v>0</v>
      </c>
      <c r="D13" s="849">
        <v>4422.1500000000005</v>
      </c>
      <c r="E13" s="837">
        <v>1</v>
      </c>
      <c r="F13" s="850">
        <v>4422.1500000000005</v>
      </c>
    </row>
    <row r="14" spans="1:6" ht="14.45" customHeight="1" x14ac:dyDescent="0.2">
      <c r="A14" s="857" t="s">
        <v>1088</v>
      </c>
      <c r="B14" s="849"/>
      <c r="C14" s="837">
        <v>0</v>
      </c>
      <c r="D14" s="849">
        <v>1768.8600000000001</v>
      </c>
      <c r="E14" s="837">
        <v>1</v>
      </c>
      <c r="F14" s="850">
        <v>1768.8600000000001</v>
      </c>
    </row>
    <row r="15" spans="1:6" ht="14.45" customHeight="1" x14ac:dyDescent="0.2">
      <c r="A15" s="857" t="s">
        <v>1086</v>
      </c>
      <c r="B15" s="849"/>
      <c r="C15" s="837">
        <v>0</v>
      </c>
      <c r="D15" s="849">
        <v>1558.0500000000002</v>
      </c>
      <c r="E15" s="837">
        <v>1</v>
      </c>
      <c r="F15" s="850">
        <v>1558.0500000000002</v>
      </c>
    </row>
    <row r="16" spans="1:6" ht="14.45" customHeight="1" x14ac:dyDescent="0.2">
      <c r="A16" s="857" t="s">
        <v>1092</v>
      </c>
      <c r="B16" s="849"/>
      <c r="C16" s="837">
        <v>0</v>
      </c>
      <c r="D16" s="849">
        <v>2080.86</v>
      </c>
      <c r="E16" s="837">
        <v>1</v>
      </c>
      <c r="F16" s="850">
        <v>2080.86</v>
      </c>
    </row>
    <row r="17" spans="1:6" ht="14.45" customHeight="1" x14ac:dyDescent="0.2">
      <c r="A17" s="857" t="s">
        <v>1081</v>
      </c>
      <c r="B17" s="849"/>
      <c r="C17" s="837">
        <v>0</v>
      </c>
      <c r="D17" s="849">
        <v>23350.55</v>
      </c>
      <c r="E17" s="837">
        <v>1</v>
      </c>
      <c r="F17" s="850">
        <v>23350.55</v>
      </c>
    </row>
    <row r="18" spans="1:6" ht="14.45" customHeight="1" thickBot="1" x14ac:dyDescent="0.25">
      <c r="A18" s="858" t="s">
        <v>1093</v>
      </c>
      <c r="B18" s="853"/>
      <c r="C18" s="854">
        <v>0</v>
      </c>
      <c r="D18" s="853">
        <v>589.62</v>
      </c>
      <c r="E18" s="854">
        <v>1</v>
      </c>
      <c r="F18" s="855">
        <v>589.62</v>
      </c>
    </row>
    <row r="19" spans="1:6" ht="14.45" customHeight="1" thickBot="1" x14ac:dyDescent="0.25">
      <c r="A19" s="771" t="s">
        <v>3</v>
      </c>
      <c r="B19" s="772">
        <v>11926.960000000003</v>
      </c>
      <c r="C19" s="773">
        <v>1.5395165881048471E-2</v>
      </c>
      <c r="D19" s="772">
        <v>762794.15000000026</v>
      </c>
      <c r="E19" s="773">
        <v>0.98460483411895161</v>
      </c>
      <c r="F19" s="774">
        <v>774721.11000000022</v>
      </c>
    </row>
    <row r="20" spans="1:6" ht="14.45" customHeight="1" thickBot="1" x14ac:dyDescent="0.25"/>
    <row r="21" spans="1:6" ht="14.45" customHeight="1" x14ac:dyDescent="0.2">
      <c r="A21" s="856" t="s">
        <v>984</v>
      </c>
      <c r="B21" s="225">
        <v>7211.6100000000015</v>
      </c>
      <c r="C21" s="830">
        <v>9.4166151501736319E-3</v>
      </c>
      <c r="D21" s="225">
        <v>758627.26999999955</v>
      </c>
      <c r="E21" s="830">
        <v>0.99058338484982644</v>
      </c>
      <c r="F21" s="848">
        <v>765838.87999999954</v>
      </c>
    </row>
    <row r="22" spans="1:6" ht="14.45" customHeight="1" x14ac:dyDescent="0.2">
      <c r="A22" s="857" t="s">
        <v>1696</v>
      </c>
      <c r="B22" s="849">
        <v>902.57</v>
      </c>
      <c r="C22" s="837">
        <v>1</v>
      </c>
      <c r="D22" s="849"/>
      <c r="E22" s="837">
        <v>0</v>
      </c>
      <c r="F22" s="850">
        <v>902.57</v>
      </c>
    </row>
    <row r="23" spans="1:6" ht="14.45" customHeight="1" x14ac:dyDescent="0.2">
      <c r="A23" s="857" t="s">
        <v>966</v>
      </c>
      <c r="B23" s="849">
        <v>682.08</v>
      </c>
      <c r="C23" s="837">
        <v>0.79998123431305856</v>
      </c>
      <c r="D23" s="849">
        <v>170.54</v>
      </c>
      <c r="E23" s="837">
        <v>0.20001876568694141</v>
      </c>
      <c r="F23" s="850">
        <v>852.62</v>
      </c>
    </row>
    <row r="24" spans="1:6" ht="14.45" customHeight="1" x14ac:dyDescent="0.2">
      <c r="A24" s="857" t="s">
        <v>1697</v>
      </c>
      <c r="B24" s="849">
        <v>611.59</v>
      </c>
      <c r="C24" s="837">
        <v>1</v>
      </c>
      <c r="D24" s="849"/>
      <c r="E24" s="837">
        <v>0</v>
      </c>
      <c r="F24" s="850">
        <v>611.59</v>
      </c>
    </row>
    <row r="25" spans="1:6" ht="14.45" customHeight="1" x14ac:dyDescent="0.2">
      <c r="A25" s="857" t="s">
        <v>1698</v>
      </c>
      <c r="B25" s="849">
        <v>603.72</v>
      </c>
      <c r="C25" s="837">
        <v>1</v>
      </c>
      <c r="D25" s="849"/>
      <c r="E25" s="837">
        <v>0</v>
      </c>
      <c r="F25" s="850">
        <v>603.72</v>
      </c>
    </row>
    <row r="26" spans="1:6" ht="14.45" customHeight="1" x14ac:dyDescent="0.2">
      <c r="A26" s="857" t="s">
        <v>1699</v>
      </c>
      <c r="B26" s="849">
        <v>600.66</v>
      </c>
      <c r="C26" s="837">
        <v>1</v>
      </c>
      <c r="D26" s="849"/>
      <c r="E26" s="837">
        <v>0</v>
      </c>
      <c r="F26" s="850">
        <v>600.66</v>
      </c>
    </row>
    <row r="27" spans="1:6" ht="14.45" customHeight="1" x14ac:dyDescent="0.2">
      <c r="A27" s="857" t="s">
        <v>1700</v>
      </c>
      <c r="B27" s="849">
        <v>598.5</v>
      </c>
      <c r="C27" s="837">
        <v>0.7142857142857143</v>
      </c>
      <c r="D27" s="849">
        <v>239.4</v>
      </c>
      <c r="E27" s="837">
        <v>0.28571428571428575</v>
      </c>
      <c r="F27" s="850">
        <v>837.9</v>
      </c>
    </row>
    <row r="28" spans="1:6" ht="14.45" customHeight="1" x14ac:dyDescent="0.2">
      <c r="A28" s="857" t="s">
        <v>1701</v>
      </c>
      <c r="B28" s="849">
        <v>345.64</v>
      </c>
      <c r="C28" s="837">
        <v>1</v>
      </c>
      <c r="D28" s="849"/>
      <c r="E28" s="837">
        <v>0</v>
      </c>
      <c r="F28" s="850">
        <v>345.64</v>
      </c>
    </row>
    <row r="29" spans="1:6" ht="14.45" customHeight="1" x14ac:dyDescent="0.2">
      <c r="A29" s="857" t="s">
        <v>1702</v>
      </c>
      <c r="B29" s="849">
        <v>155.69999999999999</v>
      </c>
      <c r="C29" s="837">
        <v>1</v>
      </c>
      <c r="D29" s="849"/>
      <c r="E29" s="837">
        <v>0</v>
      </c>
      <c r="F29" s="850">
        <v>155.69999999999999</v>
      </c>
    </row>
    <row r="30" spans="1:6" ht="14.45" customHeight="1" x14ac:dyDescent="0.2">
      <c r="A30" s="857" t="s">
        <v>1703</v>
      </c>
      <c r="B30" s="849">
        <v>111.22</v>
      </c>
      <c r="C30" s="837">
        <v>0.19366184920773113</v>
      </c>
      <c r="D30" s="849">
        <v>463.08000000000004</v>
      </c>
      <c r="E30" s="837">
        <v>0.80633815079226878</v>
      </c>
      <c r="F30" s="850">
        <v>574.30000000000007</v>
      </c>
    </row>
    <row r="31" spans="1:6" ht="14.45" customHeight="1" x14ac:dyDescent="0.2">
      <c r="A31" s="857" t="s">
        <v>1704</v>
      </c>
      <c r="B31" s="849">
        <v>103.67</v>
      </c>
      <c r="C31" s="837">
        <v>1</v>
      </c>
      <c r="D31" s="849"/>
      <c r="E31" s="837">
        <v>0</v>
      </c>
      <c r="F31" s="850">
        <v>103.67</v>
      </c>
    </row>
    <row r="32" spans="1:6" ht="14.45" customHeight="1" x14ac:dyDescent="0.2">
      <c r="A32" s="857" t="s">
        <v>1705</v>
      </c>
      <c r="B32" s="849">
        <v>0</v>
      </c>
      <c r="C32" s="837"/>
      <c r="D32" s="849"/>
      <c r="E32" s="837"/>
      <c r="F32" s="850">
        <v>0</v>
      </c>
    </row>
    <row r="33" spans="1:6" ht="14.45" customHeight="1" x14ac:dyDescent="0.2">
      <c r="A33" s="857" t="s">
        <v>1706</v>
      </c>
      <c r="B33" s="849"/>
      <c r="C33" s="837">
        <v>0</v>
      </c>
      <c r="D33" s="849">
        <v>700.41</v>
      </c>
      <c r="E33" s="837">
        <v>1</v>
      </c>
      <c r="F33" s="850">
        <v>700.41</v>
      </c>
    </row>
    <row r="34" spans="1:6" ht="14.45" customHeight="1" x14ac:dyDescent="0.2">
      <c r="A34" s="857" t="s">
        <v>1707</v>
      </c>
      <c r="B34" s="849"/>
      <c r="C34" s="837">
        <v>0</v>
      </c>
      <c r="D34" s="849">
        <v>102.46000000000001</v>
      </c>
      <c r="E34" s="837">
        <v>1</v>
      </c>
      <c r="F34" s="850">
        <v>102.46000000000001</v>
      </c>
    </row>
    <row r="35" spans="1:6" ht="14.45" customHeight="1" x14ac:dyDescent="0.2">
      <c r="A35" s="857" t="s">
        <v>964</v>
      </c>
      <c r="B35" s="849"/>
      <c r="C35" s="837">
        <v>0</v>
      </c>
      <c r="D35" s="849">
        <v>42.51</v>
      </c>
      <c r="E35" s="837">
        <v>1</v>
      </c>
      <c r="F35" s="850">
        <v>42.51</v>
      </c>
    </row>
    <row r="36" spans="1:6" ht="14.45" customHeight="1" x14ac:dyDescent="0.2">
      <c r="A36" s="857" t="s">
        <v>979</v>
      </c>
      <c r="B36" s="849"/>
      <c r="C36" s="837">
        <v>0</v>
      </c>
      <c r="D36" s="849">
        <v>120.15</v>
      </c>
      <c r="E36" s="837">
        <v>1</v>
      </c>
      <c r="F36" s="850">
        <v>120.15</v>
      </c>
    </row>
    <row r="37" spans="1:6" ht="14.45" customHeight="1" x14ac:dyDescent="0.2">
      <c r="A37" s="857" t="s">
        <v>1708</v>
      </c>
      <c r="B37" s="849"/>
      <c r="C37" s="837">
        <v>0</v>
      </c>
      <c r="D37" s="849">
        <v>706.25</v>
      </c>
      <c r="E37" s="837">
        <v>1</v>
      </c>
      <c r="F37" s="850">
        <v>706.25</v>
      </c>
    </row>
    <row r="38" spans="1:6" ht="14.45" customHeight="1" x14ac:dyDescent="0.2">
      <c r="A38" s="857" t="s">
        <v>1709</v>
      </c>
      <c r="B38" s="849"/>
      <c r="C38" s="837">
        <v>0</v>
      </c>
      <c r="D38" s="849">
        <v>282.97000000000003</v>
      </c>
      <c r="E38" s="837">
        <v>1</v>
      </c>
      <c r="F38" s="850">
        <v>282.97000000000003</v>
      </c>
    </row>
    <row r="39" spans="1:6" ht="14.45" customHeight="1" x14ac:dyDescent="0.2">
      <c r="A39" s="857" t="s">
        <v>1710</v>
      </c>
      <c r="B39" s="849"/>
      <c r="C39" s="837">
        <v>0</v>
      </c>
      <c r="D39" s="849">
        <v>352.64</v>
      </c>
      <c r="E39" s="837">
        <v>1</v>
      </c>
      <c r="F39" s="850">
        <v>352.64</v>
      </c>
    </row>
    <row r="40" spans="1:6" ht="14.45" customHeight="1" x14ac:dyDescent="0.2">
      <c r="A40" s="857" t="s">
        <v>1711</v>
      </c>
      <c r="B40" s="849"/>
      <c r="C40" s="837">
        <v>0</v>
      </c>
      <c r="D40" s="849">
        <v>279.82</v>
      </c>
      <c r="E40" s="837">
        <v>1</v>
      </c>
      <c r="F40" s="850">
        <v>279.82</v>
      </c>
    </row>
    <row r="41" spans="1:6" ht="14.45" customHeight="1" x14ac:dyDescent="0.2">
      <c r="A41" s="857" t="s">
        <v>1712</v>
      </c>
      <c r="B41" s="849"/>
      <c r="C41" s="837">
        <v>0</v>
      </c>
      <c r="D41" s="849">
        <v>378.81</v>
      </c>
      <c r="E41" s="837">
        <v>1</v>
      </c>
      <c r="F41" s="850">
        <v>378.81</v>
      </c>
    </row>
    <row r="42" spans="1:6" ht="14.45" customHeight="1" x14ac:dyDescent="0.2">
      <c r="A42" s="857" t="s">
        <v>1713</v>
      </c>
      <c r="B42" s="849"/>
      <c r="C42" s="837">
        <v>0</v>
      </c>
      <c r="D42" s="849">
        <v>41.66</v>
      </c>
      <c r="E42" s="837">
        <v>1</v>
      </c>
      <c r="F42" s="850">
        <v>41.66</v>
      </c>
    </row>
    <row r="43" spans="1:6" ht="14.45" customHeight="1" x14ac:dyDescent="0.2">
      <c r="A43" s="857" t="s">
        <v>1714</v>
      </c>
      <c r="B43" s="849"/>
      <c r="C43" s="837">
        <v>0</v>
      </c>
      <c r="D43" s="849">
        <v>286.18</v>
      </c>
      <c r="E43" s="837">
        <v>1</v>
      </c>
      <c r="F43" s="850">
        <v>286.18</v>
      </c>
    </row>
    <row r="44" spans="1:6" ht="14.45" customHeight="1" thickBot="1" x14ac:dyDescent="0.25">
      <c r="A44" s="858" t="s">
        <v>974</v>
      </c>
      <c r="B44" s="853"/>
      <c r="C44" s="854"/>
      <c r="D44" s="853">
        <v>0</v>
      </c>
      <c r="E44" s="854"/>
      <c r="F44" s="855">
        <v>0</v>
      </c>
    </row>
    <row r="45" spans="1:6" ht="14.45" customHeight="1" thickBot="1" x14ac:dyDescent="0.25">
      <c r="A45" s="771" t="s">
        <v>3</v>
      </c>
      <c r="B45" s="772">
        <v>11926.960000000003</v>
      </c>
      <c r="C45" s="773">
        <v>1.5395165881048485E-2</v>
      </c>
      <c r="D45" s="772">
        <v>762794.14999999956</v>
      </c>
      <c r="E45" s="773">
        <v>0.98460483411895161</v>
      </c>
      <c r="F45" s="774">
        <v>774721.10999999952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{6ECC89EF-AEE7-496A-835B-F8C6645779FA}</x14:id>
        </ext>
      </extLst>
    </cfRule>
  </conditionalFormatting>
  <conditionalFormatting sqref="F21:F4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{23BBB2F6-D361-4DD6-817C-2B67DA6FA524}</x14:id>
        </ext>
      </extLst>
    </cfRule>
  </conditionalFormatting>
  <hyperlinks>
    <hyperlink ref="A2" location="Obsah!A1" display="Zpět na Obsah  KL 01  1.-4.měsíc" xr:uid="{C365B86B-7DDF-43E6-8059-673E2FDBA97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CC89EF-AEE7-496A-835B-F8C6645779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23BBB2F6-D361-4DD6-817C-2B67DA6FA5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F21:F44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8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1734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41</v>
      </c>
      <c r="G3" s="47">
        <f>SUBTOTAL(9,G6:G1048576)</f>
        <v>11926.960000000001</v>
      </c>
      <c r="H3" s="48">
        <f>IF(M3=0,0,G3/M3)</f>
        <v>1.5395165881048471E-2</v>
      </c>
      <c r="I3" s="47">
        <f>SUBTOTAL(9,I6:I1048576)</f>
        <v>4030</v>
      </c>
      <c r="J3" s="47">
        <f>SUBTOTAL(9,J6:J1048576)</f>
        <v>762794.15000000014</v>
      </c>
      <c r="K3" s="48">
        <f>IF(M3=0,0,J3/M3)</f>
        <v>0.98460483411895161</v>
      </c>
      <c r="L3" s="47">
        <f>SUBTOTAL(9,L6:L1048576)</f>
        <v>4071</v>
      </c>
      <c r="M3" s="49">
        <f>SUBTOTAL(9,M6:M1048576)</f>
        <v>774721.1100000001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1081</v>
      </c>
      <c r="B6" s="825" t="s">
        <v>1715</v>
      </c>
      <c r="C6" s="825" t="s">
        <v>1554</v>
      </c>
      <c r="D6" s="825" t="s">
        <v>1555</v>
      </c>
      <c r="E6" s="825" t="s">
        <v>1556</v>
      </c>
      <c r="F6" s="225"/>
      <c r="G6" s="225"/>
      <c r="H6" s="830">
        <v>0</v>
      </c>
      <c r="I6" s="225">
        <v>1</v>
      </c>
      <c r="J6" s="225">
        <v>282.97000000000003</v>
      </c>
      <c r="K6" s="830">
        <v>1</v>
      </c>
      <c r="L6" s="225">
        <v>1</v>
      </c>
      <c r="M6" s="848">
        <v>282.97000000000003</v>
      </c>
    </row>
    <row r="7" spans="1:13" ht="14.45" customHeight="1" x14ac:dyDescent="0.2">
      <c r="A7" s="831" t="s">
        <v>1081</v>
      </c>
      <c r="B7" s="832" t="s">
        <v>1716</v>
      </c>
      <c r="C7" s="832" t="s">
        <v>1109</v>
      </c>
      <c r="D7" s="832" t="s">
        <v>1110</v>
      </c>
      <c r="E7" s="832" t="s">
        <v>1111</v>
      </c>
      <c r="F7" s="849"/>
      <c r="G7" s="849"/>
      <c r="H7" s="837">
        <v>0</v>
      </c>
      <c r="I7" s="849">
        <v>1</v>
      </c>
      <c r="J7" s="849">
        <v>176.32</v>
      </c>
      <c r="K7" s="837">
        <v>1</v>
      </c>
      <c r="L7" s="849">
        <v>1</v>
      </c>
      <c r="M7" s="850">
        <v>176.32</v>
      </c>
    </row>
    <row r="8" spans="1:13" ht="14.45" customHeight="1" x14ac:dyDescent="0.2">
      <c r="A8" s="831" t="s">
        <v>1081</v>
      </c>
      <c r="B8" s="832" t="s">
        <v>1062</v>
      </c>
      <c r="C8" s="832" t="s">
        <v>1259</v>
      </c>
      <c r="D8" s="832" t="s">
        <v>1260</v>
      </c>
      <c r="E8" s="832" t="s">
        <v>1261</v>
      </c>
      <c r="F8" s="849"/>
      <c r="G8" s="849"/>
      <c r="H8" s="837">
        <v>0</v>
      </c>
      <c r="I8" s="849">
        <v>6</v>
      </c>
      <c r="J8" s="849">
        <v>15815.82</v>
      </c>
      <c r="K8" s="837">
        <v>1</v>
      </c>
      <c r="L8" s="849">
        <v>6</v>
      </c>
      <c r="M8" s="850">
        <v>15815.82</v>
      </c>
    </row>
    <row r="9" spans="1:13" ht="14.45" customHeight="1" x14ac:dyDescent="0.2">
      <c r="A9" s="831" t="s">
        <v>1081</v>
      </c>
      <c r="B9" s="832" t="s">
        <v>1062</v>
      </c>
      <c r="C9" s="832" t="s">
        <v>1172</v>
      </c>
      <c r="D9" s="832" t="s">
        <v>1173</v>
      </c>
      <c r="E9" s="832" t="s">
        <v>1174</v>
      </c>
      <c r="F9" s="849"/>
      <c r="G9" s="849"/>
      <c r="H9" s="837">
        <v>0</v>
      </c>
      <c r="I9" s="849">
        <v>24</v>
      </c>
      <c r="J9" s="849">
        <v>7075.4400000000005</v>
      </c>
      <c r="K9" s="837">
        <v>1</v>
      </c>
      <c r="L9" s="849">
        <v>24</v>
      </c>
      <c r="M9" s="850">
        <v>7075.4400000000005</v>
      </c>
    </row>
    <row r="10" spans="1:13" ht="14.45" customHeight="1" x14ac:dyDescent="0.2">
      <c r="A10" s="831" t="s">
        <v>1082</v>
      </c>
      <c r="B10" s="832" t="s">
        <v>1717</v>
      </c>
      <c r="C10" s="832" t="s">
        <v>1673</v>
      </c>
      <c r="D10" s="832" t="s">
        <v>1674</v>
      </c>
      <c r="E10" s="832" t="s">
        <v>1675</v>
      </c>
      <c r="F10" s="849">
        <v>1</v>
      </c>
      <c r="G10" s="849">
        <v>155.69999999999999</v>
      </c>
      <c r="H10" s="837">
        <v>1</v>
      </c>
      <c r="I10" s="849"/>
      <c r="J10" s="849"/>
      <c r="K10" s="837">
        <v>0</v>
      </c>
      <c r="L10" s="849">
        <v>1</v>
      </c>
      <c r="M10" s="850">
        <v>155.69999999999999</v>
      </c>
    </row>
    <row r="11" spans="1:13" ht="14.45" customHeight="1" x14ac:dyDescent="0.2">
      <c r="A11" s="831" t="s">
        <v>1082</v>
      </c>
      <c r="B11" s="832" t="s">
        <v>1062</v>
      </c>
      <c r="C11" s="832" t="s">
        <v>1172</v>
      </c>
      <c r="D11" s="832" t="s">
        <v>1173</v>
      </c>
      <c r="E11" s="832" t="s">
        <v>1174</v>
      </c>
      <c r="F11" s="849"/>
      <c r="G11" s="849"/>
      <c r="H11" s="837">
        <v>0</v>
      </c>
      <c r="I11" s="849">
        <v>1</v>
      </c>
      <c r="J11" s="849">
        <v>294.81</v>
      </c>
      <c r="K11" s="837">
        <v>1</v>
      </c>
      <c r="L11" s="849">
        <v>1</v>
      </c>
      <c r="M11" s="850">
        <v>294.81</v>
      </c>
    </row>
    <row r="12" spans="1:13" ht="14.45" customHeight="1" x14ac:dyDescent="0.2">
      <c r="A12" s="831" t="s">
        <v>1083</v>
      </c>
      <c r="B12" s="832" t="s">
        <v>1718</v>
      </c>
      <c r="C12" s="832" t="s">
        <v>1113</v>
      </c>
      <c r="D12" s="832" t="s">
        <v>1114</v>
      </c>
      <c r="E12" s="832" t="s">
        <v>1115</v>
      </c>
      <c r="F12" s="849">
        <v>1</v>
      </c>
      <c r="G12" s="849">
        <v>103.67</v>
      </c>
      <c r="H12" s="837">
        <v>1</v>
      </c>
      <c r="I12" s="849"/>
      <c r="J12" s="849"/>
      <c r="K12" s="837">
        <v>0</v>
      </c>
      <c r="L12" s="849">
        <v>1</v>
      </c>
      <c r="M12" s="850">
        <v>103.67</v>
      </c>
    </row>
    <row r="13" spans="1:13" ht="14.45" customHeight="1" x14ac:dyDescent="0.2">
      <c r="A13" s="831" t="s">
        <v>1083</v>
      </c>
      <c r="B13" s="832" t="s">
        <v>1719</v>
      </c>
      <c r="C13" s="832" t="s">
        <v>1117</v>
      </c>
      <c r="D13" s="832" t="s">
        <v>1118</v>
      </c>
      <c r="E13" s="832" t="s">
        <v>1119</v>
      </c>
      <c r="F13" s="849">
        <v>1</v>
      </c>
      <c r="G13" s="849">
        <v>611.59</v>
      </c>
      <c r="H13" s="837">
        <v>1</v>
      </c>
      <c r="I13" s="849"/>
      <c r="J13" s="849"/>
      <c r="K13" s="837">
        <v>0</v>
      </c>
      <c r="L13" s="849">
        <v>1</v>
      </c>
      <c r="M13" s="850">
        <v>611.59</v>
      </c>
    </row>
    <row r="14" spans="1:13" ht="14.45" customHeight="1" x14ac:dyDescent="0.2">
      <c r="A14" s="831" t="s">
        <v>1083</v>
      </c>
      <c r="B14" s="832" t="s">
        <v>985</v>
      </c>
      <c r="C14" s="832" t="s">
        <v>1105</v>
      </c>
      <c r="D14" s="832" t="s">
        <v>1106</v>
      </c>
      <c r="E14" s="832" t="s">
        <v>1107</v>
      </c>
      <c r="F14" s="849">
        <v>4</v>
      </c>
      <c r="G14" s="849">
        <v>682.08</v>
      </c>
      <c r="H14" s="837">
        <v>1</v>
      </c>
      <c r="I14" s="849"/>
      <c r="J14" s="849"/>
      <c r="K14" s="837">
        <v>0</v>
      </c>
      <c r="L14" s="849">
        <v>4</v>
      </c>
      <c r="M14" s="850">
        <v>682.08</v>
      </c>
    </row>
    <row r="15" spans="1:13" ht="14.45" customHeight="1" x14ac:dyDescent="0.2">
      <c r="A15" s="831" t="s">
        <v>1083</v>
      </c>
      <c r="B15" s="832" t="s">
        <v>1720</v>
      </c>
      <c r="C15" s="832" t="s">
        <v>1143</v>
      </c>
      <c r="D15" s="832" t="s">
        <v>1144</v>
      </c>
      <c r="E15" s="832" t="s">
        <v>1145</v>
      </c>
      <c r="F15" s="849"/>
      <c r="G15" s="849"/>
      <c r="H15" s="837">
        <v>0</v>
      </c>
      <c r="I15" s="849">
        <v>2</v>
      </c>
      <c r="J15" s="849">
        <v>282.5</v>
      </c>
      <c r="K15" s="837">
        <v>1</v>
      </c>
      <c r="L15" s="849">
        <v>2</v>
      </c>
      <c r="M15" s="850">
        <v>282.5</v>
      </c>
    </row>
    <row r="16" spans="1:13" ht="14.45" customHeight="1" x14ac:dyDescent="0.2">
      <c r="A16" s="831" t="s">
        <v>1083</v>
      </c>
      <c r="B16" s="832" t="s">
        <v>1716</v>
      </c>
      <c r="C16" s="832" t="s">
        <v>1109</v>
      </c>
      <c r="D16" s="832" t="s">
        <v>1110</v>
      </c>
      <c r="E16" s="832" t="s">
        <v>1111</v>
      </c>
      <c r="F16" s="849"/>
      <c r="G16" s="849"/>
      <c r="H16" s="837">
        <v>0</v>
      </c>
      <c r="I16" s="849">
        <v>1</v>
      </c>
      <c r="J16" s="849">
        <v>176.32</v>
      </c>
      <c r="K16" s="837">
        <v>1</v>
      </c>
      <c r="L16" s="849">
        <v>1</v>
      </c>
      <c r="M16" s="850">
        <v>176.32</v>
      </c>
    </row>
    <row r="17" spans="1:13" ht="14.45" customHeight="1" x14ac:dyDescent="0.2">
      <c r="A17" s="831" t="s">
        <v>1083</v>
      </c>
      <c r="B17" s="832" t="s">
        <v>1062</v>
      </c>
      <c r="C17" s="832" t="s">
        <v>1172</v>
      </c>
      <c r="D17" s="832" t="s">
        <v>1173</v>
      </c>
      <c r="E17" s="832" t="s">
        <v>1174</v>
      </c>
      <c r="F17" s="849"/>
      <c r="G17" s="849"/>
      <c r="H17" s="837">
        <v>0</v>
      </c>
      <c r="I17" s="849">
        <v>23</v>
      </c>
      <c r="J17" s="849">
        <v>6780.63</v>
      </c>
      <c r="K17" s="837">
        <v>1</v>
      </c>
      <c r="L17" s="849">
        <v>23</v>
      </c>
      <c r="M17" s="850">
        <v>6780.63</v>
      </c>
    </row>
    <row r="18" spans="1:13" ht="14.45" customHeight="1" x14ac:dyDescent="0.2">
      <c r="A18" s="831" t="s">
        <v>1085</v>
      </c>
      <c r="B18" s="832" t="s">
        <v>1721</v>
      </c>
      <c r="C18" s="832" t="s">
        <v>1217</v>
      </c>
      <c r="D18" s="832" t="s">
        <v>624</v>
      </c>
      <c r="E18" s="832" t="s">
        <v>625</v>
      </c>
      <c r="F18" s="849">
        <v>1</v>
      </c>
      <c r="G18" s="849">
        <v>0</v>
      </c>
      <c r="H18" s="837"/>
      <c r="I18" s="849"/>
      <c r="J18" s="849"/>
      <c r="K18" s="837"/>
      <c r="L18" s="849">
        <v>1</v>
      </c>
      <c r="M18" s="850">
        <v>0</v>
      </c>
    </row>
    <row r="19" spans="1:13" ht="14.45" customHeight="1" x14ac:dyDescent="0.2">
      <c r="A19" s="831" t="s">
        <v>1085</v>
      </c>
      <c r="B19" s="832" t="s">
        <v>1722</v>
      </c>
      <c r="C19" s="832" t="s">
        <v>1184</v>
      </c>
      <c r="D19" s="832" t="s">
        <v>1185</v>
      </c>
      <c r="E19" s="832" t="s">
        <v>1186</v>
      </c>
      <c r="F19" s="849">
        <v>5</v>
      </c>
      <c r="G19" s="849">
        <v>598.5</v>
      </c>
      <c r="H19" s="837">
        <v>1</v>
      </c>
      <c r="I19" s="849"/>
      <c r="J19" s="849"/>
      <c r="K19" s="837">
        <v>0</v>
      </c>
      <c r="L19" s="849">
        <v>5</v>
      </c>
      <c r="M19" s="850">
        <v>598.5</v>
      </c>
    </row>
    <row r="20" spans="1:13" ht="14.45" customHeight="1" x14ac:dyDescent="0.2">
      <c r="A20" s="831" t="s">
        <v>1085</v>
      </c>
      <c r="B20" s="832" t="s">
        <v>1723</v>
      </c>
      <c r="C20" s="832" t="s">
        <v>1234</v>
      </c>
      <c r="D20" s="832" t="s">
        <v>1235</v>
      </c>
      <c r="E20" s="832" t="s">
        <v>1236</v>
      </c>
      <c r="F20" s="849">
        <v>1</v>
      </c>
      <c r="G20" s="849">
        <v>902.57</v>
      </c>
      <c r="H20" s="837">
        <v>1</v>
      </c>
      <c r="I20" s="849"/>
      <c r="J20" s="849"/>
      <c r="K20" s="837">
        <v>0</v>
      </c>
      <c r="L20" s="849">
        <v>1</v>
      </c>
      <c r="M20" s="850">
        <v>902.57</v>
      </c>
    </row>
    <row r="21" spans="1:13" ht="14.45" customHeight="1" x14ac:dyDescent="0.2">
      <c r="A21" s="831" t="s">
        <v>1085</v>
      </c>
      <c r="B21" s="832" t="s">
        <v>1720</v>
      </c>
      <c r="C21" s="832" t="s">
        <v>1143</v>
      </c>
      <c r="D21" s="832" t="s">
        <v>1144</v>
      </c>
      <c r="E21" s="832" t="s">
        <v>1145</v>
      </c>
      <c r="F21" s="849"/>
      <c r="G21" s="849"/>
      <c r="H21" s="837">
        <v>0</v>
      </c>
      <c r="I21" s="849">
        <v>2</v>
      </c>
      <c r="J21" s="849">
        <v>282.5</v>
      </c>
      <c r="K21" s="837">
        <v>1</v>
      </c>
      <c r="L21" s="849">
        <v>2</v>
      </c>
      <c r="M21" s="850">
        <v>282.5</v>
      </c>
    </row>
    <row r="22" spans="1:13" ht="14.45" customHeight="1" x14ac:dyDescent="0.2">
      <c r="A22" s="831" t="s">
        <v>1085</v>
      </c>
      <c r="B22" s="832" t="s">
        <v>1059</v>
      </c>
      <c r="C22" s="832" t="s">
        <v>1060</v>
      </c>
      <c r="D22" s="832" t="s">
        <v>744</v>
      </c>
      <c r="E22" s="832" t="s">
        <v>1061</v>
      </c>
      <c r="F22" s="849"/>
      <c r="G22" s="849"/>
      <c r="H22" s="837">
        <v>0</v>
      </c>
      <c r="I22" s="849">
        <v>1</v>
      </c>
      <c r="J22" s="849">
        <v>120.15</v>
      </c>
      <c r="K22" s="837">
        <v>1</v>
      </c>
      <c r="L22" s="849">
        <v>1</v>
      </c>
      <c r="M22" s="850">
        <v>120.15</v>
      </c>
    </row>
    <row r="23" spans="1:13" ht="14.45" customHeight="1" x14ac:dyDescent="0.2">
      <c r="A23" s="831" t="s">
        <v>1085</v>
      </c>
      <c r="B23" s="832" t="s">
        <v>1062</v>
      </c>
      <c r="C23" s="832" t="s">
        <v>1243</v>
      </c>
      <c r="D23" s="832" t="s">
        <v>1244</v>
      </c>
      <c r="E23" s="832" t="s">
        <v>1245</v>
      </c>
      <c r="F23" s="849"/>
      <c r="G23" s="849"/>
      <c r="H23" s="837">
        <v>0</v>
      </c>
      <c r="I23" s="849">
        <v>316</v>
      </c>
      <c r="J23" s="849">
        <v>22837.32</v>
      </c>
      <c r="K23" s="837">
        <v>1</v>
      </c>
      <c r="L23" s="849">
        <v>316</v>
      </c>
      <c r="M23" s="850">
        <v>22837.32</v>
      </c>
    </row>
    <row r="24" spans="1:13" ht="14.45" customHeight="1" x14ac:dyDescent="0.2">
      <c r="A24" s="831" t="s">
        <v>1085</v>
      </c>
      <c r="B24" s="832" t="s">
        <v>1062</v>
      </c>
      <c r="C24" s="832" t="s">
        <v>1248</v>
      </c>
      <c r="D24" s="832" t="s">
        <v>1249</v>
      </c>
      <c r="E24" s="832" t="s">
        <v>1245</v>
      </c>
      <c r="F24" s="849"/>
      <c r="G24" s="849"/>
      <c r="H24" s="837">
        <v>0</v>
      </c>
      <c r="I24" s="849">
        <v>24</v>
      </c>
      <c r="J24" s="849">
        <v>1734.48</v>
      </c>
      <c r="K24" s="837">
        <v>1</v>
      </c>
      <c r="L24" s="849">
        <v>24</v>
      </c>
      <c r="M24" s="850">
        <v>1734.48</v>
      </c>
    </row>
    <row r="25" spans="1:13" ht="14.45" customHeight="1" x14ac:dyDescent="0.2">
      <c r="A25" s="831" t="s">
        <v>1085</v>
      </c>
      <c r="B25" s="832" t="s">
        <v>1062</v>
      </c>
      <c r="C25" s="832" t="s">
        <v>1246</v>
      </c>
      <c r="D25" s="832" t="s">
        <v>1247</v>
      </c>
      <c r="E25" s="832" t="s">
        <v>1245</v>
      </c>
      <c r="F25" s="849"/>
      <c r="G25" s="849"/>
      <c r="H25" s="837">
        <v>0</v>
      </c>
      <c r="I25" s="849">
        <v>24</v>
      </c>
      <c r="J25" s="849">
        <v>1734.48</v>
      </c>
      <c r="K25" s="837">
        <v>1</v>
      </c>
      <c r="L25" s="849">
        <v>24</v>
      </c>
      <c r="M25" s="850">
        <v>1734.48</v>
      </c>
    </row>
    <row r="26" spans="1:13" ht="14.45" customHeight="1" x14ac:dyDescent="0.2">
      <c r="A26" s="831" t="s">
        <v>1085</v>
      </c>
      <c r="B26" s="832" t="s">
        <v>1062</v>
      </c>
      <c r="C26" s="832" t="s">
        <v>1250</v>
      </c>
      <c r="D26" s="832" t="s">
        <v>1251</v>
      </c>
      <c r="E26" s="832" t="s">
        <v>1245</v>
      </c>
      <c r="F26" s="849"/>
      <c r="G26" s="849"/>
      <c r="H26" s="837">
        <v>0</v>
      </c>
      <c r="I26" s="849">
        <v>24</v>
      </c>
      <c r="J26" s="849">
        <v>1734.48</v>
      </c>
      <c r="K26" s="837">
        <v>1</v>
      </c>
      <c r="L26" s="849">
        <v>24</v>
      </c>
      <c r="M26" s="850">
        <v>1734.48</v>
      </c>
    </row>
    <row r="27" spans="1:13" ht="14.45" customHeight="1" x14ac:dyDescent="0.2">
      <c r="A27" s="831" t="s">
        <v>1085</v>
      </c>
      <c r="B27" s="832" t="s">
        <v>1062</v>
      </c>
      <c r="C27" s="832" t="s">
        <v>1252</v>
      </c>
      <c r="D27" s="832" t="s">
        <v>1253</v>
      </c>
      <c r="E27" s="832" t="s">
        <v>1245</v>
      </c>
      <c r="F27" s="849"/>
      <c r="G27" s="849"/>
      <c r="H27" s="837">
        <v>0</v>
      </c>
      <c r="I27" s="849">
        <v>24</v>
      </c>
      <c r="J27" s="849">
        <v>1734.48</v>
      </c>
      <c r="K27" s="837">
        <v>1</v>
      </c>
      <c r="L27" s="849">
        <v>24</v>
      </c>
      <c r="M27" s="850">
        <v>1734.48</v>
      </c>
    </row>
    <row r="28" spans="1:13" ht="14.45" customHeight="1" x14ac:dyDescent="0.2">
      <c r="A28" s="831" t="s">
        <v>1085</v>
      </c>
      <c r="B28" s="832" t="s">
        <v>1062</v>
      </c>
      <c r="C28" s="832" t="s">
        <v>1257</v>
      </c>
      <c r="D28" s="832" t="s">
        <v>1258</v>
      </c>
      <c r="E28" s="832" t="s">
        <v>1256</v>
      </c>
      <c r="F28" s="849"/>
      <c r="G28" s="849"/>
      <c r="H28" s="837">
        <v>0</v>
      </c>
      <c r="I28" s="849">
        <v>9</v>
      </c>
      <c r="J28" s="849">
        <v>1219.8599999999999</v>
      </c>
      <c r="K28" s="837">
        <v>1</v>
      </c>
      <c r="L28" s="849">
        <v>9</v>
      </c>
      <c r="M28" s="850">
        <v>1219.8599999999999</v>
      </c>
    </row>
    <row r="29" spans="1:13" ht="14.45" customHeight="1" x14ac:dyDescent="0.2">
      <c r="A29" s="831" t="s">
        <v>1085</v>
      </c>
      <c r="B29" s="832" t="s">
        <v>1062</v>
      </c>
      <c r="C29" s="832" t="s">
        <v>1254</v>
      </c>
      <c r="D29" s="832" t="s">
        <v>1255</v>
      </c>
      <c r="E29" s="832" t="s">
        <v>1256</v>
      </c>
      <c r="F29" s="849"/>
      <c r="G29" s="849"/>
      <c r="H29" s="837">
        <v>0</v>
      </c>
      <c r="I29" s="849">
        <v>9</v>
      </c>
      <c r="J29" s="849">
        <v>1219.8599999999999</v>
      </c>
      <c r="K29" s="837">
        <v>1</v>
      </c>
      <c r="L29" s="849">
        <v>9</v>
      </c>
      <c r="M29" s="850">
        <v>1219.8599999999999</v>
      </c>
    </row>
    <row r="30" spans="1:13" ht="14.45" customHeight="1" x14ac:dyDescent="0.2">
      <c r="A30" s="831" t="s">
        <v>1085</v>
      </c>
      <c r="B30" s="832" t="s">
        <v>1062</v>
      </c>
      <c r="C30" s="832" t="s">
        <v>1259</v>
      </c>
      <c r="D30" s="832" t="s">
        <v>1260</v>
      </c>
      <c r="E30" s="832" t="s">
        <v>1261</v>
      </c>
      <c r="F30" s="849"/>
      <c r="G30" s="849"/>
      <c r="H30" s="837">
        <v>0</v>
      </c>
      <c r="I30" s="849">
        <v>58</v>
      </c>
      <c r="J30" s="849">
        <v>152886.26</v>
      </c>
      <c r="K30" s="837">
        <v>1</v>
      </c>
      <c r="L30" s="849">
        <v>58</v>
      </c>
      <c r="M30" s="850">
        <v>152886.26</v>
      </c>
    </row>
    <row r="31" spans="1:13" ht="14.45" customHeight="1" x14ac:dyDescent="0.2">
      <c r="A31" s="831" t="s">
        <v>1085</v>
      </c>
      <c r="B31" s="832" t="s">
        <v>1062</v>
      </c>
      <c r="C31" s="832" t="s">
        <v>1172</v>
      </c>
      <c r="D31" s="832" t="s">
        <v>1173</v>
      </c>
      <c r="E31" s="832" t="s">
        <v>1174</v>
      </c>
      <c r="F31" s="849"/>
      <c r="G31" s="849"/>
      <c r="H31" s="837">
        <v>0</v>
      </c>
      <c r="I31" s="849">
        <v>44</v>
      </c>
      <c r="J31" s="849">
        <v>12971.64</v>
      </c>
      <c r="K31" s="837">
        <v>1</v>
      </c>
      <c r="L31" s="849">
        <v>44</v>
      </c>
      <c r="M31" s="850">
        <v>12971.64</v>
      </c>
    </row>
    <row r="32" spans="1:13" ht="14.45" customHeight="1" x14ac:dyDescent="0.2">
      <c r="A32" s="831" t="s">
        <v>1085</v>
      </c>
      <c r="B32" s="832" t="s">
        <v>1062</v>
      </c>
      <c r="C32" s="832" t="s">
        <v>1277</v>
      </c>
      <c r="D32" s="832" t="s">
        <v>1278</v>
      </c>
      <c r="E32" s="832" t="s">
        <v>1174</v>
      </c>
      <c r="F32" s="849"/>
      <c r="G32" s="849"/>
      <c r="H32" s="837">
        <v>0</v>
      </c>
      <c r="I32" s="849">
        <v>10</v>
      </c>
      <c r="J32" s="849">
        <v>2948.1</v>
      </c>
      <c r="K32" s="837">
        <v>1</v>
      </c>
      <c r="L32" s="849">
        <v>10</v>
      </c>
      <c r="M32" s="850">
        <v>2948.1</v>
      </c>
    </row>
    <row r="33" spans="1:13" ht="14.45" customHeight="1" x14ac:dyDescent="0.2">
      <c r="A33" s="831" t="s">
        <v>1086</v>
      </c>
      <c r="B33" s="832" t="s">
        <v>1724</v>
      </c>
      <c r="C33" s="832" t="s">
        <v>1502</v>
      </c>
      <c r="D33" s="832" t="s">
        <v>1503</v>
      </c>
      <c r="E33" s="832" t="s">
        <v>1504</v>
      </c>
      <c r="F33" s="849"/>
      <c r="G33" s="849"/>
      <c r="H33" s="837">
        <v>0</v>
      </c>
      <c r="I33" s="849">
        <v>3</v>
      </c>
      <c r="J33" s="849">
        <v>378.81</v>
      </c>
      <c r="K33" s="837">
        <v>1</v>
      </c>
      <c r="L33" s="849">
        <v>3</v>
      </c>
      <c r="M33" s="850">
        <v>378.81</v>
      </c>
    </row>
    <row r="34" spans="1:13" ht="14.45" customHeight="1" x14ac:dyDescent="0.2">
      <c r="A34" s="831" t="s">
        <v>1086</v>
      </c>
      <c r="B34" s="832" t="s">
        <v>1062</v>
      </c>
      <c r="C34" s="832" t="s">
        <v>1172</v>
      </c>
      <c r="D34" s="832" t="s">
        <v>1173</v>
      </c>
      <c r="E34" s="832" t="s">
        <v>1174</v>
      </c>
      <c r="F34" s="849"/>
      <c r="G34" s="849"/>
      <c r="H34" s="837">
        <v>0</v>
      </c>
      <c r="I34" s="849">
        <v>4</v>
      </c>
      <c r="J34" s="849">
        <v>1179.24</v>
      </c>
      <c r="K34" s="837">
        <v>1</v>
      </c>
      <c r="L34" s="849">
        <v>4</v>
      </c>
      <c r="M34" s="850">
        <v>1179.24</v>
      </c>
    </row>
    <row r="35" spans="1:13" ht="14.45" customHeight="1" x14ac:dyDescent="0.2">
      <c r="A35" s="831" t="s">
        <v>1087</v>
      </c>
      <c r="B35" s="832" t="s">
        <v>1725</v>
      </c>
      <c r="C35" s="832" t="s">
        <v>1650</v>
      </c>
      <c r="D35" s="832" t="s">
        <v>1651</v>
      </c>
      <c r="E35" s="832" t="s">
        <v>1652</v>
      </c>
      <c r="F35" s="849">
        <v>2</v>
      </c>
      <c r="G35" s="849">
        <v>345.64</v>
      </c>
      <c r="H35" s="837">
        <v>1</v>
      </c>
      <c r="I35" s="849"/>
      <c r="J35" s="849"/>
      <c r="K35" s="837">
        <v>0</v>
      </c>
      <c r="L35" s="849">
        <v>2</v>
      </c>
      <c r="M35" s="850">
        <v>345.64</v>
      </c>
    </row>
    <row r="36" spans="1:13" ht="14.45" customHeight="1" x14ac:dyDescent="0.2">
      <c r="A36" s="831" t="s">
        <v>1087</v>
      </c>
      <c r="B36" s="832" t="s">
        <v>1726</v>
      </c>
      <c r="C36" s="832" t="s">
        <v>1641</v>
      </c>
      <c r="D36" s="832" t="s">
        <v>1642</v>
      </c>
      <c r="E36" s="832" t="s">
        <v>1643</v>
      </c>
      <c r="F36" s="849"/>
      <c r="G36" s="849"/>
      <c r="H36" s="837">
        <v>0</v>
      </c>
      <c r="I36" s="849">
        <v>2</v>
      </c>
      <c r="J36" s="849">
        <v>41.66</v>
      </c>
      <c r="K36" s="837">
        <v>1</v>
      </c>
      <c r="L36" s="849">
        <v>2</v>
      </c>
      <c r="M36" s="850">
        <v>41.66</v>
      </c>
    </row>
    <row r="37" spans="1:13" ht="14.45" customHeight="1" x14ac:dyDescent="0.2">
      <c r="A37" s="831" t="s">
        <v>1087</v>
      </c>
      <c r="B37" s="832" t="s">
        <v>1727</v>
      </c>
      <c r="C37" s="832" t="s">
        <v>1645</v>
      </c>
      <c r="D37" s="832" t="s">
        <v>1646</v>
      </c>
      <c r="E37" s="832" t="s">
        <v>1647</v>
      </c>
      <c r="F37" s="849">
        <v>1</v>
      </c>
      <c r="G37" s="849">
        <v>300.33</v>
      </c>
      <c r="H37" s="837">
        <v>1</v>
      </c>
      <c r="I37" s="849"/>
      <c r="J37" s="849"/>
      <c r="K37" s="837">
        <v>0</v>
      </c>
      <c r="L37" s="849">
        <v>1</v>
      </c>
      <c r="M37" s="850">
        <v>300.33</v>
      </c>
    </row>
    <row r="38" spans="1:13" ht="14.45" customHeight="1" x14ac:dyDescent="0.2">
      <c r="A38" s="831" t="s">
        <v>1087</v>
      </c>
      <c r="B38" s="832" t="s">
        <v>1727</v>
      </c>
      <c r="C38" s="832" t="s">
        <v>1648</v>
      </c>
      <c r="D38" s="832" t="s">
        <v>1646</v>
      </c>
      <c r="E38" s="832" t="s">
        <v>1647</v>
      </c>
      <c r="F38" s="849">
        <v>1</v>
      </c>
      <c r="G38" s="849">
        <v>300.33</v>
      </c>
      <c r="H38" s="837">
        <v>1</v>
      </c>
      <c r="I38" s="849"/>
      <c r="J38" s="849"/>
      <c r="K38" s="837">
        <v>0</v>
      </c>
      <c r="L38" s="849">
        <v>1</v>
      </c>
      <c r="M38" s="850">
        <v>300.33</v>
      </c>
    </row>
    <row r="39" spans="1:13" ht="14.45" customHeight="1" x14ac:dyDescent="0.2">
      <c r="A39" s="831" t="s">
        <v>1087</v>
      </c>
      <c r="B39" s="832" t="s">
        <v>1728</v>
      </c>
      <c r="C39" s="832" t="s">
        <v>1654</v>
      </c>
      <c r="D39" s="832" t="s">
        <v>1655</v>
      </c>
      <c r="E39" s="832" t="s">
        <v>1656</v>
      </c>
      <c r="F39" s="849"/>
      <c r="G39" s="849"/>
      <c r="H39" s="837">
        <v>0</v>
      </c>
      <c r="I39" s="849">
        <v>2</v>
      </c>
      <c r="J39" s="849">
        <v>286.18</v>
      </c>
      <c r="K39" s="837">
        <v>1</v>
      </c>
      <c r="L39" s="849">
        <v>2</v>
      </c>
      <c r="M39" s="850">
        <v>286.18</v>
      </c>
    </row>
    <row r="40" spans="1:13" ht="14.45" customHeight="1" x14ac:dyDescent="0.2">
      <c r="A40" s="831" t="s">
        <v>1087</v>
      </c>
      <c r="B40" s="832" t="s">
        <v>1729</v>
      </c>
      <c r="C40" s="832" t="s">
        <v>1658</v>
      </c>
      <c r="D40" s="832" t="s">
        <v>1659</v>
      </c>
      <c r="E40" s="832" t="s">
        <v>1660</v>
      </c>
      <c r="F40" s="849"/>
      <c r="G40" s="849"/>
      <c r="H40" s="837">
        <v>0</v>
      </c>
      <c r="I40" s="849">
        <v>7</v>
      </c>
      <c r="J40" s="849">
        <v>102.46000000000001</v>
      </c>
      <c r="K40" s="837">
        <v>1</v>
      </c>
      <c r="L40" s="849">
        <v>7</v>
      </c>
      <c r="M40" s="850">
        <v>102.46000000000001</v>
      </c>
    </row>
    <row r="41" spans="1:13" ht="14.45" customHeight="1" x14ac:dyDescent="0.2">
      <c r="A41" s="831" t="s">
        <v>1087</v>
      </c>
      <c r="B41" s="832" t="s">
        <v>1730</v>
      </c>
      <c r="C41" s="832" t="s">
        <v>1637</v>
      </c>
      <c r="D41" s="832" t="s">
        <v>1638</v>
      </c>
      <c r="E41" s="832" t="s">
        <v>1639</v>
      </c>
      <c r="F41" s="849">
        <v>1</v>
      </c>
      <c r="G41" s="849">
        <v>603.72</v>
      </c>
      <c r="H41" s="837">
        <v>1</v>
      </c>
      <c r="I41" s="849"/>
      <c r="J41" s="849"/>
      <c r="K41" s="837">
        <v>0</v>
      </c>
      <c r="L41" s="849">
        <v>1</v>
      </c>
      <c r="M41" s="850">
        <v>603.72</v>
      </c>
    </row>
    <row r="42" spans="1:13" ht="14.45" customHeight="1" x14ac:dyDescent="0.2">
      <c r="A42" s="831" t="s">
        <v>1087</v>
      </c>
      <c r="B42" s="832" t="s">
        <v>1731</v>
      </c>
      <c r="C42" s="832" t="s">
        <v>1476</v>
      </c>
      <c r="D42" s="832" t="s">
        <v>1477</v>
      </c>
      <c r="E42" s="832" t="s">
        <v>1478</v>
      </c>
      <c r="F42" s="849"/>
      <c r="G42" s="849"/>
      <c r="H42" s="837">
        <v>0</v>
      </c>
      <c r="I42" s="849">
        <v>2</v>
      </c>
      <c r="J42" s="849">
        <v>308.72000000000003</v>
      </c>
      <c r="K42" s="837">
        <v>1</v>
      </c>
      <c r="L42" s="849">
        <v>2</v>
      </c>
      <c r="M42" s="850">
        <v>308.72000000000003</v>
      </c>
    </row>
    <row r="43" spans="1:13" ht="14.45" customHeight="1" x14ac:dyDescent="0.2">
      <c r="A43" s="831" t="s">
        <v>1087</v>
      </c>
      <c r="B43" s="832" t="s">
        <v>1731</v>
      </c>
      <c r="C43" s="832" t="s">
        <v>1665</v>
      </c>
      <c r="D43" s="832" t="s">
        <v>1666</v>
      </c>
      <c r="E43" s="832" t="s">
        <v>1667</v>
      </c>
      <c r="F43" s="849">
        <v>1</v>
      </c>
      <c r="G43" s="849">
        <v>111.22</v>
      </c>
      <c r="H43" s="837">
        <v>1</v>
      </c>
      <c r="I43" s="849"/>
      <c r="J43" s="849"/>
      <c r="K43" s="837">
        <v>0</v>
      </c>
      <c r="L43" s="849">
        <v>1</v>
      </c>
      <c r="M43" s="850">
        <v>111.22</v>
      </c>
    </row>
    <row r="44" spans="1:13" ht="14.45" customHeight="1" x14ac:dyDescent="0.2">
      <c r="A44" s="831" t="s">
        <v>1088</v>
      </c>
      <c r="B44" s="832" t="s">
        <v>1062</v>
      </c>
      <c r="C44" s="832" t="s">
        <v>1172</v>
      </c>
      <c r="D44" s="832" t="s">
        <v>1173</v>
      </c>
      <c r="E44" s="832" t="s">
        <v>1174</v>
      </c>
      <c r="F44" s="849"/>
      <c r="G44" s="849"/>
      <c r="H44" s="837">
        <v>0</v>
      </c>
      <c r="I44" s="849">
        <v>6</v>
      </c>
      <c r="J44" s="849">
        <v>1768.8600000000001</v>
      </c>
      <c r="K44" s="837">
        <v>1</v>
      </c>
      <c r="L44" s="849">
        <v>6</v>
      </c>
      <c r="M44" s="850">
        <v>1768.8600000000001</v>
      </c>
    </row>
    <row r="45" spans="1:13" ht="14.45" customHeight="1" x14ac:dyDescent="0.2">
      <c r="A45" s="831" t="s">
        <v>1089</v>
      </c>
      <c r="B45" s="832" t="s">
        <v>1062</v>
      </c>
      <c r="C45" s="832" t="s">
        <v>1172</v>
      </c>
      <c r="D45" s="832" t="s">
        <v>1173</v>
      </c>
      <c r="E45" s="832" t="s">
        <v>1174</v>
      </c>
      <c r="F45" s="849"/>
      <c r="G45" s="849"/>
      <c r="H45" s="837">
        <v>0</v>
      </c>
      <c r="I45" s="849">
        <v>36</v>
      </c>
      <c r="J45" s="849">
        <v>10613.16</v>
      </c>
      <c r="K45" s="837">
        <v>1</v>
      </c>
      <c r="L45" s="849">
        <v>36</v>
      </c>
      <c r="M45" s="850">
        <v>10613.16</v>
      </c>
    </row>
    <row r="46" spans="1:13" ht="14.45" customHeight="1" x14ac:dyDescent="0.2">
      <c r="A46" s="831" t="s">
        <v>1090</v>
      </c>
      <c r="B46" s="832" t="s">
        <v>1732</v>
      </c>
      <c r="C46" s="832" t="s">
        <v>1300</v>
      </c>
      <c r="D46" s="832" t="s">
        <v>1301</v>
      </c>
      <c r="E46" s="832" t="s">
        <v>1302</v>
      </c>
      <c r="F46" s="849"/>
      <c r="G46" s="849"/>
      <c r="H46" s="837">
        <v>0</v>
      </c>
      <c r="I46" s="849">
        <v>1</v>
      </c>
      <c r="J46" s="849">
        <v>93.27</v>
      </c>
      <c r="K46" s="837">
        <v>1</v>
      </c>
      <c r="L46" s="849">
        <v>1</v>
      </c>
      <c r="M46" s="850">
        <v>93.27</v>
      </c>
    </row>
    <row r="47" spans="1:13" ht="14.45" customHeight="1" x14ac:dyDescent="0.2">
      <c r="A47" s="831" t="s">
        <v>1090</v>
      </c>
      <c r="B47" s="832" t="s">
        <v>1732</v>
      </c>
      <c r="C47" s="832" t="s">
        <v>1303</v>
      </c>
      <c r="D47" s="832" t="s">
        <v>1301</v>
      </c>
      <c r="E47" s="832" t="s">
        <v>1304</v>
      </c>
      <c r="F47" s="849"/>
      <c r="G47" s="849"/>
      <c r="H47" s="837">
        <v>0</v>
      </c>
      <c r="I47" s="849">
        <v>1</v>
      </c>
      <c r="J47" s="849">
        <v>186.55</v>
      </c>
      <c r="K47" s="837">
        <v>1</v>
      </c>
      <c r="L47" s="849">
        <v>1</v>
      </c>
      <c r="M47" s="850">
        <v>186.55</v>
      </c>
    </row>
    <row r="48" spans="1:13" ht="14.45" customHeight="1" x14ac:dyDescent="0.2">
      <c r="A48" s="831" t="s">
        <v>1090</v>
      </c>
      <c r="B48" s="832" t="s">
        <v>1733</v>
      </c>
      <c r="C48" s="832" t="s">
        <v>1345</v>
      </c>
      <c r="D48" s="832" t="s">
        <v>1346</v>
      </c>
      <c r="E48" s="832" t="s">
        <v>1347</v>
      </c>
      <c r="F48" s="849"/>
      <c r="G48" s="849"/>
      <c r="H48" s="837">
        <v>0</v>
      </c>
      <c r="I48" s="849">
        <v>1</v>
      </c>
      <c r="J48" s="849">
        <v>700.41</v>
      </c>
      <c r="K48" s="837">
        <v>1</v>
      </c>
      <c r="L48" s="849">
        <v>1</v>
      </c>
      <c r="M48" s="850">
        <v>700.41</v>
      </c>
    </row>
    <row r="49" spans="1:13" ht="14.45" customHeight="1" x14ac:dyDescent="0.2">
      <c r="A49" s="831" t="s">
        <v>1090</v>
      </c>
      <c r="B49" s="832" t="s">
        <v>1720</v>
      </c>
      <c r="C49" s="832" t="s">
        <v>1143</v>
      </c>
      <c r="D49" s="832" t="s">
        <v>1144</v>
      </c>
      <c r="E49" s="832" t="s">
        <v>1145</v>
      </c>
      <c r="F49" s="849"/>
      <c r="G49" s="849"/>
      <c r="H49" s="837">
        <v>0</v>
      </c>
      <c r="I49" s="849">
        <v>1</v>
      </c>
      <c r="J49" s="849">
        <v>141.25</v>
      </c>
      <c r="K49" s="837">
        <v>1</v>
      </c>
      <c r="L49" s="849">
        <v>1</v>
      </c>
      <c r="M49" s="850">
        <v>141.25</v>
      </c>
    </row>
    <row r="50" spans="1:13" ht="14.45" customHeight="1" x14ac:dyDescent="0.2">
      <c r="A50" s="831" t="s">
        <v>1090</v>
      </c>
      <c r="B50" s="832" t="s">
        <v>1062</v>
      </c>
      <c r="C50" s="832" t="s">
        <v>1383</v>
      </c>
      <c r="D50" s="832" t="s">
        <v>1384</v>
      </c>
      <c r="E50" s="832" t="s">
        <v>1385</v>
      </c>
      <c r="F50" s="849">
        <v>2</v>
      </c>
      <c r="G50" s="849">
        <v>664.5</v>
      </c>
      <c r="H50" s="837">
        <v>1</v>
      </c>
      <c r="I50" s="849"/>
      <c r="J50" s="849"/>
      <c r="K50" s="837">
        <v>0</v>
      </c>
      <c r="L50" s="849">
        <v>2</v>
      </c>
      <c r="M50" s="850">
        <v>664.5</v>
      </c>
    </row>
    <row r="51" spans="1:13" ht="14.45" customHeight="1" x14ac:dyDescent="0.2">
      <c r="A51" s="831" t="s">
        <v>1090</v>
      </c>
      <c r="B51" s="832" t="s">
        <v>1062</v>
      </c>
      <c r="C51" s="832" t="s">
        <v>1243</v>
      </c>
      <c r="D51" s="832" t="s">
        <v>1244</v>
      </c>
      <c r="E51" s="832" t="s">
        <v>1245</v>
      </c>
      <c r="F51" s="849"/>
      <c r="G51" s="849"/>
      <c r="H51" s="837">
        <v>0</v>
      </c>
      <c r="I51" s="849">
        <v>1783</v>
      </c>
      <c r="J51" s="849">
        <v>128857.40999999999</v>
      </c>
      <c r="K51" s="837">
        <v>1</v>
      </c>
      <c r="L51" s="849">
        <v>1783</v>
      </c>
      <c r="M51" s="850">
        <v>128857.40999999999</v>
      </c>
    </row>
    <row r="52" spans="1:13" ht="14.45" customHeight="1" x14ac:dyDescent="0.2">
      <c r="A52" s="831" t="s">
        <v>1090</v>
      </c>
      <c r="B52" s="832" t="s">
        <v>1062</v>
      </c>
      <c r="C52" s="832" t="s">
        <v>1252</v>
      </c>
      <c r="D52" s="832" t="s">
        <v>1253</v>
      </c>
      <c r="E52" s="832" t="s">
        <v>1245</v>
      </c>
      <c r="F52" s="849"/>
      <c r="G52" s="849"/>
      <c r="H52" s="837">
        <v>0</v>
      </c>
      <c r="I52" s="849">
        <v>480</v>
      </c>
      <c r="J52" s="849">
        <v>34689.599999999999</v>
      </c>
      <c r="K52" s="837">
        <v>1</v>
      </c>
      <c r="L52" s="849">
        <v>480</v>
      </c>
      <c r="M52" s="850">
        <v>34689.599999999999</v>
      </c>
    </row>
    <row r="53" spans="1:13" ht="14.45" customHeight="1" x14ac:dyDescent="0.2">
      <c r="A53" s="831" t="s">
        <v>1090</v>
      </c>
      <c r="B53" s="832" t="s">
        <v>1062</v>
      </c>
      <c r="C53" s="832" t="s">
        <v>1257</v>
      </c>
      <c r="D53" s="832" t="s">
        <v>1258</v>
      </c>
      <c r="E53" s="832" t="s">
        <v>1256</v>
      </c>
      <c r="F53" s="849"/>
      <c r="G53" s="849"/>
      <c r="H53" s="837">
        <v>0</v>
      </c>
      <c r="I53" s="849">
        <v>18</v>
      </c>
      <c r="J53" s="849">
        <v>2439.7199999999998</v>
      </c>
      <c r="K53" s="837">
        <v>1</v>
      </c>
      <c r="L53" s="849">
        <v>18</v>
      </c>
      <c r="M53" s="850">
        <v>2439.7199999999998</v>
      </c>
    </row>
    <row r="54" spans="1:13" ht="14.45" customHeight="1" x14ac:dyDescent="0.2">
      <c r="A54" s="831" t="s">
        <v>1090</v>
      </c>
      <c r="B54" s="832" t="s">
        <v>1062</v>
      </c>
      <c r="C54" s="832" t="s">
        <v>1254</v>
      </c>
      <c r="D54" s="832" t="s">
        <v>1255</v>
      </c>
      <c r="E54" s="832" t="s">
        <v>1256</v>
      </c>
      <c r="F54" s="849"/>
      <c r="G54" s="849"/>
      <c r="H54" s="837">
        <v>0</v>
      </c>
      <c r="I54" s="849">
        <v>18</v>
      </c>
      <c r="J54" s="849">
        <v>2439.7199999999998</v>
      </c>
      <c r="K54" s="837">
        <v>1</v>
      </c>
      <c r="L54" s="849">
        <v>18</v>
      </c>
      <c r="M54" s="850">
        <v>2439.7199999999998</v>
      </c>
    </row>
    <row r="55" spans="1:13" ht="14.45" customHeight="1" x14ac:dyDescent="0.2">
      <c r="A55" s="831" t="s">
        <v>1090</v>
      </c>
      <c r="B55" s="832" t="s">
        <v>1062</v>
      </c>
      <c r="C55" s="832" t="s">
        <v>1259</v>
      </c>
      <c r="D55" s="832" t="s">
        <v>1260</v>
      </c>
      <c r="E55" s="832" t="s">
        <v>1261</v>
      </c>
      <c r="F55" s="849"/>
      <c r="G55" s="849"/>
      <c r="H55" s="837">
        <v>0</v>
      </c>
      <c r="I55" s="849">
        <v>50</v>
      </c>
      <c r="J55" s="849">
        <v>131798.5</v>
      </c>
      <c r="K55" s="837">
        <v>1</v>
      </c>
      <c r="L55" s="849">
        <v>50</v>
      </c>
      <c r="M55" s="850">
        <v>131798.5</v>
      </c>
    </row>
    <row r="56" spans="1:13" ht="14.45" customHeight="1" x14ac:dyDescent="0.2">
      <c r="A56" s="831" t="s">
        <v>1090</v>
      </c>
      <c r="B56" s="832" t="s">
        <v>1062</v>
      </c>
      <c r="C56" s="832" t="s">
        <v>1379</v>
      </c>
      <c r="D56" s="832" t="s">
        <v>1380</v>
      </c>
      <c r="E56" s="832" t="s">
        <v>1174</v>
      </c>
      <c r="F56" s="849"/>
      <c r="G56" s="849"/>
      <c r="H56" s="837">
        <v>0</v>
      </c>
      <c r="I56" s="849">
        <v>3</v>
      </c>
      <c r="J56" s="849">
        <v>884.43000000000006</v>
      </c>
      <c r="K56" s="837">
        <v>1</v>
      </c>
      <c r="L56" s="849">
        <v>3</v>
      </c>
      <c r="M56" s="850">
        <v>884.43000000000006</v>
      </c>
    </row>
    <row r="57" spans="1:13" ht="14.45" customHeight="1" x14ac:dyDescent="0.2">
      <c r="A57" s="831" t="s">
        <v>1090</v>
      </c>
      <c r="B57" s="832" t="s">
        <v>1062</v>
      </c>
      <c r="C57" s="832" t="s">
        <v>1172</v>
      </c>
      <c r="D57" s="832" t="s">
        <v>1173</v>
      </c>
      <c r="E57" s="832" t="s">
        <v>1174</v>
      </c>
      <c r="F57" s="849"/>
      <c r="G57" s="849"/>
      <c r="H57" s="837">
        <v>0</v>
      </c>
      <c r="I57" s="849">
        <v>83</v>
      </c>
      <c r="J57" s="849">
        <v>24469.23</v>
      </c>
      <c r="K57" s="837">
        <v>1</v>
      </c>
      <c r="L57" s="849">
        <v>83</v>
      </c>
      <c r="M57" s="850">
        <v>24469.23</v>
      </c>
    </row>
    <row r="58" spans="1:13" ht="14.45" customHeight="1" x14ac:dyDescent="0.2">
      <c r="A58" s="831" t="s">
        <v>1090</v>
      </c>
      <c r="B58" s="832" t="s">
        <v>1062</v>
      </c>
      <c r="C58" s="832" t="s">
        <v>1381</v>
      </c>
      <c r="D58" s="832" t="s">
        <v>1382</v>
      </c>
      <c r="E58" s="832" t="s">
        <v>1174</v>
      </c>
      <c r="F58" s="849">
        <v>1</v>
      </c>
      <c r="G58" s="849">
        <v>294.81</v>
      </c>
      <c r="H58" s="837">
        <v>1</v>
      </c>
      <c r="I58" s="849"/>
      <c r="J58" s="849"/>
      <c r="K58" s="837">
        <v>0</v>
      </c>
      <c r="L58" s="849">
        <v>1</v>
      </c>
      <c r="M58" s="850">
        <v>294.81</v>
      </c>
    </row>
    <row r="59" spans="1:13" ht="14.45" customHeight="1" x14ac:dyDescent="0.2">
      <c r="A59" s="831" t="s">
        <v>1090</v>
      </c>
      <c r="B59" s="832" t="s">
        <v>1062</v>
      </c>
      <c r="C59" s="832" t="s">
        <v>1386</v>
      </c>
      <c r="D59" s="832" t="s">
        <v>1387</v>
      </c>
      <c r="E59" s="832" t="s">
        <v>1388</v>
      </c>
      <c r="F59" s="849">
        <v>12</v>
      </c>
      <c r="G59" s="849">
        <v>4168.2000000000007</v>
      </c>
      <c r="H59" s="837">
        <v>1</v>
      </c>
      <c r="I59" s="849"/>
      <c r="J59" s="849"/>
      <c r="K59" s="837">
        <v>0</v>
      </c>
      <c r="L59" s="849">
        <v>12</v>
      </c>
      <c r="M59" s="850">
        <v>4168.2000000000007</v>
      </c>
    </row>
    <row r="60" spans="1:13" ht="14.45" customHeight="1" x14ac:dyDescent="0.2">
      <c r="A60" s="831" t="s">
        <v>1091</v>
      </c>
      <c r="B60" s="832" t="s">
        <v>1062</v>
      </c>
      <c r="C60" s="832" t="s">
        <v>1259</v>
      </c>
      <c r="D60" s="832" t="s">
        <v>1260</v>
      </c>
      <c r="E60" s="832" t="s">
        <v>1261</v>
      </c>
      <c r="F60" s="849"/>
      <c r="G60" s="849"/>
      <c r="H60" s="837">
        <v>0</v>
      </c>
      <c r="I60" s="849">
        <v>6</v>
      </c>
      <c r="J60" s="849">
        <v>15815.82</v>
      </c>
      <c r="K60" s="837">
        <v>1</v>
      </c>
      <c r="L60" s="849">
        <v>6</v>
      </c>
      <c r="M60" s="850">
        <v>15815.82</v>
      </c>
    </row>
    <row r="61" spans="1:13" ht="14.45" customHeight="1" x14ac:dyDescent="0.2">
      <c r="A61" s="831" t="s">
        <v>1091</v>
      </c>
      <c r="B61" s="832" t="s">
        <v>1062</v>
      </c>
      <c r="C61" s="832" t="s">
        <v>1172</v>
      </c>
      <c r="D61" s="832" t="s">
        <v>1173</v>
      </c>
      <c r="E61" s="832" t="s">
        <v>1174</v>
      </c>
      <c r="F61" s="849"/>
      <c r="G61" s="849"/>
      <c r="H61" s="837">
        <v>0</v>
      </c>
      <c r="I61" s="849">
        <v>12</v>
      </c>
      <c r="J61" s="849">
        <v>3537.7200000000003</v>
      </c>
      <c r="K61" s="837">
        <v>1</v>
      </c>
      <c r="L61" s="849">
        <v>12</v>
      </c>
      <c r="M61" s="850">
        <v>3537.7200000000003</v>
      </c>
    </row>
    <row r="62" spans="1:13" ht="14.45" customHeight="1" x14ac:dyDescent="0.2">
      <c r="A62" s="831" t="s">
        <v>1092</v>
      </c>
      <c r="B62" s="832" t="s">
        <v>1001</v>
      </c>
      <c r="C62" s="832" t="s">
        <v>1433</v>
      </c>
      <c r="D62" s="832" t="s">
        <v>1434</v>
      </c>
      <c r="E62" s="832" t="s">
        <v>1435</v>
      </c>
      <c r="F62" s="849"/>
      <c r="G62" s="849"/>
      <c r="H62" s="837">
        <v>0</v>
      </c>
      <c r="I62" s="849">
        <v>1</v>
      </c>
      <c r="J62" s="849">
        <v>42.51</v>
      </c>
      <c r="K62" s="837">
        <v>1</v>
      </c>
      <c r="L62" s="849">
        <v>1</v>
      </c>
      <c r="M62" s="850">
        <v>42.51</v>
      </c>
    </row>
    <row r="63" spans="1:13" ht="14.45" customHeight="1" x14ac:dyDescent="0.2">
      <c r="A63" s="831" t="s">
        <v>1092</v>
      </c>
      <c r="B63" s="832" t="s">
        <v>1731</v>
      </c>
      <c r="C63" s="832" t="s">
        <v>1476</v>
      </c>
      <c r="D63" s="832" t="s">
        <v>1477</v>
      </c>
      <c r="E63" s="832" t="s">
        <v>1478</v>
      </c>
      <c r="F63" s="849"/>
      <c r="G63" s="849"/>
      <c r="H63" s="837">
        <v>0</v>
      </c>
      <c r="I63" s="849">
        <v>1</v>
      </c>
      <c r="J63" s="849">
        <v>154.36000000000001</v>
      </c>
      <c r="K63" s="837">
        <v>1</v>
      </c>
      <c r="L63" s="849">
        <v>1</v>
      </c>
      <c r="M63" s="850">
        <v>154.36000000000001</v>
      </c>
    </row>
    <row r="64" spans="1:13" ht="14.45" customHeight="1" x14ac:dyDescent="0.2">
      <c r="A64" s="831" t="s">
        <v>1092</v>
      </c>
      <c r="B64" s="832" t="s">
        <v>985</v>
      </c>
      <c r="C64" s="832" t="s">
        <v>1418</v>
      </c>
      <c r="D64" s="832" t="s">
        <v>1419</v>
      </c>
      <c r="E64" s="832" t="s">
        <v>1420</v>
      </c>
      <c r="F64" s="849"/>
      <c r="G64" s="849"/>
      <c r="H64" s="837">
        <v>0</v>
      </c>
      <c r="I64" s="849">
        <v>2</v>
      </c>
      <c r="J64" s="849">
        <v>170.54</v>
      </c>
      <c r="K64" s="837">
        <v>1</v>
      </c>
      <c r="L64" s="849">
        <v>2</v>
      </c>
      <c r="M64" s="850">
        <v>170.54</v>
      </c>
    </row>
    <row r="65" spans="1:13" ht="14.45" customHeight="1" x14ac:dyDescent="0.2">
      <c r="A65" s="831" t="s">
        <v>1092</v>
      </c>
      <c r="B65" s="832" t="s">
        <v>1722</v>
      </c>
      <c r="C65" s="832" t="s">
        <v>1415</v>
      </c>
      <c r="D65" s="832" t="s">
        <v>1416</v>
      </c>
      <c r="E65" s="832" t="s">
        <v>1417</v>
      </c>
      <c r="F65" s="849"/>
      <c r="G65" s="849"/>
      <c r="H65" s="837">
        <v>0</v>
      </c>
      <c r="I65" s="849">
        <v>2</v>
      </c>
      <c r="J65" s="849">
        <v>239.4</v>
      </c>
      <c r="K65" s="837">
        <v>1</v>
      </c>
      <c r="L65" s="849">
        <v>2</v>
      </c>
      <c r="M65" s="850">
        <v>239.4</v>
      </c>
    </row>
    <row r="66" spans="1:13" ht="14.45" customHeight="1" x14ac:dyDescent="0.2">
      <c r="A66" s="831" t="s">
        <v>1092</v>
      </c>
      <c r="B66" s="832" t="s">
        <v>1042</v>
      </c>
      <c r="C66" s="832" t="s">
        <v>1467</v>
      </c>
      <c r="D66" s="832" t="s">
        <v>846</v>
      </c>
      <c r="E66" s="832" t="s">
        <v>1337</v>
      </c>
      <c r="F66" s="849"/>
      <c r="G66" s="849"/>
      <c r="H66" s="837"/>
      <c r="I66" s="849">
        <v>1</v>
      </c>
      <c r="J66" s="849">
        <v>0</v>
      </c>
      <c r="K66" s="837"/>
      <c r="L66" s="849">
        <v>1</v>
      </c>
      <c r="M66" s="850">
        <v>0</v>
      </c>
    </row>
    <row r="67" spans="1:13" ht="14.45" customHeight="1" x14ac:dyDescent="0.2">
      <c r="A67" s="831" t="s">
        <v>1092</v>
      </c>
      <c r="B67" s="832" t="s">
        <v>1062</v>
      </c>
      <c r="C67" s="832" t="s">
        <v>1172</v>
      </c>
      <c r="D67" s="832" t="s">
        <v>1173</v>
      </c>
      <c r="E67" s="832" t="s">
        <v>1174</v>
      </c>
      <c r="F67" s="849"/>
      <c r="G67" s="849"/>
      <c r="H67" s="837">
        <v>0</v>
      </c>
      <c r="I67" s="849">
        <v>5</v>
      </c>
      <c r="J67" s="849">
        <v>1474.05</v>
      </c>
      <c r="K67" s="837">
        <v>1</v>
      </c>
      <c r="L67" s="849">
        <v>5</v>
      </c>
      <c r="M67" s="850">
        <v>1474.05</v>
      </c>
    </row>
    <row r="68" spans="1:13" ht="14.45" customHeight="1" x14ac:dyDescent="0.2">
      <c r="A68" s="831" t="s">
        <v>1093</v>
      </c>
      <c r="B68" s="832" t="s">
        <v>1062</v>
      </c>
      <c r="C68" s="832" t="s">
        <v>1379</v>
      </c>
      <c r="D68" s="832" t="s">
        <v>1380</v>
      </c>
      <c r="E68" s="832" t="s">
        <v>1174</v>
      </c>
      <c r="F68" s="849"/>
      <c r="G68" s="849"/>
      <c r="H68" s="837">
        <v>0</v>
      </c>
      <c r="I68" s="849">
        <v>1</v>
      </c>
      <c r="J68" s="849">
        <v>294.81</v>
      </c>
      <c r="K68" s="837">
        <v>1</v>
      </c>
      <c r="L68" s="849">
        <v>1</v>
      </c>
      <c r="M68" s="850">
        <v>294.81</v>
      </c>
    </row>
    <row r="69" spans="1:13" ht="14.45" customHeight="1" x14ac:dyDescent="0.2">
      <c r="A69" s="831" t="s">
        <v>1093</v>
      </c>
      <c r="B69" s="832" t="s">
        <v>1062</v>
      </c>
      <c r="C69" s="832" t="s">
        <v>1172</v>
      </c>
      <c r="D69" s="832" t="s">
        <v>1173</v>
      </c>
      <c r="E69" s="832" t="s">
        <v>1174</v>
      </c>
      <c r="F69" s="849"/>
      <c r="G69" s="849"/>
      <c r="H69" s="837">
        <v>0</v>
      </c>
      <c r="I69" s="849">
        <v>1</v>
      </c>
      <c r="J69" s="849">
        <v>294.81</v>
      </c>
      <c r="K69" s="837">
        <v>1</v>
      </c>
      <c r="L69" s="849">
        <v>1</v>
      </c>
      <c r="M69" s="850">
        <v>294.81</v>
      </c>
    </row>
    <row r="70" spans="1:13" ht="14.45" customHeight="1" x14ac:dyDescent="0.2">
      <c r="A70" s="831" t="s">
        <v>1094</v>
      </c>
      <c r="B70" s="832" t="s">
        <v>1062</v>
      </c>
      <c r="C70" s="832" t="s">
        <v>1243</v>
      </c>
      <c r="D70" s="832" t="s">
        <v>1244</v>
      </c>
      <c r="E70" s="832" t="s">
        <v>1245</v>
      </c>
      <c r="F70" s="849"/>
      <c r="G70" s="849"/>
      <c r="H70" s="837">
        <v>0</v>
      </c>
      <c r="I70" s="849">
        <v>472</v>
      </c>
      <c r="J70" s="849">
        <v>34111.439999999995</v>
      </c>
      <c r="K70" s="837">
        <v>1</v>
      </c>
      <c r="L70" s="849">
        <v>472</v>
      </c>
      <c r="M70" s="850">
        <v>34111.439999999995</v>
      </c>
    </row>
    <row r="71" spans="1:13" ht="14.45" customHeight="1" x14ac:dyDescent="0.2">
      <c r="A71" s="831" t="s">
        <v>1094</v>
      </c>
      <c r="B71" s="832" t="s">
        <v>1062</v>
      </c>
      <c r="C71" s="832" t="s">
        <v>1248</v>
      </c>
      <c r="D71" s="832" t="s">
        <v>1249</v>
      </c>
      <c r="E71" s="832" t="s">
        <v>1245</v>
      </c>
      <c r="F71" s="849"/>
      <c r="G71" s="849"/>
      <c r="H71" s="837">
        <v>0</v>
      </c>
      <c r="I71" s="849">
        <v>33</v>
      </c>
      <c r="J71" s="849">
        <v>2384.91</v>
      </c>
      <c r="K71" s="837">
        <v>1</v>
      </c>
      <c r="L71" s="849">
        <v>33</v>
      </c>
      <c r="M71" s="850">
        <v>2384.91</v>
      </c>
    </row>
    <row r="72" spans="1:13" ht="14.45" customHeight="1" x14ac:dyDescent="0.2">
      <c r="A72" s="831" t="s">
        <v>1094</v>
      </c>
      <c r="B72" s="832" t="s">
        <v>1062</v>
      </c>
      <c r="C72" s="832" t="s">
        <v>1246</v>
      </c>
      <c r="D72" s="832" t="s">
        <v>1247</v>
      </c>
      <c r="E72" s="832" t="s">
        <v>1245</v>
      </c>
      <c r="F72" s="849"/>
      <c r="G72" s="849"/>
      <c r="H72" s="837">
        <v>0</v>
      </c>
      <c r="I72" s="849">
        <v>33</v>
      </c>
      <c r="J72" s="849">
        <v>2384.91</v>
      </c>
      <c r="K72" s="837">
        <v>1</v>
      </c>
      <c r="L72" s="849">
        <v>33</v>
      </c>
      <c r="M72" s="850">
        <v>2384.91</v>
      </c>
    </row>
    <row r="73" spans="1:13" ht="14.45" customHeight="1" x14ac:dyDescent="0.2">
      <c r="A73" s="831" t="s">
        <v>1094</v>
      </c>
      <c r="B73" s="832" t="s">
        <v>1062</v>
      </c>
      <c r="C73" s="832" t="s">
        <v>1250</v>
      </c>
      <c r="D73" s="832" t="s">
        <v>1251</v>
      </c>
      <c r="E73" s="832" t="s">
        <v>1245</v>
      </c>
      <c r="F73" s="849"/>
      <c r="G73" s="849"/>
      <c r="H73" s="837">
        <v>0</v>
      </c>
      <c r="I73" s="849">
        <v>33</v>
      </c>
      <c r="J73" s="849">
        <v>2384.91</v>
      </c>
      <c r="K73" s="837">
        <v>1</v>
      </c>
      <c r="L73" s="849">
        <v>33</v>
      </c>
      <c r="M73" s="850">
        <v>2384.91</v>
      </c>
    </row>
    <row r="74" spans="1:13" ht="14.45" customHeight="1" x14ac:dyDescent="0.2">
      <c r="A74" s="831" t="s">
        <v>1094</v>
      </c>
      <c r="B74" s="832" t="s">
        <v>1062</v>
      </c>
      <c r="C74" s="832" t="s">
        <v>1252</v>
      </c>
      <c r="D74" s="832" t="s">
        <v>1253</v>
      </c>
      <c r="E74" s="832" t="s">
        <v>1245</v>
      </c>
      <c r="F74" s="849"/>
      <c r="G74" s="849"/>
      <c r="H74" s="837">
        <v>0</v>
      </c>
      <c r="I74" s="849">
        <v>239</v>
      </c>
      <c r="J74" s="849">
        <v>17272.53</v>
      </c>
      <c r="K74" s="837">
        <v>1</v>
      </c>
      <c r="L74" s="849">
        <v>239</v>
      </c>
      <c r="M74" s="850">
        <v>17272.53</v>
      </c>
    </row>
    <row r="75" spans="1:13" ht="14.45" customHeight="1" x14ac:dyDescent="0.2">
      <c r="A75" s="831" t="s">
        <v>1094</v>
      </c>
      <c r="B75" s="832" t="s">
        <v>1062</v>
      </c>
      <c r="C75" s="832" t="s">
        <v>1257</v>
      </c>
      <c r="D75" s="832" t="s">
        <v>1258</v>
      </c>
      <c r="E75" s="832" t="s">
        <v>1256</v>
      </c>
      <c r="F75" s="849"/>
      <c r="G75" s="849"/>
      <c r="H75" s="837">
        <v>0</v>
      </c>
      <c r="I75" s="849">
        <v>8</v>
      </c>
      <c r="J75" s="849">
        <v>1084.32</v>
      </c>
      <c r="K75" s="837">
        <v>1</v>
      </c>
      <c r="L75" s="849">
        <v>8</v>
      </c>
      <c r="M75" s="850">
        <v>1084.32</v>
      </c>
    </row>
    <row r="76" spans="1:13" ht="14.45" customHeight="1" x14ac:dyDescent="0.2">
      <c r="A76" s="831" t="s">
        <v>1094</v>
      </c>
      <c r="B76" s="832" t="s">
        <v>1062</v>
      </c>
      <c r="C76" s="832" t="s">
        <v>1254</v>
      </c>
      <c r="D76" s="832" t="s">
        <v>1255</v>
      </c>
      <c r="E76" s="832" t="s">
        <v>1256</v>
      </c>
      <c r="F76" s="849"/>
      <c r="G76" s="849"/>
      <c r="H76" s="837">
        <v>0</v>
      </c>
      <c r="I76" s="849">
        <v>8</v>
      </c>
      <c r="J76" s="849">
        <v>1084.32</v>
      </c>
      <c r="K76" s="837">
        <v>1</v>
      </c>
      <c r="L76" s="849">
        <v>8</v>
      </c>
      <c r="M76" s="850">
        <v>1084.32</v>
      </c>
    </row>
    <row r="77" spans="1:13" ht="14.45" customHeight="1" x14ac:dyDescent="0.2">
      <c r="A77" s="831" t="s">
        <v>1094</v>
      </c>
      <c r="B77" s="832" t="s">
        <v>1062</v>
      </c>
      <c r="C77" s="832" t="s">
        <v>1259</v>
      </c>
      <c r="D77" s="832" t="s">
        <v>1260</v>
      </c>
      <c r="E77" s="832" t="s">
        <v>1261</v>
      </c>
      <c r="F77" s="849"/>
      <c r="G77" s="849"/>
      <c r="H77" s="837">
        <v>0</v>
      </c>
      <c r="I77" s="849">
        <v>37</v>
      </c>
      <c r="J77" s="849">
        <v>97530.889999999985</v>
      </c>
      <c r="K77" s="837">
        <v>1</v>
      </c>
      <c r="L77" s="849">
        <v>37</v>
      </c>
      <c r="M77" s="850">
        <v>97530.889999999985</v>
      </c>
    </row>
    <row r="78" spans="1:13" ht="14.45" customHeight="1" x14ac:dyDescent="0.2">
      <c r="A78" s="831" t="s">
        <v>1094</v>
      </c>
      <c r="B78" s="832" t="s">
        <v>1062</v>
      </c>
      <c r="C78" s="832" t="s">
        <v>1172</v>
      </c>
      <c r="D78" s="832" t="s">
        <v>1173</v>
      </c>
      <c r="E78" s="832" t="s">
        <v>1174</v>
      </c>
      <c r="F78" s="849"/>
      <c r="G78" s="849"/>
      <c r="H78" s="837">
        <v>0</v>
      </c>
      <c r="I78" s="849">
        <v>15</v>
      </c>
      <c r="J78" s="849">
        <v>4422.1500000000005</v>
      </c>
      <c r="K78" s="837">
        <v>1</v>
      </c>
      <c r="L78" s="849">
        <v>15</v>
      </c>
      <c r="M78" s="850">
        <v>4422.1500000000005</v>
      </c>
    </row>
    <row r="79" spans="1:13" ht="14.45" customHeight="1" x14ac:dyDescent="0.2">
      <c r="A79" s="831" t="s">
        <v>1094</v>
      </c>
      <c r="B79" s="832" t="s">
        <v>1062</v>
      </c>
      <c r="C79" s="832" t="s">
        <v>1386</v>
      </c>
      <c r="D79" s="832" t="s">
        <v>1387</v>
      </c>
      <c r="E79" s="832" t="s">
        <v>1388</v>
      </c>
      <c r="F79" s="849">
        <v>6</v>
      </c>
      <c r="G79" s="849">
        <v>2084.1000000000004</v>
      </c>
      <c r="H79" s="837">
        <v>1</v>
      </c>
      <c r="I79" s="849"/>
      <c r="J79" s="849"/>
      <c r="K79" s="837">
        <v>0</v>
      </c>
      <c r="L79" s="849">
        <v>6</v>
      </c>
      <c r="M79" s="850">
        <v>2084.1000000000004</v>
      </c>
    </row>
    <row r="80" spans="1:13" ht="14.45" customHeight="1" thickBot="1" x14ac:dyDescent="0.25">
      <c r="A80" s="839" t="s">
        <v>1095</v>
      </c>
      <c r="B80" s="840" t="s">
        <v>1062</v>
      </c>
      <c r="C80" s="840" t="s">
        <v>1172</v>
      </c>
      <c r="D80" s="840" t="s">
        <v>1173</v>
      </c>
      <c r="E80" s="840" t="s">
        <v>1174</v>
      </c>
      <c r="F80" s="851"/>
      <c r="G80" s="851"/>
      <c r="H80" s="845">
        <v>0</v>
      </c>
      <c r="I80" s="851">
        <v>15</v>
      </c>
      <c r="J80" s="851">
        <v>4422.1500000000005</v>
      </c>
      <c r="K80" s="845">
        <v>1</v>
      </c>
      <c r="L80" s="851">
        <v>15</v>
      </c>
      <c r="M80" s="852">
        <v>4422.1500000000005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73DF977F-0A04-4DFD-8364-7DEC5EF9A07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571</v>
      </c>
      <c r="B5" s="730" t="s">
        <v>572</v>
      </c>
      <c r="C5" s="731" t="s">
        <v>573</v>
      </c>
      <c r="D5" s="731" t="s">
        <v>573</v>
      </c>
      <c r="E5" s="731"/>
      <c r="F5" s="731" t="s">
        <v>573</v>
      </c>
      <c r="G5" s="731" t="s">
        <v>573</v>
      </c>
      <c r="H5" s="731" t="s">
        <v>573</v>
      </c>
      <c r="I5" s="732" t="s">
        <v>573</v>
      </c>
      <c r="J5" s="733" t="s">
        <v>73</v>
      </c>
    </row>
    <row r="6" spans="1:10" ht="14.45" customHeight="1" x14ac:dyDescent="0.2">
      <c r="A6" s="729" t="s">
        <v>571</v>
      </c>
      <c r="B6" s="730" t="s">
        <v>1735</v>
      </c>
      <c r="C6" s="731">
        <v>506.48642000000001</v>
      </c>
      <c r="D6" s="731">
        <v>545.20055000000002</v>
      </c>
      <c r="E6" s="731"/>
      <c r="F6" s="731">
        <v>584.91080999999997</v>
      </c>
      <c r="G6" s="731">
        <v>582.57220312499999</v>
      </c>
      <c r="H6" s="731">
        <v>2.3386068749999822</v>
      </c>
      <c r="I6" s="732">
        <v>1.0040142781657886</v>
      </c>
      <c r="J6" s="733" t="s">
        <v>1</v>
      </c>
    </row>
    <row r="7" spans="1:10" ht="14.45" customHeight="1" x14ac:dyDescent="0.2">
      <c r="A7" s="729" t="s">
        <v>571</v>
      </c>
      <c r="B7" s="730" t="s">
        <v>1736</v>
      </c>
      <c r="C7" s="731">
        <v>183.59840000000003</v>
      </c>
      <c r="D7" s="731">
        <v>207.5642400000001</v>
      </c>
      <c r="E7" s="731"/>
      <c r="F7" s="731">
        <v>160.66630999999995</v>
      </c>
      <c r="G7" s="731">
        <v>197.08333203124999</v>
      </c>
      <c r="H7" s="731">
        <v>-36.417022031250042</v>
      </c>
      <c r="I7" s="732">
        <v>0.81522018297582022</v>
      </c>
      <c r="J7" s="733" t="s">
        <v>1</v>
      </c>
    </row>
    <row r="8" spans="1:10" ht="14.45" customHeight="1" x14ac:dyDescent="0.2">
      <c r="A8" s="729" t="s">
        <v>571</v>
      </c>
      <c r="B8" s="730" t="s">
        <v>1737</v>
      </c>
      <c r="C8" s="731">
        <v>2769.5646900000002</v>
      </c>
      <c r="D8" s="731">
        <v>2438.7015199999987</v>
      </c>
      <c r="E8" s="731"/>
      <c r="F8" s="731">
        <v>2498.6550600000005</v>
      </c>
      <c r="G8" s="731">
        <v>2658.333228332519</v>
      </c>
      <c r="H8" s="731">
        <v>-159.67816833251845</v>
      </c>
      <c r="I8" s="732">
        <v>0.93993297505720186</v>
      </c>
      <c r="J8" s="733" t="s">
        <v>1</v>
      </c>
    </row>
    <row r="9" spans="1:10" ht="14.45" customHeight="1" x14ac:dyDescent="0.2">
      <c r="A9" s="729" t="s">
        <v>571</v>
      </c>
      <c r="B9" s="730" t="s">
        <v>1738</v>
      </c>
      <c r="C9" s="731">
        <v>32.954000000000001</v>
      </c>
      <c r="D9" s="731">
        <v>30.490700000000004</v>
      </c>
      <c r="E9" s="731"/>
      <c r="F9" s="731">
        <v>22.353719999999999</v>
      </c>
      <c r="G9" s="731">
        <v>36.666667480468746</v>
      </c>
      <c r="H9" s="731">
        <v>-14.312947480468747</v>
      </c>
      <c r="I9" s="732">
        <v>0.60964689556003882</v>
      </c>
      <c r="J9" s="733" t="s">
        <v>1</v>
      </c>
    </row>
    <row r="10" spans="1:10" ht="14.45" customHeight="1" x14ac:dyDescent="0.2">
      <c r="A10" s="729" t="s">
        <v>571</v>
      </c>
      <c r="B10" s="730" t="s">
        <v>1739</v>
      </c>
      <c r="C10" s="731">
        <v>4.1876100000000003</v>
      </c>
      <c r="D10" s="731">
        <v>5.3840699999999995</v>
      </c>
      <c r="E10" s="731"/>
      <c r="F10" s="731">
        <v>3.5893800000000002</v>
      </c>
      <c r="G10" s="731">
        <v>9.1666660156249993</v>
      </c>
      <c r="H10" s="731">
        <v>-5.577286015624999</v>
      </c>
      <c r="I10" s="732">
        <v>0.39156875508300826</v>
      </c>
      <c r="J10" s="733" t="s">
        <v>1</v>
      </c>
    </row>
    <row r="11" spans="1:10" ht="14.45" customHeight="1" x14ac:dyDescent="0.2">
      <c r="A11" s="729" t="s">
        <v>571</v>
      </c>
      <c r="B11" s="730" t="s">
        <v>1740</v>
      </c>
      <c r="C11" s="731">
        <v>7.1671599999999991</v>
      </c>
      <c r="D11" s="731">
        <v>7.0377399999999994</v>
      </c>
      <c r="E11" s="731"/>
      <c r="F11" s="731">
        <v>4.5828699999999998</v>
      </c>
      <c r="G11" s="731">
        <v>9.1666662597656252</v>
      </c>
      <c r="H11" s="731">
        <v>-4.5837962597656254</v>
      </c>
      <c r="I11" s="732">
        <v>0.49994947673781409</v>
      </c>
      <c r="J11" s="733" t="s">
        <v>1</v>
      </c>
    </row>
    <row r="12" spans="1:10" ht="14.45" customHeight="1" x14ac:dyDescent="0.2">
      <c r="A12" s="729" t="s">
        <v>571</v>
      </c>
      <c r="B12" s="730" t="s">
        <v>1741</v>
      </c>
      <c r="C12" s="731">
        <v>147.98483999999999</v>
      </c>
      <c r="D12" s="731">
        <v>130.76786000000001</v>
      </c>
      <c r="E12" s="731"/>
      <c r="F12" s="731">
        <v>141.95824000000002</v>
      </c>
      <c r="G12" s="731">
        <v>146.66666641235352</v>
      </c>
      <c r="H12" s="731">
        <v>-4.7084264123535036</v>
      </c>
      <c r="I12" s="732">
        <v>0.96789709258737933</v>
      </c>
      <c r="J12" s="733" t="s">
        <v>1</v>
      </c>
    </row>
    <row r="13" spans="1:10" ht="14.45" customHeight="1" x14ac:dyDescent="0.2">
      <c r="A13" s="729" t="s">
        <v>571</v>
      </c>
      <c r="B13" s="730" t="s">
        <v>1742</v>
      </c>
      <c r="C13" s="731">
        <v>111.94717</v>
      </c>
      <c r="D13" s="731">
        <v>150.47066999999998</v>
      </c>
      <c r="E13" s="731"/>
      <c r="F13" s="731">
        <v>213.25040000000001</v>
      </c>
      <c r="G13" s="731">
        <v>165</v>
      </c>
      <c r="H13" s="731">
        <v>48.250400000000013</v>
      </c>
      <c r="I13" s="732">
        <v>1.2924266666666668</v>
      </c>
      <c r="J13" s="733" t="s">
        <v>1</v>
      </c>
    </row>
    <row r="14" spans="1:10" ht="14.45" customHeight="1" x14ac:dyDescent="0.2">
      <c r="A14" s="729" t="s">
        <v>571</v>
      </c>
      <c r="B14" s="730" t="s">
        <v>1743</v>
      </c>
      <c r="C14" s="731">
        <v>270.47409999999991</v>
      </c>
      <c r="D14" s="731">
        <v>229.30859999999998</v>
      </c>
      <c r="E14" s="731"/>
      <c r="F14" s="731">
        <v>195.94073999999998</v>
      </c>
      <c r="G14" s="731">
        <v>275.00000317382813</v>
      </c>
      <c r="H14" s="731">
        <v>-79.059263173828157</v>
      </c>
      <c r="I14" s="732">
        <v>0.71251177359494566</v>
      </c>
      <c r="J14" s="733" t="s">
        <v>1</v>
      </c>
    </row>
    <row r="15" spans="1:10" ht="14.45" customHeight="1" x14ac:dyDescent="0.2">
      <c r="A15" s="729" t="s">
        <v>571</v>
      </c>
      <c r="B15" s="730" t="s">
        <v>584</v>
      </c>
      <c r="C15" s="731">
        <v>4034.3643900000002</v>
      </c>
      <c r="D15" s="731">
        <v>3744.9259499999989</v>
      </c>
      <c r="E15" s="731"/>
      <c r="F15" s="731">
        <v>3825.9075300000004</v>
      </c>
      <c r="G15" s="731">
        <v>4079.6554328308102</v>
      </c>
      <c r="H15" s="731">
        <v>-253.74790283080983</v>
      </c>
      <c r="I15" s="732">
        <v>0.93780163373877434</v>
      </c>
      <c r="J15" s="733" t="s">
        <v>585</v>
      </c>
    </row>
    <row r="17" spans="1:10" ht="14.45" customHeight="1" x14ac:dyDescent="0.2">
      <c r="A17" s="729" t="s">
        <v>571</v>
      </c>
      <c r="B17" s="730" t="s">
        <v>572</v>
      </c>
      <c r="C17" s="731" t="s">
        <v>573</v>
      </c>
      <c r="D17" s="731" t="s">
        <v>573</v>
      </c>
      <c r="E17" s="731"/>
      <c r="F17" s="731" t="s">
        <v>573</v>
      </c>
      <c r="G17" s="731" t="s">
        <v>573</v>
      </c>
      <c r="H17" s="731" t="s">
        <v>573</v>
      </c>
      <c r="I17" s="732" t="s">
        <v>573</v>
      </c>
      <c r="J17" s="733" t="s">
        <v>73</v>
      </c>
    </row>
    <row r="18" spans="1:10" ht="14.45" customHeight="1" x14ac:dyDescent="0.2">
      <c r="A18" s="729" t="s">
        <v>586</v>
      </c>
      <c r="B18" s="730" t="s">
        <v>587</v>
      </c>
      <c r="C18" s="731" t="s">
        <v>573</v>
      </c>
      <c r="D18" s="731" t="s">
        <v>573</v>
      </c>
      <c r="E18" s="731"/>
      <c r="F18" s="731" t="s">
        <v>573</v>
      </c>
      <c r="G18" s="731" t="s">
        <v>573</v>
      </c>
      <c r="H18" s="731" t="s">
        <v>573</v>
      </c>
      <c r="I18" s="732" t="s">
        <v>573</v>
      </c>
      <c r="J18" s="733" t="s">
        <v>0</v>
      </c>
    </row>
    <row r="19" spans="1:10" ht="14.45" customHeight="1" x14ac:dyDescent="0.2">
      <c r="A19" s="729" t="s">
        <v>586</v>
      </c>
      <c r="B19" s="730" t="s">
        <v>1735</v>
      </c>
      <c r="C19" s="731">
        <v>113.38872000000001</v>
      </c>
      <c r="D19" s="731">
        <v>389.62291999999997</v>
      </c>
      <c r="E19" s="731"/>
      <c r="F19" s="731">
        <v>433.78342000000004</v>
      </c>
      <c r="G19" s="731">
        <v>429</v>
      </c>
      <c r="H19" s="731">
        <v>4.7834200000000351</v>
      </c>
      <c r="I19" s="732">
        <v>1.0111501631701632</v>
      </c>
      <c r="J19" s="733" t="s">
        <v>1</v>
      </c>
    </row>
    <row r="20" spans="1:10" ht="14.45" customHeight="1" x14ac:dyDescent="0.2">
      <c r="A20" s="729" t="s">
        <v>586</v>
      </c>
      <c r="B20" s="730" t="s">
        <v>1736</v>
      </c>
      <c r="C20" s="731">
        <v>36.908029999999982</v>
      </c>
      <c r="D20" s="731">
        <v>42.949669999999998</v>
      </c>
      <c r="E20" s="731"/>
      <c r="F20" s="731">
        <v>28.077249999999992</v>
      </c>
      <c r="G20" s="731">
        <v>43</v>
      </c>
      <c r="H20" s="731">
        <v>-14.922750000000008</v>
      </c>
      <c r="I20" s="732">
        <v>0.65295930232558119</v>
      </c>
      <c r="J20" s="733" t="s">
        <v>1</v>
      </c>
    </row>
    <row r="21" spans="1:10" ht="14.45" customHeight="1" x14ac:dyDescent="0.2">
      <c r="A21" s="729" t="s">
        <v>586</v>
      </c>
      <c r="B21" s="730" t="s">
        <v>1737</v>
      </c>
      <c r="C21" s="731">
        <v>288.46303999999998</v>
      </c>
      <c r="D21" s="731">
        <v>304.49268000000001</v>
      </c>
      <c r="E21" s="731"/>
      <c r="F21" s="731">
        <v>314.00394000000006</v>
      </c>
      <c r="G21" s="731">
        <v>333</v>
      </c>
      <c r="H21" s="731">
        <v>-18.996059999999943</v>
      </c>
      <c r="I21" s="732">
        <v>0.94295477477477496</v>
      </c>
      <c r="J21" s="733" t="s">
        <v>1</v>
      </c>
    </row>
    <row r="22" spans="1:10" ht="14.45" customHeight="1" x14ac:dyDescent="0.2">
      <c r="A22" s="729" t="s">
        <v>586</v>
      </c>
      <c r="B22" s="730" t="s">
        <v>1738</v>
      </c>
      <c r="C22" s="731">
        <v>0</v>
      </c>
      <c r="D22" s="731">
        <v>5.6143999999999998</v>
      </c>
      <c r="E22" s="731"/>
      <c r="F22" s="731">
        <v>0</v>
      </c>
      <c r="G22" s="731">
        <v>6</v>
      </c>
      <c r="H22" s="731">
        <v>-6</v>
      </c>
      <c r="I22" s="732">
        <v>0</v>
      </c>
      <c r="J22" s="733" t="s">
        <v>1</v>
      </c>
    </row>
    <row r="23" spans="1:10" ht="14.45" customHeight="1" x14ac:dyDescent="0.2">
      <c r="A23" s="729" t="s">
        <v>586</v>
      </c>
      <c r="B23" s="730" t="s">
        <v>1740</v>
      </c>
      <c r="C23" s="731">
        <v>0.96499999999999997</v>
      </c>
      <c r="D23" s="731">
        <v>1.6251500000000001</v>
      </c>
      <c r="E23" s="731"/>
      <c r="F23" s="731">
        <v>0.64116000000000006</v>
      </c>
      <c r="G23" s="731">
        <v>2</v>
      </c>
      <c r="H23" s="731">
        <v>-1.3588399999999998</v>
      </c>
      <c r="I23" s="732">
        <v>0.32058000000000003</v>
      </c>
      <c r="J23" s="733" t="s">
        <v>1</v>
      </c>
    </row>
    <row r="24" spans="1:10" ht="14.45" customHeight="1" x14ac:dyDescent="0.2">
      <c r="A24" s="729" t="s">
        <v>586</v>
      </c>
      <c r="B24" s="730" t="s">
        <v>1741</v>
      </c>
      <c r="C24" s="731">
        <v>42.432400000000001</v>
      </c>
      <c r="D24" s="731">
        <v>46.767100000000006</v>
      </c>
      <c r="E24" s="731"/>
      <c r="F24" s="731">
        <v>60.64132</v>
      </c>
      <c r="G24" s="731">
        <v>53</v>
      </c>
      <c r="H24" s="731">
        <v>7.6413200000000003</v>
      </c>
      <c r="I24" s="732">
        <v>1.1441758490566039</v>
      </c>
      <c r="J24" s="733" t="s">
        <v>1</v>
      </c>
    </row>
    <row r="25" spans="1:10" ht="14.45" customHeight="1" x14ac:dyDescent="0.2">
      <c r="A25" s="729" t="s">
        <v>586</v>
      </c>
      <c r="B25" s="730" t="s">
        <v>1743</v>
      </c>
      <c r="C25" s="731">
        <v>0.9788</v>
      </c>
      <c r="D25" s="731">
        <v>3.3069299999999999</v>
      </c>
      <c r="E25" s="731"/>
      <c r="F25" s="731">
        <v>0</v>
      </c>
      <c r="G25" s="731">
        <v>4</v>
      </c>
      <c r="H25" s="731">
        <v>-4</v>
      </c>
      <c r="I25" s="732">
        <v>0</v>
      </c>
      <c r="J25" s="733" t="s">
        <v>1</v>
      </c>
    </row>
    <row r="26" spans="1:10" ht="14.45" customHeight="1" x14ac:dyDescent="0.2">
      <c r="A26" s="729" t="s">
        <v>586</v>
      </c>
      <c r="B26" s="730" t="s">
        <v>588</v>
      </c>
      <c r="C26" s="731">
        <v>483.13598999999988</v>
      </c>
      <c r="D26" s="731">
        <v>794.37885000000006</v>
      </c>
      <c r="E26" s="731"/>
      <c r="F26" s="731">
        <v>837.14709000000005</v>
      </c>
      <c r="G26" s="731">
        <v>870</v>
      </c>
      <c r="H26" s="731">
        <v>-32.852909999999952</v>
      </c>
      <c r="I26" s="732">
        <v>0.96223803448275869</v>
      </c>
      <c r="J26" s="733" t="s">
        <v>589</v>
      </c>
    </row>
    <row r="27" spans="1:10" ht="14.45" customHeight="1" x14ac:dyDescent="0.2">
      <c r="A27" s="729" t="s">
        <v>573</v>
      </c>
      <c r="B27" s="730" t="s">
        <v>573</v>
      </c>
      <c r="C27" s="731" t="s">
        <v>573</v>
      </c>
      <c r="D27" s="731" t="s">
        <v>573</v>
      </c>
      <c r="E27" s="731"/>
      <c r="F27" s="731" t="s">
        <v>573</v>
      </c>
      <c r="G27" s="731" t="s">
        <v>573</v>
      </c>
      <c r="H27" s="731" t="s">
        <v>573</v>
      </c>
      <c r="I27" s="732" t="s">
        <v>573</v>
      </c>
      <c r="J27" s="733" t="s">
        <v>590</v>
      </c>
    </row>
    <row r="28" spans="1:10" ht="14.45" customHeight="1" x14ac:dyDescent="0.2">
      <c r="A28" s="729" t="s">
        <v>591</v>
      </c>
      <c r="B28" s="730" t="s">
        <v>592</v>
      </c>
      <c r="C28" s="731" t="s">
        <v>573</v>
      </c>
      <c r="D28" s="731" t="s">
        <v>573</v>
      </c>
      <c r="E28" s="731"/>
      <c r="F28" s="731" t="s">
        <v>573</v>
      </c>
      <c r="G28" s="731" t="s">
        <v>573</v>
      </c>
      <c r="H28" s="731" t="s">
        <v>573</v>
      </c>
      <c r="I28" s="732" t="s">
        <v>573</v>
      </c>
      <c r="J28" s="733" t="s">
        <v>0</v>
      </c>
    </row>
    <row r="29" spans="1:10" ht="14.45" customHeight="1" x14ac:dyDescent="0.2">
      <c r="A29" s="729" t="s">
        <v>591</v>
      </c>
      <c r="B29" s="730" t="s">
        <v>1735</v>
      </c>
      <c r="C29" s="731">
        <v>295.49671000000001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573</v>
      </c>
      <c r="J29" s="733" t="s">
        <v>1</v>
      </c>
    </row>
    <row r="30" spans="1:10" ht="14.45" customHeight="1" x14ac:dyDescent="0.2">
      <c r="A30" s="729" t="s">
        <v>591</v>
      </c>
      <c r="B30" s="730" t="s">
        <v>1736</v>
      </c>
      <c r="C30" s="731">
        <v>21.648419999999998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573</v>
      </c>
      <c r="J30" s="733" t="s">
        <v>1</v>
      </c>
    </row>
    <row r="31" spans="1:10" ht="14.45" customHeight="1" x14ac:dyDescent="0.2">
      <c r="A31" s="729" t="s">
        <v>591</v>
      </c>
      <c r="B31" s="730" t="s">
        <v>1737</v>
      </c>
      <c r="C31" s="731">
        <v>830.99671999999998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573</v>
      </c>
      <c r="J31" s="733" t="s">
        <v>1</v>
      </c>
    </row>
    <row r="32" spans="1:10" ht="14.45" customHeight="1" x14ac:dyDescent="0.2">
      <c r="A32" s="729" t="s">
        <v>591</v>
      </c>
      <c r="B32" s="730" t="s">
        <v>1740</v>
      </c>
      <c r="C32" s="731">
        <v>0.66344000000000003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573</v>
      </c>
      <c r="J32" s="733" t="s">
        <v>1</v>
      </c>
    </row>
    <row r="33" spans="1:10" ht="14.45" customHeight="1" x14ac:dyDescent="0.2">
      <c r="A33" s="729" t="s">
        <v>591</v>
      </c>
      <c r="B33" s="730" t="s">
        <v>1741</v>
      </c>
      <c r="C33" s="731">
        <v>23.759499999999999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573</v>
      </c>
      <c r="J33" s="733" t="s">
        <v>1</v>
      </c>
    </row>
    <row r="34" spans="1:10" ht="14.45" customHeight="1" x14ac:dyDescent="0.2">
      <c r="A34" s="729" t="s">
        <v>591</v>
      </c>
      <c r="B34" s="730" t="s">
        <v>1743</v>
      </c>
      <c r="C34" s="731">
        <v>13.36687</v>
      </c>
      <c r="D34" s="731">
        <v>0</v>
      </c>
      <c r="E34" s="731"/>
      <c r="F34" s="731">
        <v>0</v>
      </c>
      <c r="G34" s="731">
        <v>0</v>
      </c>
      <c r="H34" s="731">
        <v>0</v>
      </c>
      <c r="I34" s="732" t="s">
        <v>573</v>
      </c>
      <c r="J34" s="733" t="s">
        <v>1</v>
      </c>
    </row>
    <row r="35" spans="1:10" ht="14.45" customHeight="1" x14ac:dyDescent="0.2">
      <c r="A35" s="729" t="s">
        <v>591</v>
      </c>
      <c r="B35" s="730" t="s">
        <v>593</v>
      </c>
      <c r="C35" s="731">
        <v>1185.93166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573</v>
      </c>
      <c r="J35" s="733" t="s">
        <v>589</v>
      </c>
    </row>
    <row r="36" spans="1:10" ht="14.45" customHeight="1" x14ac:dyDescent="0.2">
      <c r="A36" s="729" t="s">
        <v>573</v>
      </c>
      <c r="B36" s="730" t="s">
        <v>573</v>
      </c>
      <c r="C36" s="731" t="s">
        <v>573</v>
      </c>
      <c r="D36" s="731" t="s">
        <v>573</v>
      </c>
      <c r="E36" s="731"/>
      <c r="F36" s="731" t="s">
        <v>573</v>
      </c>
      <c r="G36" s="731" t="s">
        <v>573</v>
      </c>
      <c r="H36" s="731" t="s">
        <v>573</v>
      </c>
      <c r="I36" s="732" t="s">
        <v>573</v>
      </c>
      <c r="J36" s="733" t="s">
        <v>590</v>
      </c>
    </row>
    <row r="37" spans="1:10" ht="14.45" customHeight="1" x14ac:dyDescent="0.2">
      <c r="A37" s="729" t="s">
        <v>594</v>
      </c>
      <c r="B37" s="730" t="s">
        <v>595</v>
      </c>
      <c r="C37" s="731" t="s">
        <v>573</v>
      </c>
      <c r="D37" s="731" t="s">
        <v>573</v>
      </c>
      <c r="E37" s="731"/>
      <c r="F37" s="731" t="s">
        <v>573</v>
      </c>
      <c r="G37" s="731" t="s">
        <v>573</v>
      </c>
      <c r="H37" s="731" t="s">
        <v>573</v>
      </c>
      <c r="I37" s="732" t="s">
        <v>573</v>
      </c>
      <c r="J37" s="733" t="s">
        <v>0</v>
      </c>
    </row>
    <row r="38" spans="1:10" ht="14.45" customHeight="1" x14ac:dyDescent="0.2">
      <c r="A38" s="729" t="s">
        <v>594</v>
      </c>
      <c r="B38" s="730" t="s">
        <v>1736</v>
      </c>
      <c r="C38" s="731">
        <v>5.09504</v>
      </c>
      <c r="D38" s="731">
        <v>0</v>
      </c>
      <c r="E38" s="731"/>
      <c r="F38" s="731">
        <v>0</v>
      </c>
      <c r="G38" s="731">
        <v>0</v>
      </c>
      <c r="H38" s="731">
        <v>0</v>
      </c>
      <c r="I38" s="732" t="s">
        <v>573</v>
      </c>
      <c r="J38" s="733" t="s">
        <v>1</v>
      </c>
    </row>
    <row r="39" spans="1:10" ht="14.45" customHeight="1" x14ac:dyDescent="0.2">
      <c r="A39" s="729" t="s">
        <v>594</v>
      </c>
      <c r="B39" s="730" t="s">
        <v>1737</v>
      </c>
      <c r="C39" s="731">
        <v>11.112309999999999</v>
      </c>
      <c r="D39" s="731">
        <v>0.2114</v>
      </c>
      <c r="E39" s="731"/>
      <c r="F39" s="731">
        <v>0</v>
      </c>
      <c r="G39" s="731">
        <v>0</v>
      </c>
      <c r="H39" s="731">
        <v>0</v>
      </c>
      <c r="I39" s="732" t="s">
        <v>573</v>
      </c>
      <c r="J39" s="733" t="s">
        <v>1</v>
      </c>
    </row>
    <row r="40" spans="1:10" ht="14.45" customHeight="1" x14ac:dyDescent="0.2">
      <c r="A40" s="729" t="s">
        <v>594</v>
      </c>
      <c r="B40" s="730" t="s">
        <v>1740</v>
      </c>
      <c r="C40" s="731">
        <v>0.43872000000000005</v>
      </c>
      <c r="D40" s="731">
        <v>0</v>
      </c>
      <c r="E40" s="731"/>
      <c r="F40" s="731">
        <v>0</v>
      </c>
      <c r="G40" s="731">
        <v>0</v>
      </c>
      <c r="H40" s="731">
        <v>0</v>
      </c>
      <c r="I40" s="732" t="s">
        <v>573</v>
      </c>
      <c r="J40" s="733" t="s">
        <v>1</v>
      </c>
    </row>
    <row r="41" spans="1:10" ht="14.45" customHeight="1" x14ac:dyDescent="0.2">
      <c r="A41" s="729" t="s">
        <v>594</v>
      </c>
      <c r="B41" s="730" t="s">
        <v>1741</v>
      </c>
      <c r="C41" s="731">
        <v>1.5424800000000001</v>
      </c>
      <c r="D41" s="731">
        <v>0.35816000000000003</v>
      </c>
      <c r="E41" s="731"/>
      <c r="F41" s="731">
        <v>0</v>
      </c>
      <c r="G41" s="731">
        <v>0</v>
      </c>
      <c r="H41" s="731">
        <v>0</v>
      </c>
      <c r="I41" s="732" t="s">
        <v>573</v>
      </c>
      <c r="J41" s="733" t="s">
        <v>1</v>
      </c>
    </row>
    <row r="42" spans="1:10" ht="14.45" customHeight="1" x14ac:dyDescent="0.2">
      <c r="A42" s="729" t="s">
        <v>594</v>
      </c>
      <c r="B42" s="730" t="s">
        <v>596</v>
      </c>
      <c r="C42" s="731">
        <v>18.188549999999999</v>
      </c>
      <c r="D42" s="731">
        <v>0.56956000000000007</v>
      </c>
      <c r="E42" s="731"/>
      <c r="F42" s="731">
        <v>0</v>
      </c>
      <c r="G42" s="731">
        <v>1</v>
      </c>
      <c r="H42" s="731">
        <v>-1</v>
      </c>
      <c r="I42" s="732">
        <v>0</v>
      </c>
      <c r="J42" s="733" t="s">
        <v>589</v>
      </c>
    </row>
    <row r="43" spans="1:10" ht="14.45" customHeight="1" x14ac:dyDescent="0.2">
      <c r="A43" s="729" t="s">
        <v>573</v>
      </c>
      <c r="B43" s="730" t="s">
        <v>573</v>
      </c>
      <c r="C43" s="731" t="s">
        <v>573</v>
      </c>
      <c r="D43" s="731" t="s">
        <v>573</v>
      </c>
      <c r="E43" s="731"/>
      <c r="F43" s="731" t="s">
        <v>573</v>
      </c>
      <c r="G43" s="731" t="s">
        <v>573</v>
      </c>
      <c r="H43" s="731" t="s">
        <v>573</v>
      </c>
      <c r="I43" s="732" t="s">
        <v>573</v>
      </c>
      <c r="J43" s="733" t="s">
        <v>590</v>
      </c>
    </row>
    <row r="44" spans="1:10" ht="14.45" customHeight="1" x14ac:dyDescent="0.2">
      <c r="A44" s="729" t="s">
        <v>597</v>
      </c>
      <c r="B44" s="730" t="s">
        <v>598</v>
      </c>
      <c r="C44" s="731" t="s">
        <v>573</v>
      </c>
      <c r="D44" s="731" t="s">
        <v>573</v>
      </c>
      <c r="E44" s="731"/>
      <c r="F44" s="731" t="s">
        <v>573</v>
      </c>
      <c r="G44" s="731" t="s">
        <v>573</v>
      </c>
      <c r="H44" s="731" t="s">
        <v>573</v>
      </c>
      <c r="I44" s="732" t="s">
        <v>573</v>
      </c>
      <c r="J44" s="733" t="s">
        <v>0</v>
      </c>
    </row>
    <row r="45" spans="1:10" ht="14.45" customHeight="1" x14ac:dyDescent="0.2">
      <c r="A45" s="729" t="s">
        <v>597</v>
      </c>
      <c r="B45" s="730" t="s">
        <v>1735</v>
      </c>
      <c r="C45" s="731">
        <v>97.60099000000001</v>
      </c>
      <c r="D45" s="731">
        <v>155.57763</v>
      </c>
      <c r="E45" s="731"/>
      <c r="F45" s="731">
        <v>151.12738999999996</v>
      </c>
      <c r="G45" s="731">
        <v>153</v>
      </c>
      <c r="H45" s="731">
        <v>-1.8726100000000372</v>
      </c>
      <c r="I45" s="732">
        <v>0.98776071895424811</v>
      </c>
      <c r="J45" s="733" t="s">
        <v>1</v>
      </c>
    </row>
    <row r="46" spans="1:10" ht="14.45" customHeight="1" x14ac:dyDescent="0.2">
      <c r="A46" s="729" t="s">
        <v>597</v>
      </c>
      <c r="B46" s="730" t="s">
        <v>1736</v>
      </c>
      <c r="C46" s="731">
        <v>119.94691000000005</v>
      </c>
      <c r="D46" s="731">
        <v>164.6145700000001</v>
      </c>
      <c r="E46" s="731"/>
      <c r="F46" s="731">
        <v>132.58905999999996</v>
      </c>
      <c r="G46" s="731">
        <v>154</v>
      </c>
      <c r="H46" s="731">
        <v>-21.410940000000039</v>
      </c>
      <c r="I46" s="732">
        <v>0.86096792207792183</v>
      </c>
      <c r="J46" s="733" t="s">
        <v>1</v>
      </c>
    </row>
    <row r="47" spans="1:10" ht="14.45" customHeight="1" x14ac:dyDescent="0.2">
      <c r="A47" s="729" t="s">
        <v>597</v>
      </c>
      <c r="B47" s="730" t="s">
        <v>1737</v>
      </c>
      <c r="C47" s="731">
        <v>1638.99262</v>
      </c>
      <c r="D47" s="731">
        <v>2133.9974399999987</v>
      </c>
      <c r="E47" s="731"/>
      <c r="F47" s="731">
        <v>2184.6511200000004</v>
      </c>
      <c r="G47" s="731">
        <v>2325</v>
      </c>
      <c r="H47" s="731">
        <v>-140.34887999999955</v>
      </c>
      <c r="I47" s="732">
        <v>0.93963489032258085</v>
      </c>
      <c r="J47" s="733" t="s">
        <v>1</v>
      </c>
    </row>
    <row r="48" spans="1:10" ht="14.45" customHeight="1" x14ac:dyDescent="0.2">
      <c r="A48" s="729" t="s">
        <v>597</v>
      </c>
      <c r="B48" s="730" t="s">
        <v>1738</v>
      </c>
      <c r="C48" s="731">
        <v>32.954000000000001</v>
      </c>
      <c r="D48" s="731">
        <v>24.876300000000004</v>
      </c>
      <c r="E48" s="731"/>
      <c r="F48" s="731">
        <v>22.353719999999999</v>
      </c>
      <c r="G48" s="731">
        <v>30</v>
      </c>
      <c r="H48" s="731">
        <v>-7.6462800000000009</v>
      </c>
      <c r="I48" s="732">
        <v>0.74512400000000001</v>
      </c>
      <c r="J48" s="733" t="s">
        <v>1</v>
      </c>
    </row>
    <row r="49" spans="1:10" ht="14.45" customHeight="1" x14ac:dyDescent="0.2">
      <c r="A49" s="729" t="s">
        <v>597</v>
      </c>
      <c r="B49" s="730" t="s">
        <v>1739</v>
      </c>
      <c r="C49" s="731">
        <v>4.1876100000000003</v>
      </c>
      <c r="D49" s="731">
        <v>5.3840699999999995</v>
      </c>
      <c r="E49" s="731"/>
      <c r="F49" s="731">
        <v>3.5893800000000002</v>
      </c>
      <c r="G49" s="731">
        <v>9</v>
      </c>
      <c r="H49" s="731">
        <v>-5.4106199999999998</v>
      </c>
      <c r="I49" s="732">
        <v>0.39882000000000001</v>
      </c>
      <c r="J49" s="733" t="s">
        <v>1</v>
      </c>
    </row>
    <row r="50" spans="1:10" ht="14.45" customHeight="1" x14ac:dyDescent="0.2">
      <c r="A50" s="729" t="s">
        <v>597</v>
      </c>
      <c r="B50" s="730" t="s">
        <v>1740</v>
      </c>
      <c r="C50" s="731">
        <v>5.0999999999999996</v>
      </c>
      <c r="D50" s="731">
        <v>5.4125899999999998</v>
      </c>
      <c r="E50" s="731"/>
      <c r="F50" s="731">
        <v>3.94171</v>
      </c>
      <c r="G50" s="731">
        <v>7</v>
      </c>
      <c r="H50" s="731">
        <v>-3.05829</v>
      </c>
      <c r="I50" s="732">
        <v>0.56310142857142853</v>
      </c>
      <c r="J50" s="733" t="s">
        <v>1</v>
      </c>
    </row>
    <row r="51" spans="1:10" ht="14.45" customHeight="1" x14ac:dyDescent="0.2">
      <c r="A51" s="729" t="s">
        <v>597</v>
      </c>
      <c r="B51" s="730" t="s">
        <v>1741</v>
      </c>
      <c r="C51" s="731">
        <v>80.25045999999999</v>
      </c>
      <c r="D51" s="731">
        <v>83.642600000000002</v>
      </c>
      <c r="E51" s="731"/>
      <c r="F51" s="731">
        <v>81.316920000000025</v>
      </c>
      <c r="G51" s="731">
        <v>93</v>
      </c>
      <c r="H51" s="731">
        <v>-11.683079999999975</v>
      </c>
      <c r="I51" s="732">
        <v>0.87437548387096797</v>
      </c>
      <c r="J51" s="733" t="s">
        <v>1</v>
      </c>
    </row>
    <row r="52" spans="1:10" ht="14.45" customHeight="1" x14ac:dyDescent="0.2">
      <c r="A52" s="729" t="s">
        <v>597</v>
      </c>
      <c r="B52" s="730" t="s">
        <v>1742</v>
      </c>
      <c r="C52" s="731">
        <v>111.94717</v>
      </c>
      <c r="D52" s="731">
        <v>150.47066999999998</v>
      </c>
      <c r="E52" s="731"/>
      <c r="F52" s="731">
        <v>213.25040000000001</v>
      </c>
      <c r="G52" s="731">
        <v>165</v>
      </c>
      <c r="H52" s="731">
        <v>48.250400000000013</v>
      </c>
      <c r="I52" s="732">
        <v>1.2924266666666668</v>
      </c>
      <c r="J52" s="733" t="s">
        <v>1</v>
      </c>
    </row>
    <row r="53" spans="1:10" ht="14.45" customHeight="1" x14ac:dyDescent="0.2">
      <c r="A53" s="729" t="s">
        <v>597</v>
      </c>
      <c r="B53" s="730" t="s">
        <v>1743</v>
      </c>
      <c r="C53" s="731">
        <v>256.12842999999992</v>
      </c>
      <c r="D53" s="731">
        <v>226.00166999999999</v>
      </c>
      <c r="E53" s="731"/>
      <c r="F53" s="731">
        <v>195.94073999999998</v>
      </c>
      <c r="G53" s="731">
        <v>271</v>
      </c>
      <c r="H53" s="731">
        <v>-75.059260000000023</v>
      </c>
      <c r="I53" s="732">
        <v>0.72302856088560874</v>
      </c>
      <c r="J53" s="733" t="s">
        <v>1</v>
      </c>
    </row>
    <row r="54" spans="1:10" ht="14.45" customHeight="1" x14ac:dyDescent="0.2">
      <c r="A54" s="729" t="s">
        <v>597</v>
      </c>
      <c r="B54" s="730" t="s">
        <v>599</v>
      </c>
      <c r="C54" s="731">
        <v>2347.1081899999995</v>
      </c>
      <c r="D54" s="731">
        <v>2949.977539999999</v>
      </c>
      <c r="E54" s="731"/>
      <c r="F54" s="731">
        <v>2988.7604400000005</v>
      </c>
      <c r="G54" s="731">
        <v>3209</v>
      </c>
      <c r="H54" s="731">
        <v>-220.23955999999953</v>
      </c>
      <c r="I54" s="732">
        <v>0.93136816453723914</v>
      </c>
      <c r="J54" s="733" t="s">
        <v>589</v>
      </c>
    </row>
    <row r="55" spans="1:10" ht="14.45" customHeight="1" x14ac:dyDescent="0.2">
      <c r="A55" s="729" t="s">
        <v>573</v>
      </c>
      <c r="B55" s="730" t="s">
        <v>573</v>
      </c>
      <c r="C55" s="731" t="s">
        <v>573</v>
      </c>
      <c r="D55" s="731" t="s">
        <v>573</v>
      </c>
      <c r="E55" s="731"/>
      <c r="F55" s="731" t="s">
        <v>573</v>
      </c>
      <c r="G55" s="731" t="s">
        <v>573</v>
      </c>
      <c r="H55" s="731" t="s">
        <v>573</v>
      </c>
      <c r="I55" s="732" t="s">
        <v>573</v>
      </c>
      <c r="J55" s="733" t="s">
        <v>590</v>
      </c>
    </row>
    <row r="56" spans="1:10" ht="14.45" customHeight="1" x14ac:dyDescent="0.2">
      <c r="A56" s="729" t="s">
        <v>571</v>
      </c>
      <c r="B56" s="730" t="s">
        <v>584</v>
      </c>
      <c r="C56" s="731">
        <v>4034.3643899999997</v>
      </c>
      <c r="D56" s="731">
        <v>3744.9259499999989</v>
      </c>
      <c r="E56" s="731"/>
      <c r="F56" s="731">
        <v>3825.9075300000009</v>
      </c>
      <c r="G56" s="731">
        <v>4080</v>
      </c>
      <c r="H56" s="731">
        <v>-254.09246999999914</v>
      </c>
      <c r="I56" s="732">
        <v>0.9377224338235296</v>
      </c>
      <c r="J56" s="733" t="s">
        <v>585</v>
      </c>
    </row>
  </sheetData>
  <mergeCells count="3">
    <mergeCell ref="A1:I1"/>
    <mergeCell ref="F3:I3"/>
    <mergeCell ref="C4:D4"/>
  </mergeCells>
  <conditionalFormatting sqref="F16 F57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6">
    <cfRule type="expression" dxfId="32" priority="6">
      <formula>$H17&gt;0</formula>
    </cfRule>
  </conditionalFormatting>
  <conditionalFormatting sqref="A17:A56">
    <cfRule type="expression" dxfId="31" priority="5">
      <formula>AND($J17&lt;&gt;"mezeraKL",$J17&lt;&gt;"")</formula>
    </cfRule>
  </conditionalFormatting>
  <conditionalFormatting sqref="I17:I56">
    <cfRule type="expression" dxfId="30" priority="7">
      <formula>$I17&gt;1</formula>
    </cfRule>
  </conditionalFormatting>
  <conditionalFormatting sqref="B17:B56">
    <cfRule type="expression" dxfId="29" priority="4">
      <formula>OR($J17="NS",$J17="SumaNS",$J17="Účet")</formula>
    </cfRule>
  </conditionalFormatting>
  <conditionalFormatting sqref="A17:D56 F17:I56">
    <cfRule type="expression" dxfId="28" priority="8">
      <formula>AND($J17&lt;&gt;"",$J17&lt;&gt;"mezeraKL")</formula>
    </cfRule>
  </conditionalFormatting>
  <conditionalFormatting sqref="B17:D56 F17:I56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6 F17:I56">
    <cfRule type="expression" dxfId="26" priority="2">
      <formula>OR($J17="SumaNS",$J17="NS")</formula>
    </cfRule>
  </conditionalFormatting>
  <hyperlinks>
    <hyperlink ref="A2" location="Obsah!A1" display="Zpět na Obsah  KL 01  1.-4.měsíc" xr:uid="{5201FA1F-CB42-46EB-9A32-A3741F5E58DC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4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2509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7.8851321939064452</v>
      </c>
      <c r="J3" s="203">
        <f>SUBTOTAL(9,J5:J1048576)</f>
        <v>485205.25</v>
      </c>
      <c r="K3" s="204">
        <f>SUBTOTAL(9,K5:K1048576)</f>
        <v>3825907.5374274254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571</v>
      </c>
      <c r="B5" s="825" t="s">
        <v>572</v>
      </c>
      <c r="C5" s="828" t="s">
        <v>586</v>
      </c>
      <c r="D5" s="862" t="s">
        <v>587</v>
      </c>
      <c r="E5" s="828" t="s">
        <v>1744</v>
      </c>
      <c r="F5" s="862" t="s">
        <v>1745</v>
      </c>
      <c r="G5" s="828" t="s">
        <v>1746</v>
      </c>
      <c r="H5" s="828" t="s">
        <v>1747</v>
      </c>
      <c r="I5" s="225">
        <v>147.17999267578125</v>
      </c>
      <c r="J5" s="225">
        <v>30</v>
      </c>
      <c r="K5" s="848">
        <v>4415.43994140625</v>
      </c>
    </row>
    <row r="6" spans="1:11" ht="14.45" customHeight="1" x14ac:dyDescent="0.2">
      <c r="A6" s="831" t="s">
        <v>571</v>
      </c>
      <c r="B6" s="832" t="s">
        <v>572</v>
      </c>
      <c r="C6" s="835" t="s">
        <v>586</v>
      </c>
      <c r="D6" s="863" t="s">
        <v>587</v>
      </c>
      <c r="E6" s="835" t="s">
        <v>1744</v>
      </c>
      <c r="F6" s="863" t="s">
        <v>1745</v>
      </c>
      <c r="G6" s="835" t="s">
        <v>1748</v>
      </c>
      <c r="H6" s="835" t="s">
        <v>1749</v>
      </c>
      <c r="I6" s="849">
        <v>123.91999886252664</v>
      </c>
      <c r="J6" s="849">
        <v>11</v>
      </c>
      <c r="K6" s="850">
        <v>1363.119987487793</v>
      </c>
    </row>
    <row r="7" spans="1:11" ht="14.45" customHeight="1" x14ac:dyDescent="0.2">
      <c r="A7" s="831" t="s">
        <v>571</v>
      </c>
      <c r="B7" s="832" t="s">
        <v>572</v>
      </c>
      <c r="C7" s="835" t="s">
        <v>586</v>
      </c>
      <c r="D7" s="863" t="s">
        <v>587</v>
      </c>
      <c r="E7" s="835" t="s">
        <v>1744</v>
      </c>
      <c r="F7" s="863" t="s">
        <v>1745</v>
      </c>
      <c r="G7" s="835" t="s">
        <v>1750</v>
      </c>
      <c r="H7" s="835" t="s">
        <v>1751</v>
      </c>
      <c r="I7" s="849">
        <v>9228.16015625</v>
      </c>
      <c r="J7" s="849">
        <v>0.5</v>
      </c>
      <c r="K7" s="850">
        <v>4614.080078125</v>
      </c>
    </row>
    <row r="8" spans="1:11" ht="14.45" customHeight="1" x14ac:dyDescent="0.2">
      <c r="A8" s="831" t="s">
        <v>571</v>
      </c>
      <c r="B8" s="832" t="s">
        <v>572</v>
      </c>
      <c r="C8" s="835" t="s">
        <v>586</v>
      </c>
      <c r="D8" s="863" t="s">
        <v>587</v>
      </c>
      <c r="E8" s="835" t="s">
        <v>1744</v>
      </c>
      <c r="F8" s="863" t="s">
        <v>1745</v>
      </c>
      <c r="G8" s="835" t="s">
        <v>1750</v>
      </c>
      <c r="H8" s="835" t="s">
        <v>1752</v>
      </c>
      <c r="I8" s="849">
        <v>9228.2001953125</v>
      </c>
      <c r="J8" s="849">
        <v>0.75</v>
      </c>
      <c r="K8" s="850">
        <v>6921.150146484375</v>
      </c>
    </row>
    <row r="9" spans="1:11" ht="14.45" customHeight="1" x14ac:dyDescent="0.2">
      <c r="A9" s="831" t="s">
        <v>571</v>
      </c>
      <c r="B9" s="832" t="s">
        <v>572</v>
      </c>
      <c r="C9" s="835" t="s">
        <v>586</v>
      </c>
      <c r="D9" s="863" t="s">
        <v>587</v>
      </c>
      <c r="E9" s="835" t="s">
        <v>1744</v>
      </c>
      <c r="F9" s="863" t="s">
        <v>1745</v>
      </c>
      <c r="G9" s="835" t="s">
        <v>1753</v>
      </c>
      <c r="H9" s="835" t="s">
        <v>1754</v>
      </c>
      <c r="I9" s="849">
        <v>12.699999809265137</v>
      </c>
      <c r="J9" s="849">
        <v>10</v>
      </c>
      <c r="K9" s="850">
        <v>127</v>
      </c>
    </row>
    <row r="10" spans="1:11" ht="14.45" customHeight="1" x14ac:dyDescent="0.2">
      <c r="A10" s="831" t="s">
        <v>571</v>
      </c>
      <c r="B10" s="832" t="s">
        <v>572</v>
      </c>
      <c r="C10" s="835" t="s">
        <v>586</v>
      </c>
      <c r="D10" s="863" t="s">
        <v>587</v>
      </c>
      <c r="E10" s="835" t="s">
        <v>1744</v>
      </c>
      <c r="F10" s="863" t="s">
        <v>1745</v>
      </c>
      <c r="G10" s="835" t="s">
        <v>1753</v>
      </c>
      <c r="H10" s="835" t="s">
        <v>1755</v>
      </c>
      <c r="I10" s="849">
        <v>12.174999713897705</v>
      </c>
      <c r="J10" s="849">
        <v>20</v>
      </c>
      <c r="K10" s="850">
        <v>243.5</v>
      </c>
    </row>
    <row r="11" spans="1:11" ht="14.45" customHeight="1" x14ac:dyDescent="0.2">
      <c r="A11" s="831" t="s">
        <v>571</v>
      </c>
      <c r="B11" s="832" t="s">
        <v>572</v>
      </c>
      <c r="C11" s="835" t="s">
        <v>586</v>
      </c>
      <c r="D11" s="863" t="s">
        <v>587</v>
      </c>
      <c r="E11" s="835" t="s">
        <v>1744</v>
      </c>
      <c r="F11" s="863" t="s">
        <v>1745</v>
      </c>
      <c r="G11" s="835" t="s">
        <v>1756</v>
      </c>
      <c r="H11" s="835" t="s">
        <v>1757</v>
      </c>
      <c r="I11" s="849">
        <v>3035.31005859375</v>
      </c>
      <c r="J11" s="849">
        <v>6</v>
      </c>
      <c r="K11" s="850">
        <v>18211.8603515625</v>
      </c>
    </row>
    <row r="12" spans="1:11" ht="14.45" customHeight="1" x14ac:dyDescent="0.2">
      <c r="A12" s="831" t="s">
        <v>571</v>
      </c>
      <c r="B12" s="832" t="s">
        <v>572</v>
      </c>
      <c r="C12" s="835" t="s">
        <v>586</v>
      </c>
      <c r="D12" s="863" t="s">
        <v>587</v>
      </c>
      <c r="E12" s="835" t="s">
        <v>1744</v>
      </c>
      <c r="F12" s="863" t="s">
        <v>1745</v>
      </c>
      <c r="G12" s="835" t="s">
        <v>1758</v>
      </c>
      <c r="H12" s="835" t="s">
        <v>1759</v>
      </c>
      <c r="I12" s="849">
        <v>3035.31005859375</v>
      </c>
      <c r="J12" s="849">
        <v>3</v>
      </c>
      <c r="K12" s="850">
        <v>9105.93017578125</v>
      </c>
    </row>
    <row r="13" spans="1:11" ht="14.45" customHeight="1" x14ac:dyDescent="0.2">
      <c r="A13" s="831" t="s">
        <v>571</v>
      </c>
      <c r="B13" s="832" t="s">
        <v>572</v>
      </c>
      <c r="C13" s="835" t="s">
        <v>586</v>
      </c>
      <c r="D13" s="863" t="s">
        <v>587</v>
      </c>
      <c r="E13" s="835" t="s">
        <v>1744</v>
      </c>
      <c r="F13" s="863" t="s">
        <v>1745</v>
      </c>
      <c r="G13" s="835" t="s">
        <v>1760</v>
      </c>
      <c r="H13" s="835" t="s">
        <v>1761</v>
      </c>
      <c r="I13" s="849">
        <v>2277.85009765625</v>
      </c>
      <c r="J13" s="849">
        <v>1</v>
      </c>
      <c r="K13" s="850">
        <v>2277.85009765625</v>
      </c>
    </row>
    <row r="14" spans="1:11" ht="14.45" customHeight="1" x14ac:dyDescent="0.2">
      <c r="A14" s="831" t="s">
        <v>571</v>
      </c>
      <c r="B14" s="832" t="s">
        <v>572</v>
      </c>
      <c r="C14" s="835" t="s">
        <v>586</v>
      </c>
      <c r="D14" s="863" t="s">
        <v>587</v>
      </c>
      <c r="E14" s="835" t="s">
        <v>1744</v>
      </c>
      <c r="F14" s="863" t="s">
        <v>1745</v>
      </c>
      <c r="G14" s="835" t="s">
        <v>1756</v>
      </c>
      <c r="H14" s="835" t="s">
        <v>1762</v>
      </c>
      <c r="I14" s="849">
        <v>3035.31005859375</v>
      </c>
      <c r="J14" s="849">
        <v>4</v>
      </c>
      <c r="K14" s="850">
        <v>12141.240234375</v>
      </c>
    </row>
    <row r="15" spans="1:11" ht="14.45" customHeight="1" x14ac:dyDescent="0.2">
      <c r="A15" s="831" t="s">
        <v>571</v>
      </c>
      <c r="B15" s="832" t="s">
        <v>572</v>
      </c>
      <c r="C15" s="835" t="s">
        <v>586</v>
      </c>
      <c r="D15" s="863" t="s">
        <v>587</v>
      </c>
      <c r="E15" s="835" t="s">
        <v>1744</v>
      </c>
      <c r="F15" s="863" t="s">
        <v>1745</v>
      </c>
      <c r="G15" s="835" t="s">
        <v>1758</v>
      </c>
      <c r="H15" s="835" t="s">
        <v>1763</v>
      </c>
      <c r="I15" s="849">
        <v>3035.31005859375</v>
      </c>
      <c r="J15" s="849">
        <v>2</v>
      </c>
      <c r="K15" s="850">
        <v>6070.6201171875</v>
      </c>
    </row>
    <row r="16" spans="1:11" ht="14.45" customHeight="1" x14ac:dyDescent="0.2">
      <c r="A16" s="831" t="s">
        <v>571</v>
      </c>
      <c r="B16" s="832" t="s">
        <v>572</v>
      </c>
      <c r="C16" s="835" t="s">
        <v>586</v>
      </c>
      <c r="D16" s="863" t="s">
        <v>587</v>
      </c>
      <c r="E16" s="835" t="s">
        <v>1744</v>
      </c>
      <c r="F16" s="863" t="s">
        <v>1745</v>
      </c>
      <c r="G16" s="835" t="s">
        <v>1764</v>
      </c>
      <c r="H16" s="835" t="s">
        <v>1765</v>
      </c>
      <c r="I16" s="849">
        <v>4598.1359375000002</v>
      </c>
      <c r="J16" s="849">
        <v>13</v>
      </c>
      <c r="K16" s="850">
        <v>59775.779296875</v>
      </c>
    </row>
    <row r="17" spans="1:11" ht="14.45" customHeight="1" x14ac:dyDescent="0.2">
      <c r="A17" s="831" t="s">
        <v>571</v>
      </c>
      <c r="B17" s="832" t="s">
        <v>572</v>
      </c>
      <c r="C17" s="835" t="s">
        <v>586</v>
      </c>
      <c r="D17" s="863" t="s">
        <v>587</v>
      </c>
      <c r="E17" s="835" t="s">
        <v>1744</v>
      </c>
      <c r="F17" s="863" t="s">
        <v>1745</v>
      </c>
      <c r="G17" s="835" t="s">
        <v>1764</v>
      </c>
      <c r="H17" s="835" t="s">
        <v>1766</v>
      </c>
      <c r="I17" s="849">
        <v>4670.7972656250004</v>
      </c>
      <c r="J17" s="849">
        <v>13</v>
      </c>
      <c r="K17" s="850">
        <v>60865.7001953125</v>
      </c>
    </row>
    <row r="18" spans="1:11" ht="14.45" customHeight="1" x14ac:dyDescent="0.2">
      <c r="A18" s="831" t="s">
        <v>571</v>
      </c>
      <c r="B18" s="832" t="s">
        <v>572</v>
      </c>
      <c r="C18" s="835" t="s">
        <v>586</v>
      </c>
      <c r="D18" s="863" t="s">
        <v>587</v>
      </c>
      <c r="E18" s="835" t="s">
        <v>1744</v>
      </c>
      <c r="F18" s="863" t="s">
        <v>1745</v>
      </c>
      <c r="G18" s="835" t="s">
        <v>1767</v>
      </c>
      <c r="H18" s="835" t="s">
        <v>1768</v>
      </c>
      <c r="I18" s="849">
        <v>9228.190185546875</v>
      </c>
      <c r="J18" s="849">
        <v>1</v>
      </c>
      <c r="K18" s="850">
        <v>9228.190185546875</v>
      </c>
    </row>
    <row r="19" spans="1:11" ht="14.45" customHeight="1" x14ac:dyDescent="0.2">
      <c r="A19" s="831" t="s">
        <v>571</v>
      </c>
      <c r="B19" s="832" t="s">
        <v>572</v>
      </c>
      <c r="C19" s="835" t="s">
        <v>586</v>
      </c>
      <c r="D19" s="863" t="s">
        <v>587</v>
      </c>
      <c r="E19" s="835" t="s">
        <v>1744</v>
      </c>
      <c r="F19" s="863" t="s">
        <v>1745</v>
      </c>
      <c r="G19" s="835" t="s">
        <v>1767</v>
      </c>
      <c r="H19" s="835" t="s">
        <v>1769</v>
      </c>
      <c r="I19" s="849">
        <v>9228.2001953125</v>
      </c>
      <c r="J19" s="849">
        <v>1.25</v>
      </c>
      <c r="K19" s="850">
        <v>11535.250244140625</v>
      </c>
    </row>
    <row r="20" spans="1:11" ht="14.45" customHeight="1" x14ac:dyDescent="0.2">
      <c r="A20" s="831" t="s">
        <v>571</v>
      </c>
      <c r="B20" s="832" t="s">
        <v>572</v>
      </c>
      <c r="C20" s="835" t="s">
        <v>586</v>
      </c>
      <c r="D20" s="863" t="s">
        <v>587</v>
      </c>
      <c r="E20" s="835" t="s">
        <v>1744</v>
      </c>
      <c r="F20" s="863" t="s">
        <v>1745</v>
      </c>
      <c r="G20" s="835" t="s">
        <v>1770</v>
      </c>
      <c r="H20" s="835" t="s">
        <v>1771</v>
      </c>
      <c r="I20" s="849">
        <v>22994.599609375</v>
      </c>
      <c r="J20" s="849">
        <v>0.25</v>
      </c>
      <c r="K20" s="850">
        <v>5748.64990234375</v>
      </c>
    </row>
    <row r="21" spans="1:11" ht="14.45" customHeight="1" x14ac:dyDescent="0.2">
      <c r="A21" s="831" t="s">
        <v>571</v>
      </c>
      <c r="B21" s="832" t="s">
        <v>572</v>
      </c>
      <c r="C21" s="835" t="s">
        <v>586</v>
      </c>
      <c r="D21" s="863" t="s">
        <v>587</v>
      </c>
      <c r="E21" s="835" t="s">
        <v>1744</v>
      </c>
      <c r="F21" s="863" t="s">
        <v>1745</v>
      </c>
      <c r="G21" s="835" t="s">
        <v>1772</v>
      </c>
      <c r="H21" s="835" t="s">
        <v>1773</v>
      </c>
      <c r="I21" s="849">
        <v>22994.599609375</v>
      </c>
      <c r="J21" s="849">
        <v>0.25</v>
      </c>
      <c r="K21" s="850">
        <v>5748.64990234375</v>
      </c>
    </row>
    <row r="22" spans="1:11" ht="14.45" customHeight="1" x14ac:dyDescent="0.2">
      <c r="A22" s="831" t="s">
        <v>571</v>
      </c>
      <c r="B22" s="832" t="s">
        <v>572</v>
      </c>
      <c r="C22" s="835" t="s">
        <v>586</v>
      </c>
      <c r="D22" s="863" t="s">
        <v>587</v>
      </c>
      <c r="E22" s="835" t="s">
        <v>1744</v>
      </c>
      <c r="F22" s="863" t="s">
        <v>1745</v>
      </c>
      <c r="G22" s="835" t="s">
        <v>1774</v>
      </c>
      <c r="H22" s="835" t="s">
        <v>1775</v>
      </c>
      <c r="I22" s="849">
        <v>22994.580078125</v>
      </c>
      <c r="J22" s="849">
        <v>0.5</v>
      </c>
      <c r="K22" s="850">
        <v>11497.2900390625</v>
      </c>
    </row>
    <row r="23" spans="1:11" ht="14.45" customHeight="1" x14ac:dyDescent="0.2">
      <c r="A23" s="831" t="s">
        <v>571</v>
      </c>
      <c r="B23" s="832" t="s">
        <v>572</v>
      </c>
      <c r="C23" s="835" t="s">
        <v>586</v>
      </c>
      <c r="D23" s="863" t="s">
        <v>587</v>
      </c>
      <c r="E23" s="835" t="s">
        <v>1744</v>
      </c>
      <c r="F23" s="863" t="s">
        <v>1745</v>
      </c>
      <c r="G23" s="835" t="s">
        <v>1776</v>
      </c>
      <c r="H23" s="835" t="s">
        <v>1777</v>
      </c>
      <c r="I23" s="849">
        <v>22994.599609375</v>
      </c>
      <c r="J23" s="849">
        <v>0.25</v>
      </c>
      <c r="K23" s="850">
        <v>5748.64990234375</v>
      </c>
    </row>
    <row r="24" spans="1:11" ht="14.45" customHeight="1" x14ac:dyDescent="0.2">
      <c r="A24" s="831" t="s">
        <v>571</v>
      </c>
      <c r="B24" s="832" t="s">
        <v>572</v>
      </c>
      <c r="C24" s="835" t="s">
        <v>586</v>
      </c>
      <c r="D24" s="863" t="s">
        <v>587</v>
      </c>
      <c r="E24" s="835" t="s">
        <v>1744</v>
      </c>
      <c r="F24" s="863" t="s">
        <v>1745</v>
      </c>
      <c r="G24" s="835" t="s">
        <v>1776</v>
      </c>
      <c r="H24" s="835" t="s">
        <v>1778</v>
      </c>
      <c r="I24" s="849">
        <v>22994.599609375</v>
      </c>
      <c r="J24" s="849">
        <v>0.25</v>
      </c>
      <c r="K24" s="850">
        <v>5748.64990234375</v>
      </c>
    </row>
    <row r="25" spans="1:11" ht="14.45" customHeight="1" x14ac:dyDescent="0.2">
      <c r="A25" s="831" t="s">
        <v>571</v>
      </c>
      <c r="B25" s="832" t="s">
        <v>572</v>
      </c>
      <c r="C25" s="835" t="s">
        <v>586</v>
      </c>
      <c r="D25" s="863" t="s">
        <v>587</v>
      </c>
      <c r="E25" s="835" t="s">
        <v>1744</v>
      </c>
      <c r="F25" s="863" t="s">
        <v>1745</v>
      </c>
      <c r="G25" s="835" t="s">
        <v>1779</v>
      </c>
      <c r="H25" s="835" t="s">
        <v>1780</v>
      </c>
      <c r="I25" s="849">
        <v>16187.7197265625</v>
      </c>
      <c r="J25" s="849">
        <v>0.25</v>
      </c>
      <c r="K25" s="850">
        <v>4046.929931640625</v>
      </c>
    </row>
    <row r="26" spans="1:11" ht="14.45" customHeight="1" x14ac:dyDescent="0.2">
      <c r="A26" s="831" t="s">
        <v>571</v>
      </c>
      <c r="B26" s="832" t="s">
        <v>572</v>
      </c>
      <c r="C26" s="835" t="s">
        <v>586</v>
      </c>
      <c r="D26" s="863" t="s">
        <v>587</v>
      </c>
      <c r="E26" s="835" t="s">
        <v>1744</v>
      </c>
      <c r="F26" s="863" t="s">
        <v>1745</v>
      </c>
      <c r="G26" s="835" t="s">
        <v>1781</v>
      </c>
      <c r="H26" s="835" t="s">
        <v>1782</v>
      </c>
      <c r="I26" s="849">
        <v>16187.7197265625</v>
      </c>
      <c r="J26" s="849">
        <v>0.25</v>
      </c>
      <c r="K26" s="850">
        <v>4046.929931640625</v>
      </c>
    </row>
    <row r="27" spans="1:11" ht="14.45" customHeight="1" x14ac:dyDescent="0.2">
      <c r="A27" s="831" t="s">
        <v>571</v>
      </c>
      <c r="B27" s="832" t="s">
        <v>572</v>
      </c>
      <c r="C27" s="835" t="s">
        <v>586</v>
      </c>
      <c r="D27" s="863" t="s">
        <v>587</v>
      </c>
      <c r="E27" s="835" t="s">
        <v>1744</v>
      </c>
      <c r="F27" s="863" t="s">
        <v>1745</v>
      </c>
      <c r="G27" s="835" t="s">
        <v>1781</v>
      </c>
      <c r="H27" s="835" t="s">
        <v>1783</v>
      </c>
      <c r="I27" s="849">
        <v>16187.7197265625</v>
      </c>
      <c r="J27" s="849">
        <v>0.25</v>
      </c>
      <c r="K27" s="850">
        <v>4046.929931640625</v>
      </c>
    </row>
    <row r="28" spans="1:11" ht="14.45" customHeight="1" x14ac:dyDescent="0.2">
      <c r="A28" s="831" t="s">
        <v>571</v>
      </c>
      <c r="B28" s="832" t="s">
        <v>572</v>
      </c>
      <c r="C28" s="835" t="s">
        <v>586</v>
      </c>
      <c r="D28" s="863" t="s">
        <v>587</v>
      </c>
      <c r="E28" s="835" t="s">
        <v>1744</v>
      </c>
      <c r="F28" s="863" t="s">
        <v>1745</v>
      </c>
      <c r="G28" s="835" t="s">
        <v>1784</v>
      </c>
      <c r="H28" s="835" t="s">
        <v>1785</v>
      </c>
      <c r="I28" s="849">
        <v>3709.679931640625</v>
      </c>
      <c r="J28" s="849">
        <v>0.75</v>
      </c>
      <c r="K28" s="850">
        <v>2782.2599487304688</v>
      </c>
    </row>
    <row r="29" spans="1:11" ht="14.45" customHeight="1" x14ac:dyDescent="0.2">
      <c r="A29" s="831" t="s">
        <v>571</v>
      </c>
      <c r="B29" s="832" t="s">
        <v>572</v>
      </c>
      <c r="C29" s="835" t="s">
        <v>586</v>
      </c>
      <c r="D29" s="863" t="s">
        <v>587</v>
      </c>
      <c r="E29" s="835" t="s">
        <v>1744</v>
      </c>
      <c r="F29" s="863" t="s">
        <v>1745</v>
      </c>
      <c r="G29" s="835" t="s">
        <v>1784</v>
      </c>
      <c r="H29" s="835" t="s">
        <v>1786</v>
      </c>
      <c r="I29" s="849">
        <v>3709.679931640625</v>
      </c>
      <c r="J29" s="849">
        <v>0.25</v>
      </c>
      <c r="K29" s="850">
        <v>927.41998291015625</v>
      </c>
    </row>
    <row r="30" spans="1:11" ht="14.45" customHeight="1" x14ac:dyDescent="0.2">
      <c r="A30" s="831" t="s">
        <v>571</v>
      </c>
      <c r="B30" s="832" t="s">
        <v>572</v>
      </c>
      <c r="C30" s="835" t="s">
        <v>586</v>
      </c>
      <c r="D30" s="863" t="s">
        <v>587</v>
      </c>
      <c r="E30" s="835" t="s">
        <v>1744</v>
      </c>
      <c r="F30" s="863" t="s">
        <v>1745</v>
      </c>
      <c r="G30" s="835" t="s">
        <v>1787</v>
      </c>
      <c r="H30" s="835" t="s">
        <v>1788</v>
      </c>
      <c r="I30" s="849">
        <v>3130.75</v>
      </c>
      <c r="J30" s="849">
        <v>4</v>
      </c>
      <c r="K30" s="850">
        <v>12523</v>
      </c>
    </row>
    <row r="31" spans="1:11" ht="14.45" customHeight="1" x14ac:dyDescent="0.2">
      <c r="A31" s="831" t="s">
        <v>571</v>
      </c>
      <c r="B31" s="832" t="s">
        <v>572</v>
      </c>
      <c r="C31" s="835" t="s">
        <v>586</v>
      </c>
      <c r="D31" s="863" t="s">
        <v>587</v>
      </c>
      <c r="E31" s="835" t="s">
        <v>1744</v>
      </c>
      <c r="F31" s="863" t="s">
        <v>1745</v>
      </c>
      <c r="G31" s="835" t="s">
        <v>1787</v>
      </c>
      <c r="H31" s="835" t="s">
        <v>1789</v>
      </c>
      <c r="I31" s="849">
        <v>3130.7533365885415</v>
      </c>
      <c r="J31" s="849">
        <v>4</v>
      </c>
      <c r="K31" s="850">
        <v>12523.009765625</v>
      </c>
    </row>
    <row r="32" spans="1:11" ht="14.45" customHeight="1" x14ac:dyDescent="0.2">
      <c r="A32" s="831" t="s">
        <v>571</v>
      </c>
      <c r="B32" s="832" t="s">
        <v>572</v>
      </c>
      <c r="C32" s="835" t="s">
        <v>586</v>
      </c>
      <c r="D32" s="863" t="s">
        <v>587</v>
      </c>
      <c r="E32" s="835" t="s">
        <v>1744</v>
      </c>
      <c r="F32" s="863" t="s">
        <v>1745</v>
      </c>
      <c r="G32" s="835" t="s">
        <v>1790</v>
      </c>
      <c r="H32" s="835" t="s">
        <v>1791</v>
      </c>
      <c r="I32" s="849">
        <v>213.35000610351563</v>
      </c>
      <c r="J32" s="849">
        <v>32</v>
      </c>
      <c r="K32" s="850">
        <v>6827.1100463867188</v>
      </c>
    </row>
    <row r="33" spans="1:11" ht="14.45" customHeight="1" x14ac:dyDescent="0.2">
      <c r="A33" s="831" t="s">
        <v>571</v>
      </c>
      <c r="B33" s="832" t="s">
        <v>572</v>
      </c>
      <c r="C33" s="835" t="s">
        <v>586</v>
      </c>
      <c r="D33" s="863" t="s">
        <v>587</v>
      </c>
      <c r="E33" s="835" t="s">
        <v>1744</v>
      </c>
      <c r="F33" s="863" t="s">
        <v>1745</v>
      </c>
      <c r="G33" s="835" t="s">
        <v>1792</v>
      </c>
      <c r="H33" s="835" t="s">
        <v>1793</v>
      </c>
      <c r="I33" s="849">
        <v>2722.5</v>
      </c>
      <c r="J33" s="849">
        <v>24</v>
      </c>
      <c r="K33" s="850">
        <v>65340</v>
      </c>
    </row>
    <row r="34" spans="1:11" ht="14.45" customHeight="1" x14ac:dyDescent="0.2">
      <c r="A34" s="831" t="s">
        <v>571</v>
      </c>
      <c r="B34" s="832" t="s">
        <v>572</v>
      </c>
      <c r="C34" s="835" t="s">
        <v>586</v>
      </c>
      <c r="D34" s="863" t="s">
        <v>587</v>
      </c>
      <c r="E34" s="835" t="s">
        <v>1744</v>
      </c>
      <c r="F34" s="863" t="s">
        <v>1745</v>
      </c>
      <c r="G34" s="835" t="s">
        <v>1792</v>
      </c>
      <c r="H34" s="835" t="s">
        <v>1794</v>
      </c>
      <c r="I34" s="849">
        <v>2722.498779296875</v>
      </c>
      <c r="J34" s="849">
        <v>23</v>
      </c>
      <c r="K34" s="850">
        <v>62617.48046875</v>
      </c>
    </row>
    <row r="35" spans="1:11" ht="14.45" customHeight="1" x14ac:dyDescent="0.2">
      <c r="A35" s="831" t="s">
        <v>571</v>
      </c>
      <c r="B35" s="832" t="s">
        <v>572</v>
      </c>
      <c r="C35" s="835" t="s">
        <v>586</v>
      </c>
      <c r="D35" s="863" t="s">
        <v>587</v>
      </c>
      <c r="E35" s="835" t="s">
        <v>1744</v>
      </c>
      <c r="F35" s="863" t="s">
        <v>1745</v>
      </c>
      <c r="G35" s="835" t="s">
        <v>1795</v>
      </c>
      <c r="H35" s="835" t="s">
        <v>1796</v>
      </c>
      <c r="I35" s="849">
        <v>2397.39990234375</v>
      </c>
      <c r="J35" s="849">
        <v>2</v>
      </c>
      <c r="K35" s="850">
        <v>4794.7998046875</v>
      </c>
    </row>
    <row r="36" spans="1:11" ht="14.45" customHeight="1" x14ac:dyDescent="0.2">
      <c r="A36" s="831" t="s">
        <v>571</v>
      </c>
      <c r="B36" s="832" t="s">
        <v>572</v>
      </c>
      <c r="C36" s="835" t="s">
        <v>586</v>
      </c>
      <c r="D36" s="863" t="s">
        <v>587</v>
      </c>
      <c r="E36" s="835" t="s">
        <v>1744</v>
      </c>
      <c r="F36" s="863" t="s">
        <v>1745</v>
      </c>
      <c r="G36" s="835" t="s">
        <v>1795</v>
      </c>
      <c r="H36" s="835" t="s">
        <v>1797</v>
      </c>
      <c r="I36" s="849">
        <v>2397.39990234375</v>
      </c>
      <c r="J36" s="849">
        <v>1</v>
      </c>
      <c r="K36" s="850">
        <v>2397.39990234375</v>
      </c>
    </row>
    <row r="37" spans="1:11" ht="14.45" customHeight="1" x14ac:dyDescent="0.2">
      <c r="A37" s="831" t="s">
        <v>571</v>
      </c>
      <c r="B37" s="832" t="s">
        <v>572</v>
      </c>
      <c r="C37" s="835" t="s">
        <v>586</v>
      </c>
      <c r="D37" s="863" t="s">
        <v>587</v>
      </c>
      <c r="E37" s="835" t="s">
        <v>1744</v>
      </c>
      <c r="F37" s="863" t="s">
        <v>1745</v>
      </c>
      <c r="G37" s="835" t="s">
        <v>1798</v>
      </c>
      <c r="H37" s="835" t="s">
        <v>1799</v>
      </c>
      <c r="I37" s="849">
        <v>2624.5400390625</v>
      </c>
      <c r="J37" s="849">
        <v>1</v>
      </c>
      <c r="K37" s="850">
        <v>2624.5400390625</v>
      </c>
    </row>
    <row r="38" spans="1:11" ht="14.45" customHeight="1" x14ac:dyDescent="0.2">
      <c r="A38" s="831" t="s">
        <v>571</v>
      </c>
      <c r="B38" s="832" t="s">
        <v>572</v>
      </c>
      <c r="C38" s="835" t="s">
        <v>586</v>
      </c>
      <c r="D38" s="863" t="s">
        <v>587</v>
      </c>
      <c r="E38" s="835" t="s">
        <v>1744</v>
      </c>
      <c r="F38" s="863" t="s">
        <v>1745</v>
      </c>
      <c r="G38" s="835" t="s">
        <v>1800</v>
      </c>
      <c r="H38" s="835" t="s">
        <v>1801</v>
      </c>
      <c r="I38" s="849">
        <v>1149.5032958984375</v>
      </c>
      <c r="J38" s="849">
        <v>3</v>
      </c>
      <c r="K38" s="850">
        <v>3448.510009765625</v>
      </c>
    </row>
    <row r="39" spans="1:11" ht="14.45" customHeight="1" x14ac:dyDescent="0.2">
      <c r="A39" s="831" t="s">
        <v>571</v>
      </c>
      <c r="B39" s="832" t="s">
        <v>572</v>
      </c>
      <c r="C39" s="835" t="s">
        <v>586</v>
      </c>
      <c r="D39" s="863" t="s">
        <v>587</v>
      </c>
      <c r="E39" s="835" t="s">
        <v>1744</v>
      </c>
      <c r="F39" s="863" t="s">
        <v>1745</v>
      </c>
      <c r="G39" s="835" t="s">
        <v>1800</v>
      </c>
      <c r="H39" s="835" t="s">
        <v>1802</v>
      </c>
      <c r="I39" s="849">
        <v>1149.5</v>
      </c>
      <c r="J39" s="849">
        <v>3</v>
      </c>
      <c r="K39" s="850">
        <v>3448.5</v>
      </c>
    </row>
    <row r="40" spans="1:11" ht="14.45" customHeight="1" x14ac:dyDescent="0.2">
      <c r="A40" s="831" t="s">
        <v>571</v>
      </c>
      <c r="B40" s="832" t="s">
        <v>572</v>
      </c>
      <c r="C40" s="835" t="s">
        <v>586</v>
      </c>
      <c r="D40" s="863" t="s">
        <v>587</v>
      </c>
      <c r="E40" s="835" t="s">
        <v>1803</v>
      </c>
      <c r="F40" s="863" t="s">
        <v>1804</v>
      </c>
      <c r="G40" s="835" t="s">
        <v>1805</v>
      </c>
      <c r="H40" s="835" t="s">
        <v>1806</v>
      </c>
      <c r="I40" s="849">
        <v>790.8800048828125</v>
      </c>
      <c r="J40" s="849">
        <v>2</v>
      </c>
      <c r="K40" s="850">
        <v>1581.760009765625</v>
      </c>
    </row>
    <row r="41" spans="1:11" ht="14.45" customHeight="1" x14ac:dyDescent="0.2">
      <c r="A41" s="831" t="s">
        <v>571</v>
      </c>
      <c r="B41" s="832" t="s">
        <v>572</v>
      </c>
      <c r="C41" s="835" t="s">
        <v>586</v>
      </c>
      <c r="D41" s="863" t="s">
        <v>587</v>
      </c>
      <c r="E41" s="835" t="s">
        <v>1803</v>
      </c>
      <c r="F41" s="863" t="s">
        <v>1804</v>
      </c>
      <c r="G41" s="835" t="s">
        <v>1807</v>
      </c>
      <c r="H41" s="835" t="s">
        <v>1808</v>
      </c>
      <c r="I41" s="849">
        <v>6.0933334032694502</v>
      </c>
      <c r="J41" s="849">
        <v>600</v>
      </c>
      <c r="K41" s="850">
        <v>3654.5</v>
      </c>
    </row>
    <row r="42" spans="1:11" ht="14.45" customHeight="1" x14ac:dyDescent="0.2">
      <c r="A42" s="831" t="s">
        <v>571</v>
      </c>
      <c r="B42" s="832" t="s">
        <v>572</v>
      </c>
      <c r="C42" s="835" t="s">
        <v>586</v>
      </c>
      <c r="D42" s="863" t="s">
        <v>587</v>
      </c>
      <c r="E42" s="835" t="s">
        <v>1803</v>
      </c>
      <c r="F42" s="863" t="s">
        <v>1804</v>
      </c>
      <c r="G42" s="835" t="s">
        <v>1809</v>
      </c>
      <c r="H42" s="835" t="s">
        <v>1810</v>
      </c>
      <c r="I42" s="849">
        <v>13.020000457763672</v>
      </c>
      <c r="J42" s="849">
        <v>1</v>
      </c>
      <c r="K42" s="850">
        <v>13.020000457763672</v>
      </c>
    </row>
    <row r="43" spans="1:11" ht="14.45" customHeight="1" x14ac:dyDescent="0.2">
      <c r="A43" s="831" t="s">
        <v>571</v>
      </c>
      <c r="B43" s="832" t="s">
        <v>572</v>
      </c>
      <c r="C43" s="835" t="s">
        <v>586</v>
      </c>
      <c r="D43" s="863" t="s">
        <v>587</v>
      </c>
      <c r="E43" s="835" t="s">
        <v>1803</v>
      </c>
      <c r="F43" s="863" t="s">
        <v>1804</v>
      </c>
      <c r="G43" s="835" t="s">
        <v>1811</v>
      </c>
      <c r="H43" s="835" t="s">
        <v>1812</v>
      </c>
      <c r="I43" s="849">
        <v>0.30000001192092896</v>
      </c>
      <c r="J43" s="849">
        <v>2250</v>
      </c>
      <c r="K43" s="850">
        <v>682.19998168945313</v>
      </c>
    </row>
    <row r="44" spans="1:11" ht="14.45" customHeight="1" x14ac:dyDescent="0.2">
      <c r="A44" s="831" t="s">
        <v>571</v>
      </c>
      <c r="B44" s="832" t="s">
        <v>572</v>
      </c>
      <c r="C44" s="835" t="s">
        <v>586</v>
      </c>
      <c r="D44" s="863" t="s">
        <v>587</v>
      </c>
      <c r="E44" s="835" t="s">
        <v>1803</v>
      </c>
      <c r="F44" s="863" t="s">
        <v>1804</v>
      </c>
      <c r="G44" s="835" t="s">
        <v>1813</v>
      </c>
      <c r="H44" s="835" t="s">
        <v>1814</v>
      </c>
      <c r="I44" s="849">
        <v>0.37999999523162842</v>
      </c>
      <c r="J44" s="849">
        <v>15</v>
      </c>
      <c r="K44" s="850">
        <v>5.6999999284744263</v>
      </c>
    </row>
    <row r="45" spans="1:11" ht="14.45" customHeight="1" x14ac:dyDescent="0.2">
      <c r="A45" s="831" t="s">
        <v>571</v>
      </c>
      <c r="B45" s="832" t="s">
        <v>572</v>
      </c>
      <c r="C45" s="835" t="s">
        <v>586</v>
      </c>
      <c r="D45" s="863" t="s">
        <v>587</v>
      </c>
      <c r="E45" s="835" t="s">
        <v>1803</v>
      </c>
      <c r="F45" s="863" t="s">
        <v>1804</v>
      </c>
      <c r="G45" s="835" t="s">
        <v>1811</v>
      </c>
      <c r="H45" s="835" t="s">
        <v>1815</v>
      </c>
      <c r="I45" s="849">
        <v>0.30250000953674316</v>
      </c>
      <c r="J45" s="849">
        <v>2500</v>
      </c>
      <c r="K45" s="850">
        <v>758.02998352050781</v>
      </c>
    </row>
    <row r="46" spans="1:11" ht="14.45" customHeight="1" x14ac:dyDescent="0.2">
      <c r="A46" s="831" t="s">
        <v>571</v>
      </c>
      <c r="B46" s="832" t="s">
        <v>572</v>
      </c>
      <c r="C46" s="835" t="s">
        <v>586</v>
      </c>
      <c r="D46" s="863" t="s">
        <v>587</v>
      </c>
      <c r="E46" s="835" t="s">
        <v>1803</v>
      </c>
      <c r="F46" s="863" t="s">
        <v>1804</v>
      </c>
      <c r="G46" s="835" t="s">
        <v>1816</v>
      </c>
      <c r="H46" s="835" t="s">
        <v>1817</v>
      </c>
      <c r="I46" s="849">
        <v>7.630000114440918</v>
      </c>
      <c r="J46" s="849">
        <v>48</v>
      </c>
      <c r="K46" s="850">
        <v>366.239990234375</v>
      </c>
    </row>
    <row r="47" spans="1:11" ht="14.45" customHeight="1" x14ac:dyDescent="0.2">
      <c r="A47" s="831" t="s">
        <v>571</v>
      </c>
      <c r="B47" s="832" t="s">
        <v>572</v>
      </c>
      <c r="C47" s="835" t="s">
        <v>586</v>
      </c>
      <c r="D47" s="863" t="s">
        <v>587</v>
      </c>
      <c r="E47" s="835" t="s">
        <v>1803</v>
      </c>
      <c r="F47" s="863" t="s">
        <v>1804</v>
      </c>
      <c r="G47" s="835" t="s">
        <v>1818</v>
      </c>
      <c r="H47" s="835" t="s">
        <v>1819</v>
      </c>
      <c r="I47" s="849">
        <v>7.0799999237060547</v>
      </c>
      <c r="J47" s="849">
        <v>1</v>
      </c>
      <c r="K47" s="850">
        <v>7.0799999237060547</v>
      </c>
    </row>
    <row r="48" spans="1:11" ht="14.45" customHeight="1" x14ac:dyDescent="0.2">
      <c r="A48" s="831" t="s">
        <v>571</v>
      </c>
      <c r="B48" s="832" t="s">
        <v>572</v>
      </c>
      <c r="C48" s="835" t="s">
        <v>586</v>
      </c>
      <c r="D48" s="863" t="s">
        <v>587</v>
      </c>
      <c r="E48" s="835" t="s">
        <v>1803</v>
      </c>
      <c r="F48" s="863" t="s">
        <v>1804</v>
      </c>
      <c r="G48" s="835" t="s">
        <v>1820</v>
      </c>
      <c r="H48" s="835" t="s">
        <v>1821</v>
      </c>
      <c r="I48" s="849">
        <v>8.3400001525878906</v>
      </c>
      <c r="J48" s="849">
        <v>2</v>
      </c>
      <c r="K48" s="850">
        <v>16.680000305175781</v>
      </c>
    </row>
    <row r="49" spans="1:11" ht="14.45" customHeight="1" x14ac:dyDescent="0.2">
      <c r="A49" s="831" t="s">
        <v>571</v>
      </c>
      <c r="B49" s="832" t="s">
        <v>572</v>
      </c>
      <c r="C49" s="835" t="s">
        <v>586</v>
      </c>
      <c r="D49" s="863" t="s">
        <v>587</v>
      </c>
      <c r="E49" s="835" t="s">
        <v>1803</v>
      </c>
      <c r="F49" s="863" t="s">
        <v>1804</v>
      </c>
      <c r="G49" s="835" t="s">
        <v>1822</v>
      </c>
      <c r="H49" s="835" t="s">
        <v>1823</v>
      </c>
      <c r="I49" s="849">
        <v>9.6000003814697266</v>
      </c>
      <c r="J49" s="849">
        <v>1</v>
      </c>
      <c r="K49" s="850">
        <v>9.6000003814697266</v>
      </c>
    </row>
    <row r="50" spans="1:11" ht="14.45" customHeight="1" x14ac:dyDescent="0.2">
      <c r="A50" s="831" t="s">
        <v>571</v>
      </c>
      <c r="B50" s="832" t="s">
        <v>572</v>
      </c>
      <c r="C50" s="835" t="s">
        <v>586</v>
      </c>
      <c r="D50" s="863" t="s">
        <v>587</v>
      </c>
      <c r="E50" s="835" t="s">
        <v>1803</v>
      </c>
      <c r="F50" s="863" t="s">
        <v>1804</v>
      </c>
      <c r="G50" s="835" t="s">
        <v>1824</v>
      </c>
      <c r="H50" s="835" t="s">
        <v>1825</v>
      </c>
      <c r="I50" s="849">
        <v>0.31000000238418579</v>
      </c>
      <c r="J50" s="849">
        <v>38400</v>
      </c>
      <c r="K50" s="850">
        <v>11964.48046875</v>
      </c>
    </row>
    <row r="51" spans="1:11" ht="14.45" customHeight="1" x14ac:dyDescent="0.2">
      <c r="A51" s="831" t="s">
        <v>571</v>
      </c>
      <c r="B51" s="832" t="s">
        <v>572</v>
      </c>
      <c r="C51" s="835" t="s">
        <v>586</v>
      </c>
      <c r="D51" s="863" t="s">
        <v>587</v>
      </c>
      <c r="E51" s="835" t="s">
        <v>1803</v>
      </c>
      <c r="F51" s="863" t="s">
        <v>1804</v>
      </c>
      <c r="G51" s="835" t="s">
        <v>1824</v>
      </c>
      <c r="H51" s="835" t="s">
        <v>1826</v>
      </c>
      <c r="I51" s="849">
        <v>0.29999999701976776</v>
      </c>
      <c r="J51" s="849">
        <v>26400</v>
      </c>
      <c r="K51" s="850">
        <v>7819.020263671875</v>
      </c>
    </row>
    <row r="52" spans="1:11" ht="14.45" customHeight="1" x14ac:dyDescent="0.2">
      <c r="A52" s="831" t="s">
        <v>571</v>
      </c>
      <c r="B52" s="832" t="s">
        <v>572</v>
      </c>
      <c r="C52" s="835" t="s">
        <v>586</v>
      </c>
      <c r="D52" s="863" t="s">
        <v>587</v>
      </c>
      <c r="E52" s="835" t="s">
        <v>1803</v>
      </c>
      <c r="F52" s="863" t="s">
        <v>1804</v>
      </c>
      <c r="G52" s="835" t="s">
        <v>1827</v>
      </c>
      <c r="H52" s="835" t="s">
        <v>1828</v>
      </c>
      <c r="I52" s="849">
        <v>0.14000000059604645</v>
      </c>
      <c r="J52" s="849">
        <v>1500</v>
      </c>
      <c r="K52" s="850">
        <v>209.73999786376953</v>
      </c>
    </row>
    <row r="53" spans="1:11" ht="14.45" customHeight="1" x14ac:dyDescent="0.2">
      <c r="A53" s="831" t="s">
        <v>571</v>
      </c>
      <c r="B53" s="832" t="s">
        <v>572</v>
      </c>
      <c r="C53" s="835" t="s">
        <v>586</v>
      </c>
      <c r="D53" s="863" t="s">
        <v>587</v>
      </c>
      <c r="E53" s="835" t="s">
        <v>1803</v>
      </c>
      <c r="F53" s="863" t="s">
        <v>1804</v>
      </c>
      <c r="G53" s="835" t="s">
        <v>1827</v>
      </c>
      <c r="H53" s="835" t="s">
        <v>1829</v>
      </c>
      <c r="I53" s="849">
        <v>0.14666667083899179</v>
      </c>
      <c r="J53" s="849">
        <v>2000</v>
      </c>
      <c r="K53" s="850">
        <v>295</v>
      </c>
    </row>
    <row r="54" spans="1:11" ht="14.45" customHeight="1" x14ac:dyDescent="0.2">
      <c r="A54" s="831" t="s">
        <v>571</v>
      </c>
      <c r="B54" s="832" t="s">
        <v>572</v>
      </c>
      <c r="C54" s="835" t="s">
        <v>586</v>
      </c>
      <c r="D54" s="863" t="s">
        <v>587</v>
      </c>
      <c r="E54" s="835" t="s">
        <v>1803</v>
      </c>
      <c r="F54" s="863" t="s">
        <v>1804</v>
      </c>
      <c r="G54" s="835" t="s">
        <v>1830</v>
      </c>
      <c r="H54" s="835" t="s">
        <v>1831</v>
      </c>
      <c r="I54" s="849">
        <v>29.879999160766602</v>
      </c>
      <c r="J54" s="849">
        <v>11</v>
      </c>
      <c r="K54" s="850">
        <v>328.67998886108398</v>
      </c>
    </row>
    <row r="55" spans="1:11" ht="14.45" customHeight="1" x14ac:dyDescent="0.2">
      <c r="A55" s="831" t="s">
        <v>571</v>
      </c>
      <c r="B55" s="832" t="s">
        <v>572</v>
      </c>
      <c r="C55" s="835" t="s">
        <v>586</v>
      </c>
      <c r="D55" s="863" t="s">
        <v>587</v>
      </c>
      <c r="E55" s="835" t="s">
        <v>1803</v>
      </c>
      <c r="F55" s="863" t="s">
        <v>1804</v>
      </c>
      <c r="G55" s="835" t="s">
        <v>1830</v>
      </c>
      <c r="H55" s="835" t="s">
        <v>1832</v>
      </c>
      <c r="I55" s="849">
        <v>29.503332773844402</v>
      </c>
      <c r="J55" s="849">
        <v>12</v>
      </c>
      <c r="K55" s="850">
        <v>355.16999816894531</v>
      </c>
    </row>
    <row r="56" spans="1:11" ht="14.45" customHeight="1" x14ac:dyDescent="0.2">
      <c r="A56" s="831" t="s">
        <v>571</v>
      </c>
      <c r="B56" s="832" t="s">
        <v>572</v>
      </c>
      <c r="C56" s="835" t="s">
        <v>586</v>
      </c>
      <c r="D56" s="863" t="s">
        <v>587</v>
      </c>
      <c r="E56" s="835" t="s">
        <v>1803</v>
      </c>
      <c r="F56" s="863" t="s">
        <v>1804</v>
      </c>
      <c r="G56" s="835" t="s">
        <v>1833</v>
      </c>
      <c r="H56" s="835" t="s">
        <v>1834</v>
      </c>
      <c r="I56" s="849">
        <v>10.350000381469727</v>
      </c>
      <c r="J56" s="849">
        <v>1</v>
      </c>
      <c r="K56" s="850">
        <v>10.350000381469727</v>
      </c>
    </row>
    <row r="57" spans="1:11" ht="14.45" customHeight="1" x14ac:dyDescent="0.2">
      <c r="A57" s="831" t="s">
        <v>571</v>
      </c>
      <c r="B57" s="832" t="s">
        <v>572</v>
      </c>
      <c r="C57" s="835" t="s">
        <v>586</v>
      </c>
      <c r="D57" s="863" t="s">
        <v>587</v>
      </c>
      <c r="E57" s="835" t="s">
        <v>1835</v>
      </c>
      <c r="F57" s="863" t="s">
        <v>1836</v>
      </c>
      <c r="G57" s="835" t="s">
        <v>1837</v>
      </c>
      <c r="H57" s="835" t="s">
        <v>1838</v>
      </c>
      <c r="I57" s="849">
        <v>492.47000122070313</v>
      </c>
      <c r="J57" s="849">
        <v>100</v>
      </c>
      <c r="K57" s="850">
        <v>49247.001953125</v>
      </c>
    </row>
    <row r="58" spans="1:11" ht="14.45" customHeight="1" x14ac:dyDescent="0.2">
      <c r="A58" s="831" t="s">
        <v>571</v>
      </c>
      <c r="B58" s="832" t="s">
        <v>572</v>
      </c>
      <c r="C58" s="835" t="s">
        <v>586</v>
      </c>
      <c r="D58" s="863" t="s">
        <v>587</v>
      </c>
      <c r="E58" s="835" t="s">
        <v>1835</v>
      </c>
      <c r="F58" s="863" t="s">
        <v>1836</v>
      </c>
      <c r="G58" s="835" t="s">
        <v>1839</v>
      </c>
      <c r="H58" s="835" t="s">
        <v>1840</v>
      </c>
      <c r="I58" s="849">
        <v>17.459999084472656</v>
      </c>
      <c r="J58" s="849">
        <v>1600</v>
      </c>
      <c r="K58" s="850">
        <v>27936.3603515625</v>
      </c>
    </row>
    <row r="59" spans="1:11" ht="14.45" customHeight="1" x14ac:dyDescent="0.2">
      <c r="A59" s="831" t="s">
        <v>571</v>
      </c>
      <c r="B59" s="832" t="s">
        <v>572</v>
      </c>
      <c r="C59" s="835" t="s">
        <v>586</v>
      </c>
      <c r="D59" s="863" t="s">
        <v>587</v>
      </c>
      <c r="E59" s="835" t="s">
        <v>1835</v>
      </c>
      <c r="F59" s="863" t="s">
        <v>1836</v>
      </c>
      <c r="G59" s="835" t="s">
        <v>1841</v>
      </c>
      <c r="H59" s="835" t="s">
        <v>1842</v>
      </c>
      <c r="I59" s="849">
        <v>4.3600001335144043</v>
      </c>
      <c r="J59" s="849">
        <v>50</v>
      </c>
      <c r="K59" s="850">
        <v>217.80000305175781</v>
      </c>
    </row>
    <row r="60" spans="1:11" ht="14.45" customHeight="1" x14ac:dyDescent="0.2">
      <c r="A60" s="831" t="s">
        <v>571</v>
      </c>
      <c r="B60" s="832" t="s">
        <v>572</v>
      </c>
      <c r="C60" s="835" t="s">
        <v>586</v>
      </c>
      <c r="D60" s="863" t="s">
        <v>587</v>
      </c>
      <c r="E60" s="835" t="s">
        <v>1835</v>
      </c>
      <c r="F60" s="863" t="s">
        <v>1836</v>
      </c>
      <c r="G60" s="835" t="s">
        <v>1839</v>
      </c>
      <c r="H60" s="835" t="s">
        <v>1843</v>
      </c>
      <c r="I60" s="849">
        <v>17.459999084472656</v>
      </c>
      <c r="J60" s="849">
        <v>2400</v>
      </c>
      <c r="K60" s="850">
        <v>41904.3603515625</v>
      </c>
    </row>
    <row r="61" spans="1:11" ht="14.45" customHeight="1" x14ac:dyDescent="0.2">
      <c r="A61" s="831" t="s">
        <v>571</v>
      </c>
      <c r="B61" s="832" t="s">
        <v>572</v>
      </c>
      <c r="C61" s="835" t="s">
        <v>586</v>
      </c>
      <c r="D61" s="863" t="s">
        <v>587</v>
      </c>
      <c r="E61" s="835" t="s">
        <v>1835</v>
      </c>
      <c r="F61" s="863" t="s">
        <v>1836</v>
      </c>
      <c r="G61" s="835" t="s">
        <v>1837</v>
      </c>
      <c r="H61" s="835" t="s">
        <v>1844</v>
      </c>
      <c r="I61" s="849">
        <v>492.47000122070313</v>
      </c>
      <c r="J61" s="849">
        <v>120</v>
      </c>
      <c r="K61" s="850">
        <v>59096.40234375</v>
      </c>
    </row>
    <row r="62" spans="1:11" ht="14.45" customHeight="1" x14ac:dyDescent="0.2">
      <c r="A62" s="831" t="s">
        <v>571</v>
      </c>
      <c r="B62" s="832" t="s">
        <v>572</v>
      </c>
      <c r="C62" s="835" t="s">
        <v>586</v>
      </c>
      <c r="D62" s="863" t="s">
        <v>587</v>
      </c>
      <c r="E62" s="835" t="s">
        <v>1835</v>
      </c>
      <c r="F62" s="863" t="s">
        <v>1836</v>
      </c>
      <c r="G62" s="835" t="s">
        <v>1845</v>
      </c>
      <c r="H62" s="835" t="s">
        <v>1846</v>
      </c>
      <c r="I62" s="849">
        <v>25.409999847412109</v>
      </c>
      <c r="J62" s="849">
        <v>150</v>
      </c>
      <c r="K62" s="850">
        <v>3811.5</v>
      </c>
    </row>
    <row r="63" spans="1:11" ht="14.45" customHeight="1" x14ac:dyDescent="0.2">
      <c r="A63" s="831" t="s">
        <v>571</v>
      </c>
      <c r="B63" s="832" t="s">
        <v>572</v>
      </c>
      <c r="C63" s="835" t="s">
        <v>586</v>
      </c>
      <c r="D63" s="863" t="s">
        <v>587</v>
      </c>
      <c r="E63" s="835" t="s">
        <v>1835</v>
      </c>
      <c r="F63" s="863" t="s">
        <v>1836</v>
      </c>
      <c r="G63" s="835" t="s">
        <v>1847</v>
      </c>
      <c r="H63" s="835" t="s">
        <v>1848</v>
      </c>
      <c r="I63" s="849">
        <v>261.60000610351563</v>
      </c>
      <c r="J63" s="849">
        <v>20</v>
      </c>
      <c r="K63" s="850">
        <v>5232.0400390625</v>
      </c>
    </row>
    <row r="64" spans="1:11" ht="14.45" customHeight="1" x14ac:dyDescent="0.2">
      <c r="A64" s="831" t="s">
        <v>571</v>
      </c>
      <c r="B64" s="832" t="s">
        <v>572</v>
      </c>
      <c r="C64" s="835" t="s">
        <v>586</v>
      </c>
      <c r="D64" s="863" t="s">
        <v>587</v>
      </c>
      <c r="E64" s="835" t="s">
        <v>1835</v>
      </c>
      <c r="F64" s="863" t="s">
        <v>1836</v>
      </c>
      <c r="G64" s="835" t="s">
        <v>1849</v>
      </c>
      <c r="H64" s="835" t="s">
        <v>1850</v>
      </c>
      <c r="I64" s="849">
        <v>15.930000305175781</v>
      </c>
      <c r="J64" s="849">
        <v>50</v>
      </c>
      <c r="K64" s="850">
        <v>796.5</v>
      </c>
    </row>
    <row r="65" spans="1:11" ht="14.45" customHeight="1" x14ac:dyDescent="0.2">
      <c r="A65" s="831" t="s">
        <v>571</v>
      </c>
      <c r="B65" s="832" t="s">
        <v>572</v>
      </c>
      <c r="C65" s="835" t="s">
        <v>586</v>
      </c>
      <c r="D65" s="863" t="s">
        <v>587</v>
      </c>
      <c r="E65" s="835" t="s">
        <v>1835</v>
      </c>
      <c r="F65" s="863" t="s">
        <v>1836</v>
      </c>
      <c r="G65" s="835" t="s">
        <v>1851</v>
      </c>
      <c r="H65" s="835" t="s">
        <v>1852</v>
      </c>
      <c r="I65" s="849">
        <v>371.47000122070313</v>
      </c>
      <c r="J65" s="849">
        <v>5</v>
      </c>
      <c r="K65" s="850">
        <v>1857.3499755859375</v>
      </c>
    </row>
    <row r="66" spans="1:11" ht="14.45" customHeight="1" x14ac:dyDescent="0.2">
      <c r="A66" s="831" t="s">
        <v>571</v>
      </c>
      <c r="B66" s="832" t="s">
        <v>572</v>
      </c>
      <c r="C66" s="835" t="s">
        <v>586</v>
      </c>
      <c r="D66" s="863" t="s">
        <v>587</v>
      </c>
      <c r="E66" s="835" t="s">
        <v>1835</v>
      </c>
      <c r="F66" s="863" t="s">
        <v>1836</v>
      </c>
      <c r="G66" s="835" t="s">
        <v>1851</v>
      </c>
      <c r="H66" s="835" t="s">
        <v>1853</v>
      </c>
      <c r="I66" s="849">
        <v>371.47000122070313</v>
      </c>
      <c r="J66" s="849">
        <v>15</v>
      </c>
      <c r="K66" s="850">
        <v>5572.0499267578125</v>
      </c>
    </row>
    <row r="67" spans="1:11" ht="14.45" customHeight="1" x14ac:dyDescent="0.2">
      <c r="A67" s="831" t="s">
        <v>571</v>
      </c>
      <c r="B67" s="832" t="s">
        <v>572</v>
      </c>
      <c r="C67" s="835" t="s">
        <v>586</v>
      </c>
      <c r="D67" s="863" t="s">
        <v>587</v>
      </c>
      <c r="E67" s="835" t="s">
        <v>1835</v>
      </c>
      <c r="F67" s="863" t="s">
        <v>1836</v>
      </c>
      <c r="G67" s="835" t="s">
        <v>1854</v>
      </c>
      <c r="H67" s="835" t="s">
        <v>1855</v>
      </c>
      <c r="I67" s="849">
        <v>30.25</v>
      </c>
      <c r="J67" s="849">
        <v>200</v>
      </c>
      <c r="K67" s="850">
        <v>6050</v>
      </c>
    </row>
    <row r="68" spans="1:11" ht="14.45" customHeight="1" x14ac:dyDescent="0.2">
      <c r="A68" s="831" t="s">
        <v>571</v>
      </c>
      <c r="B68" s="832" t="s">
        <v>572</v>
      </c>
      <c r="C68" s="835" t="s">
        <v>586</v>
      </c>
      <c r="D68" s="863" t="s">
        <v>587</v>
      </c>
      <c r="E68" s="835" t="s">
        <v>1835</v>
      </c>
      <c r="F68" s="863" t="s">
        <v>1836</v>
      </c>
      <c r="G68" s="835" t="s">
        <v>1856</v>
      </c>
      <c r="H68" s="835" t="s">
        <v>1857</v>
      </c>
      <c r="I68" s="849">
        <v>318</v>
      </c>
      <c r="J68" s="849">
        <v>5</v>
      </c>
      <c r="K68" s="850">
        <v>1590</v>
      </c>
    </row>
    <row r="69" spans="1:11" ht="14.45" customHeight="1" x14ac:dyDescent="0.2">
      <c r="A69" s="831" t="s">
        <v>571</v>
      </c>
      <c r="B69" s="832" t="s">
        <v>572</v>
      </c>
      <c r="C69" s="835" t="s">
        <v>586</v>
      </c>
      <c r="D69" s="863" t="s">
        <v>587</v>
      </c>
      <c r="E69" s="835" t="s">
        <v>1835</v>
      </c>
      <c r="F69" s="863" t="s">
        <v>1836</v>
      </c>
      <c r="G69" s="835" t="s">
        <v>1858</v>
      </c>
      <c r="H69" s="835" t="s">
        <v>1859</v>
      </c>
      <c r="I69" s="849">
        <v>99.220001220703125</v>
      </c>
      <c r="J69" s="849">
        <v>10</v>
      </c>
      <c r="K69" s="850">
        <v>992.20001220703125</v>
      </c>
    </row>
    <row r="70" spans="1:11" ht="14.45" customHeight="1" x14ac:dyDescent="0.2">
      <c r="A70" s="831" t="s">
        <v>571</v>
      </c>
      <c r="B70" s="832" t="s">
        <v>572</v>
      </c>
      <c r="C70" s="835" t="s">
        <v>586</v>
      </c>
      <c r="D70" s="863" t="s">
        <v>587</v>
      </c>
      <c r="E70" s="835" t="s">
        <v>1835</v>
      </c>
      <c r="F70" s="863" t="s">
        <v>1836</v>
      </c>
      <c r="G70" s="835" t="s">
        <v>1860</v>
      </c>
      <c r="H70" s="835" t="s">
        <v>1861</v>
      </c>
      <c r="I70" s="849">
        <v>1.8700000047683716</v>
      </c>
      <c r="J70" s="849">
        <v>400</v>
      </c>
      <c r="K70" s="850">
        <v>749.79998779296875</v>
      </c>
    </row>
    <row r="71" spans="1:11" ht="14.45" customHeight="1" x14ac:dyDescent="0.2">
      <c r="A71" s="831" t="s">
        <v>571</v>
      </c>
      <c r="B71" s="832" t="s">
        <v>572</v>
      </c>
      <c r="C71" s="835" t="s">
        <v>586</v>
      </c>
      <c r="D71" s="863" t="s">
        <v>587</v>
      </c>
      <c r="E71" s="835" t="s">
        <v>1835</v>
      </c>
      <c r="F71" s="863" t="s">
        <v>1836</v>
      </c>
      <c r="G71" s="835" t="s">
        <v>1862</v>
      </c>
      <c r="H71" s="835" t="s">
        <v>1863</v>
      </c>
      <c r="I71" s="849">
        <v>1.8940000057220459</v>
      </c>
      <c r="J71" s="849">
        <v>3900</v>
      </c>
      <c r="K71" s="850">
        <v>7389</v>
      </c>
    </row>
    <row r="72" spans="1:11" ht="14.45" customHeight="1" x14ac:dyDescent="0.2">
      <c r="A72" s="831" t="s">
        <v>571</v>
      </c>
      <c r="B72" s="832" t="s">
        <v>572</v>
      </c>
      <c r="C72" s="835" t="s">
        <v>586</v>
      </c>
      <c r="D72" s="863" t="s">
        <v>587</v>
      </c>
      <c r="E72" s="835" t="s">
        <v>1835</v>
      </c>
      <c r="F72" s="863" t="s">
        <v>1836</v>
      </c>
      <c r="G72" s="835" t="s">
        <v>1862</v>
      </c>
      <c r="H72" s="835" t="s">
        <v>1864</v>
      </c>
      <c r="I72" s="849">
        <v>1.9275000095367432</v>
      </c>
      <c r="J72" s="849">
        <v>2800</v>
      </c>
      <c r="K72" s="850">
        <v>5442</v>
      </c>
    </row>
    <row r="73" spans="1:11" ht="14.45" customHeight="1" x14ac:dyDescent="0.2">
      <c r="A73" s="831" t="s">
        <v>571</v>
      </c>
      <c r="B73" s="832" t="s">
        <v>572</v>
      </c>
      <c r="C73" s="835" t="s">
        <v>586</v>
      </c>
      <c r="D73" s="863" t="s">
        <v>587</v>
      </c>
      <c r="E73" s="835" t="s">
        <v>1835</v>
      </c>
      <c r="F73" s="863" t="s">
        <v>1836</v>
      </c>
      <c r="G73" s="835" t="s">
        <v>1865</v>
      </c>
      <c r="H73" s="835" t="s">
        <v>1866</v>
      </c>
      <c r="I73" s="849">
        <v>1.0533332824707031</v>
      </c>
      <c r="J73" s="849">
        <v>1000</v>
      </c>
      <c r="K73" s="850">
        <v>1051.3500061035156</v>
      </c>
    </row>
    <row r="74" spans="1:11" ht="14.45" customHeight="1" x14ac:dyDescent="0.2">
      <c r="A74" s="831" t="s">
        <v>571</v>
      </c>
      <c r="B74" s="832" t="s">
        <v>572</v>
      </c>
      <c r="C74" s="835" t="s">
        <v>586</v>
      </c>
      <c r="D74" s="863" t="s">
        <v>587</v>
      </c>
      <c r="E74" s="835" t="s">
        <v>1835</v>
      </c>
      <c r="F74" s="863" t="s">
        <v>1836</v>
      </c>
      <c r="G74" s="835" t="s">
        <v>1865</v>
      </c>
      <c r="H74" s="835" t="s">
        <v>1867</v>
      </c>
      <c r="I74" s="849">
        <v>1.059999942779541</v>
      </c>
      <c r="J74" s="849">
        <v>500</v>
      </c>
      <c r="K74" s="850">
        <v>530</v>
      </c>
    </row>
    <row r="75" spans="1:11" ht="14.45" customHeight="1" x14ac:dyDescent="0.2">
      <c r="A75" s="831" t="s">
        <v>571</v>
      </c>
      <c r="B75" s="832" t="s">
        <v>572</v>
      </c>
      <c r="C75" s="835" t="s">
        <v>586</v>
      </c>
      <c r="D75" s="863" t="s">
        <v>587</v>
      </c>
      <c r="E75" s="835" t="s">
        <v>1835</v>
      </c>
      <c r="F75" s="863" t="s">
        <v>1836</v>
      </c>
      <c r="G75" s="835" t="s">
        <v>1868</v>
      </c>
      <c r="H75" s="835" t="s">
        <v>1869</v>
      </c>
      <c r="I75" s="849">
        <v>11.739999771118164</v>
      </c>
      <c r="J75" s="849">
        <v>500</v>
      </c>
      <c r="K75" s="850">
        <v>5870</v>
      </c>
    </row>
    <row r="76" spans="1:11" ht="14.45" customHeight="1" x14ac:dyDescent="0.2">
      <c r="A76" s="831" t="s">
        <v>571</v>
      </c>
      <c r="B76" s="832" t="s">
        <v>572</v>
      </c>
      <c r="C76" s="835" t="s">
        <v>586</v>
      </c>
      <c r="D76" s="863" t="s">
        <v>587</v>
      </c>
      <c r="E76" s="835" t="s">
        <v>1835</v>
      </c>
      <c r="F76" s="863" t="s">
        <v>1836</v>
      </c>
      <c r="G76" s="835" t="s">
        <v>1870</v>
      </c>
      <c r="H76" s="835" t="s">
        <v>1871</v>
      </c>
      <c r="I76" s="849">
        <v>29.670000076293945</v>
      </c>
      <c r="J76" s="849">
        <v>40</v>
      </c>
      <c r="K76" s="850">
        <v>1186.760009765625</v>
      </c>
    </row>
    <row r="77" spans="1:11" ht="14.45" customHeight="1" x14ac:dyDescent="0.2">
      <c r="A77" s="831" t="s">
        <v>571</v>
      </c>
      <c r="B77" s="832" t="s">
        <v>572</v>
      </c>
      <c r="C77" s="835" t="s">
        <v>586</v>
      </c>
      <c r="D77" s="863" t="s">
        <v>587</v>
      </c>
      <c r="E77" s="835" t="s">
        <v>1835</v>
      </c>
      <c r="F77" s="863" t="s">
        <v>1836</v>
      </c>
      <c r="G77" s="835" t="s">
        <v>1872</v>
      </c>
      <c r="H77" s="835" t="s">
        <v>1873</v>
      </c>
      <c r="I77" s="849">
        <v>29.670000076293945</v>
      </c>
      <c r="J77" s="849">
        <v>40</v>
      </c>
      <c r="K77" s="850">
        <v>1186.760009765625</v>
      </c>
    </row>
    <row r="78" spans="1:11" ht="14.45" customHeight="1" x14ac:dyDescent="0.2">
      <c r="A78" s="831" t="s">
        <v>571</v>
      </c>
      <c r="B78" s="832" t="s">
        <v>572</v>
      </c>
      <c r="C78" s="835" t="s">
        <v>586</v>
      </c>
      <c r="D78" s="863" t="s">
        <v>587</v>
      </c>
      <c r="E78" s="835" t="s">
        <v>1835</v>
      </c>
      <c r="F78" s="863" t="s">
        <v>1836</v>
      </c>
      <c r="G78" s="835" t="s">
        <v>1868</v>
      </c>
      <c r="H78" s="835" t="s">
        <v>1874</v>
      </c>
      <c r="I78" s="849">
        <v>11.738333066304525</v>
      </c>
      <c r="J78" s="849">
        <v>450</v>
      </c>
      <c r="K78" s="850">
        <v>5282.0000610351563</v>
      </c>
    </row>
    <row r="79" spans="1:11" ht="14.45" customHeight="1" x14ac:dyDescent="0.2">
      <c r="A79" s="831" t="s">
        <v>571</v>
      </c>
      <c r="B79" s="832" t="s">
        <v>572</v>
      </c>
      <c r="C79" s="835" t="s">
        <v>586</v>
      </c>
      <c r="D79" s="863" t="s">
        <v>587</v>
      </c>
      <c r="E79" s="835" t="s">
        <v>1835</v>
      </c>
      <c r="F79" s="863" t="s">
        <v>1836</v>
      </c>
      <c r="G79" s="835" t="s">
        <v>1875</v>
      </c>
      <c r="H79" s="835" t="s">
        <v>1876</v>
      </c>
      <c r="I79" s="849">
        <v>160.92999267578125</v>
      </c>
      <c r="J79" s="849">
        <v>10</v>
      </c>
      <c r="K79" s="850">
        <v>1609.300048828125</v>
      </c>
    </row>
    <row r="80" spans="1:11" ht="14.45" customHeight="1" x14ac:dyDescent="0.2">
      <c r="A80" s="831" t="s">
        <v>571</v>
      </c>
      <c r="B80" s="832" t="s">
        <v>572</v>
      </c>
      <c r="C80" s="835" t="s">
        <v>586</v>
      </c>
      <c r="D80" s="863" t="s">
        <v>587</v>
      </c>
      <c r="E80" s="835" t="s">
        <v>1835</v>
      </c>
      <c r="F80" s="863" t="s">
        <v>1836</v>
      </c>
      <c r="G80" s="835" t="s">
        <v>1877</v>
      </c>
      <c r="H80" s="835" t="s">
        <v>1878</v>
      </c>
      <c r="I80" s="849">
        <v>4.8000001907348633</v>
      </c>
      <c r="J80" s="849">
        <v>100</v>
      </c>
      <c r="K80" s="850">
        <v>480</v>
      </c>
    </row>
    <row r="81" spans="1:11" ht="14.45" customHeight="1" x14ac:dyDescent="0.2">
      <c r="A81" s="831" t="s">
        <v>571</v>
      </c>
      <c r="B81" s="832" t="s">
        <v>572</v>
      </c>
      <c r="C81" s="835" t="s">
        <v>586</v>
      </c>
      <c r="D81" s="863" t="s">
        <v>587</v>
      </c>
      <c r="E81" s="835" t="s">
        <v>1835</v>
      </c>
      <c r="F81" s="863" t="s">
        <v>1836</v>
      </c>
      <c r="G81" s="835" t="s">
        <v>1877</v>
      </c>
      <c r="H81" s="835" t="s">
        <v>1879</v>
      </c>
      <c r="I81" s="849">
        <v>4.8000001907348633</v>
      </c>
      <c r="J81" s="849">
        <v>400</v>
      </c>
      <c r="K81" s="850">
        <v>1919.9800109863281</v>
      </c>
    </row>
    <row r="82" spans="1:11" ht="14.45" customHeight="1" x14ac:dyDescent="0.2">
      <c r="A82" s="831" t="s">
        <v>571</v>
      </c>
      <c r="B82" s="832" t="s">
        <v>572</v>
      </c>
      <c r="C82" s="835" t="s">
        <v>586</v>
      </c>
      <c r="D82" s="863" t="s">
        <v>587</v>
      </c>
      <c r="E82" s="835" t="s">
        <v>1835</v>
      </c>
      <c r="F82" s="863" t="s">
        <v>1836</v>
      </c>
      <c r="G82" s="835" t="s">
        <v>1880</v>
      </c>
      <c r="H82" s="835" t="s">
        <v>1881</v>
      </c>
      <c r="I82" s="849">
        <v>90.870002746582031</v>
      </c>
      <c r="J82" s="849">
        <v>24</v>
      </c>
      <c r="K82" s="850">
        <v>2180.8798828125</v>
      </c>
    </row>
    <row r="83" spans="1:11" ht="14.45" customHeight="1" x14ac:dyDescent="0.2">
      <c r="A83" s="831" t="s">
        <v>571</v>
      </c>
      <c r="B83" s="832" t="s">
        <v>572</v>
      </c>
      <c r="C83" s="835" t="s">
        <v>586</v>
      </c>
      <c r="D83" s="863" t="s">
        <v>587</v>
      </c>
      <c r="E83" s="835" t="s">
        <v>1835</v>
      </c>
      <c r="F83" s="863" t="s">
        <v>1836</v>
      </c>
      <c r="G83" s="835" t="s">
        <v>1882</v>
      </c>
      <c r="H83" s="835" t="s">
        <v>1883</v>
      </c>
      <c r="I83" s="849">
        <v>1.5</v>
      </c>
      <c r="J83" s="849">
        <v>500</v>
      </c>
      <c r="K83" s="850">
        <v>750</v>
      </c>
    </row>
    <row r="84" spans="1:11" ht="14.45" customHeight="1" x14ac:dyDescent="0.2">
      <c r="A84" s="831" t="s">
        <v>571</v>
      </c>
      <c r="B84" s="832" t="s">
        <v>572</v>
      </c>
      <c r="C84" s="835" t="s">
        <v>586</v>
      </c>
      <c r="D84" s="863" t="s">
        <v>587</v>
      </c>
      <c r="E84" s="835" t="s">
        <v>1835</v>
      </c>
      <c r="F84" s="863" t="s">
        <v>1836</v>
      </c>
      <c r="G84" s="835" t="s">
        <v>1884</v>
      </c>
      <c r="H84" s="835" t="s">
        <v>1885</v>
      </c>
      <c r="I84" s="849">
        <v>21.176666895548504</v>
      </c>
      <c r="J84" s="849">
        <v>40</v>
      </c>
      <c r="K84" s="850">
        <v>846.97999572753906</v>
      </c>
    </row>
    <row r="85" spans="1:11" ht="14.45" customHeight="1" x14ac:dyDescent="0.2">
      <c r="A85" s="831" t="s">
        <v>571</v>
      </c>
      <c r="B85" s="832" t="s">
        <v>572</v>
      </c>
      <c r="C85" s="835" t="s">
        <v>586</v>
      </c>
      <c r="D85" s="863" t="s">
        <v>587</v>
      </c>
      <c r="E85" s="835" t="s">
        <v>1835</v>
      </c>
      <c r="F85" s="863" t="s">
        <v>1836</v>
      </c>
      <c r="G85" s="835" t="s">
        <v>1886</v>
      </c>
      <c r="H85" s="835" t="s">
        <v>1887</v>
      </c>
      <c r="I85" s="849">
        <v>44.770000457763672</v>
      </c>
      <c r="J85" s="849">
        <v>5</v>
      </c>
      <c r="K85" s="850">
        <v>223.85000610351563</v>
      </c>
    </row>
    <row r="86" spans="1:11" ht="14.45" customHeight="1" x14ac:dyDescent="0.2">
      <c r="A86" s="831" t="s">
        <v>571</v>
      </c>
      <c r="B86" s="832" t="s">
        <v>572</v>
      </c>
      <c r="C86" s="835" t="s">
        <v>586</v>
      </c>
      <c r="D86" s="863" t="s">
        <v>587</v>
      </c>
      <c r="E86" s="835" t="s">
        <v>1835</v>
      </c>
      <c r="F86" s="863" t="s">
        <v>1836</v>
      </c>
      <c r="G86" s="835" t="s">
        <v>1884</v>
      </c>
      <c r="H86" s="835" t="s">
        <v>1888</v>
      </c>
      <c r="I86" s="849">
        <v>21.176666895548504</v>
      </c>
      <c r="J86" s="849">
        <v>30</v>
      </c>
      <c r="K86" s="850">
        <v>635.24000549316406</v>
      </c>
    </row>
    <row r="87" spans="1:11" ht="14.45" customHeight="1" x14ac:dyDescent="0.2">
      <c r="A87" s="831" t="s">
        <v>571</v>
      </c>
      <c r="B87" s="832" t="s">
        <v>572</v>
      </c>
      <c r="C87" s="835" t="s">
        <v>586</v>
      </c>
      <c r="D87" s="863" t="s">
        <v>587</v>
      </c>
      <c r="E87" s="835" t="s">
        <v>1835</v>
      </c>
      <c r="F87" s="863" t="s">
        <v>1836</v>
      </c>
      <c r="G87" s="835" t="s">
        <v>1889</v>
      </c>
      <c r="H87" s="835" t="s">
        <v>1890</v>
      </c>
      <c r="I87" s="849">
        <v>9.1999998092651367</v>
      </c>
      <c r="J87" s="849">
        <v>600</v>
      </c>
      <c r="K87" s="850">
        <v>5520</v>
      </c>
    </row>
    <row r="88" spans="1:11" ht="14.45" customHeight="1" x14ac:dyDescent="0.2">
      <c r="A88" s="831" t="s">
        <v>571</v>
      </c>
      <c r="B88" s="832" t="s">
        <v>572</v>
      </c>
      <c r="C88" s="835" t="s">
        <v>586</v>
      </c>
      <c r="D88" s="863" t="s">
        <v>587</v>
      </c>
      <c r="E88" s="835" t="s">
        <v>1835</v>
      </c>
      <c r="F88" s="863" t="s">
        <v>1836</v>
      </c>
      <c r="G88" s="835" t="s">
        <v>1889</v>
      </c>
      <c r="H88" s="835" t="s">
        <v>1891</v>
      </c>
      <c r="I88" s="849">
        <v>9.1999998092651367</v>
      </c>
      <c r="J88" s="849">
        <v>500</v>
      </c>
      <c r="K88" s="850">
        <v>4600</v>
      </c>
    </row>
    <row r="89" spans="1:11" ht="14.45" customHeight="1" x14ac:dyDescent="0.2">
      <c r="A89" s="831" t="s">
        <v>571</v>
      </c>
      <c r="B89" s="832" t="s">
        <v>572</v>
      </c>
      <c r="C89" s="835" t="s">
        <v>586</v>
      </c>
      <c r="D89" s="863" t="s">
        <v>587</v>
      </c>
      <c r="E89" s="835" t="s">
        <v>1835</v>
      </c>
      <c r="F89" s="863" t="s">
        <v>1836</v>
      </c>
      <c r="G89" s="835" t="s">
        <v>1892</v>
      </c>
      <c r="H89" s="835" t="s">
        <v>1893</v>
      </c>
      <c r="I89" s="849">
        <v>172.5</v>
      </c>
      <c r="J89" s="849">
        <v>2</v>
      </c>
      <c r="K89" s="850">
        <v>345</v>
      </c>
    </row>
    <row r="90" spans="1:11" ht="14.45" customHeight="1" x14ac:dyDescent="0.2">
      <c r="A90" s="831" t="s">
        <v>571</v>
      </c>
      <c r="B90" s="832" t="s">
        <v>572</v>
      </c>
      <c r="C90" s="835" t="s">
        <v>586</v>
      </c>
      <c r="D90" s="863" t="s">
        <v>587</v>
      </c>
      <c r="E90" s="835" t="s">
        <v>1835</v>
      </c>
      <c r="F90" s="863" t="s">
        <v>1836</v>
      </c>
      <c r="G90" s="835" t="s">
        <v>1892</v>
      </c>
      <c r="H90" s="835" t="s">
        <v>1894</v>
      </c>
      <c r="I90" s="849">
        <v>172.5</v>
      </c>
      <c r="J90" s="849">
        <v>4</v>
      </c>
      <c r="K90" s="850">
        <v>690</v>
      </c>
    </row>
    <row r="91" spans="1:11" ht="14.45" customHeight="1" x14ac:dyDescent="0.2">
      <c r="A91" s="831" t="s">
        <v>571</v>
      </c>
      <c r="B91" s="832" t="s">
        <v>572</v>
      </c>
      <c r="C91" s="835" t="s">
        <v>586</v>
      </c>
      <c r="D91" s="863" t="s">
        <v>587</v>
      </c>
      <c r="E91" s="835" t="s">
        <v>1835</v>
      </c>
      <c r="F91" s="863" t="s">
        <v>1836</v>
      </c>
      <c r="G91" s="835" t="s">
        <v>1895</v>
      </c>
      <c r="H91" s="835" t="s">
        <v>1896</v>
      </c>
      <c r="I91" s="849">
        <v>14.310000419616699</v>
      </c>
      <c r="J91" s="849">
        <v>50</v>
      </c>
      <c r="K91" s="850">
        <v>715.29998779296875</v>
      </c>
    </row>
    <row r="92" spans="1:11" ht="14.45" customHeight="1" x14ac:dyDescent="0.2">
      <c r="A92" s="831" t="s">
        <v>571</v>
      </c>
      <c r="B92" s="832" t="s">
        <v>572</v>
      </c>
      <c r="C92" s="835" t="s">
        <v>586</v>
      </c>
      <c r="D92" s="863" t="s">
        <v>587</v>
      </c>
      <c r="E92" s="835" t="s">
        <v>1835</v>
      </c>
      <c r="F92" s="863" t="s">
        <v>1836</v>
      </c>
      <c r="G92" s="835" t="s">
        <v>1895</v>
      </c>
      <c r="H92" s="835" t="s">
        <v>1897</v>
      </c>
      <c r="I92" s="849">
        <v>14.310000419616699</v>
      </c>
      <c r="J92" s="849">
        <v>40</v>
      </c>
      <c r="K92" s="850">
        <v>572.4000244140625</v>
      </c>
    </row>
    <row r="93" spans="1:11" ht="14.45" customHeight="1" x14ac:dyDescent="0.2">
      <c r="A93" s="831" t="s">
        <v>571</v>
      </c>
      <c r="B93" s="832" t="s">
        <v>572</v>
      </c>
      <c r="C93" s="835" t="s">
        <v>586</v>
      </c>
      <c r="D93" s="863" t="s">
        <v>587</v>
      </c>
      <c r="E93" s="835" t="s">
        <v>1835</v>
      </c>
      <c r="F93" s="863" t="s">
        <v>1836</v>
      </c>
      <c r="G93" s="835" t="s">
        <v>1898</v>
      </c>
      <c r="H93" s="835" t="s">
        <v>1899</v>
      </c>
      <c r="I93" s="849">
        <v>141.89999389648438</v>
      </c>
      <c r="J93" s="849">
        <v>30</v>
      </c>
      <c r="K93" s="850">
        <v>4256.89990234375</v>
      </c>
    </row>
    <row r="94" spans="1:11" ht="14.45" customHeight="1" x14ac:dyDescent="0.2">
      <c r="A94" s="831" t="s">
        <v>571</v>
      </c>
      <c r="B94" s="832" t="s">
        <v>572</v>
      </c>
      <c r="C94" s="835" t="s">
        <v>586</v>
      </c>
      <c r="D94" s="863" t="s">
        <v>587</v>
      </c>
      <c r="E94" s="835" t="s">
        <v>1835</v>
      </c>
      <c r="F94" s="863" t="s">
        <v>1836</v>
      </c>
      <c r="G94" s="835" t="s">
        <v>1900</v>
      </c>
      <c r="H94" s="835" t="s">
        <v>1901</v>
      </c>
      <c r="I94" s="849">
        <v>1.0850000381469727</v>
      </c>
      <c r="J94" s="849">
        <v>1000</v>
      </c>
      <c r="K94" s="850">
        <v>1085</v>
      </c>
    </row>
    <row r="95" spans="1:11" ht="14.45" customHeight="1" x14ac:dyDescent="0.2">
      <c r="A95" s="831" t="s">
        <v>571</v>
      </c>
      <c r="B95" s="832" t="s">
        <v>572</v>
      </c>
      <c r="C95" s="835" t="s">
        <v>586</v>
      </c>
      <c r="D95" s="863" t="s">
        <v>587</v>
      </c>
      <c r="E95" s="835" t="s">
        <v>1835</v>
      </c>
      <c r="F95" s="863" t="s">
        <v>1836</v>
      </c>
      <c r="G95" s="835" t="s">
        <v>1902</v>
      </c>
      <c r="H95" s="835" t="s">
        <v>1903</v>
      </c>
      <c r="I95" s="849">
        <v>0.47999998927116394</v>
      </c>
      <c r="J95" s="849">
        <v>300</v>
      </c>
      <c r="K95" s="850">
        <v>144</v>
      </c>
    </row>
    <row r="96" spans="1:11" ht="14.45" customHeight="1" x14ac:dyDescent="0.2">
      <c r="A96" s="831" t="s">
        <v>571</v>
      </c>
      <c r="B96" s="832" t="s">
        <v>572</v>
      </c>
      <c r="C96" s="835" t="s">
        <v>586</v>
      </c>
      <c r="D96" s="863" t="s">
        <v>587</v>
      </c>
      <c r="E96" s="835" t="s">
        <v>1835</v>
      </c>
      <c r="F96" s="863" t="s">
        <v>1836</v>
      </c>
      <c r="G96" s="835" t="s">
        <v>1902</v>
      </c>
      <c r="H96" s="835" t="s">
        <v>1904</v>
      </c>
      <c r="I96" s="849">
        <v>0.47999998927116394</v>
      </c>
      <c r="J96" s="849">
        <v>300</v>
      </c>
      <c r="K96" s="850">
        <v>144</v>
      </c>
    </row>
    <row r="97" spans="1:11" ht="14.45" customHeight="1" x14ac:dyDescent="0.2">
      <c r="A97" s="831" t="s">
        <v>571</v>
      </c>
      <c r="B97" s="832" t="s">
        <v>572</v>
      </c>
      <c r="C97" s="835" t="s">
        <v>586</v>
      </c>
      <c r="D97" s="863" t="s">
        <v>587</v>
      </c>
      <c r="E97" s="835" t="s">
        <v>1835</v>
      </c>
      <c r="F97" s="863" t="s">
        <v>1836</v>
      </c>
      <c r="G97" s="835" t="s">
        <v>1905</v>
      </c>
      <c r="H97" s="835" t="s">
        <v>1906</v>
      </c>
      <c r="I97" s="849">
        <v>1.1349999904632568</v>
      </c>
      <c r="J97" s="849">
        <v>1360</v>
      </c>
      <c r="K97" s="850">
        <v>1542.4000244140625</v>
      </c>
    </row>
    <row r="98" spans="1:11" ht="14.45" customHeight="1" x14ac:dyDescent="0.2">
      <c r="A98" s="831" t="s">
        <v>571</v>
      </c>
      <c r="B98" s="832" t="s">
        <v>572</v>
      </c>
      <c r="C98" s="835" t="s">
        <v>586</v>
      </c>
      <c r="D98" s="863" t="s">
        <v>587</v>
      </c>
      <c r="E98" s="835" t="s">
        <v>1835</v>
      </c>
      <c r="F98" s="863" t="s">
        <v>1836</v>
      </c>
      <c r="G98" s="835" t="s">
        <v>1907</v>
      </c>
      <c r="H98" s="835" t="s">
        <v>1908</v>
      </c>
      <c r="I98" s="849">
        <v>1.6699999570846558</v>
      </c>
      <c r="J98" s="849">
        <v>1000</v>
      </c>
      <c r="K98" s="850">
        <v>1670</v>
      </c>
    </row>
    <row r="99" spans="1:11" ht="14.45" customHeight="1" x14ac:dyDescent="0.2">
      <c r="A99" s="831" t="s">
        <v>571</v>
      </c>
      <c r="B99" s="832" t="s">
        <v>572</v>
      </c>
      <c r="C99" s="835" t="s">
        <v>586</v>
      </c>
      <c r="D99" s="863" t="s">
        <v>587</v>
      </c>
      <c r="E99" s="835" t="s">
        <v>1835</v>
      </c>
      <c r="F99" s="863" t="s">
        <v>1836</v>
      </c>
      <c r="G99" s="835" t="s">
        <v>1907</v>
      </c>
      <c r="H99" s="835" t="s">
        <v>1909</v>
      </c>
      <c r="I99" s="849">
        <v>1.6699999570846558</v>
      </c>
      <c r="J99" s="849">
        <v>2000</v>
      </c>
      <c r="K99" s="850">
        <v>3340</v>
      </c>
    </row>
    <row r="100" spans="1:11" ht="14.45" customHeight="1" x14ac:dyDescent="0.2">
      <c r="A100" s="831" t="s">
        <v>571</v>
      </c>
      <c r="B100" s="832" t="s">
        <v>572</v>
      </c>
      <c r="C100" s="835" t="s">
        <v>586</v>
      </c>
      <c r="D100" s="863" t="s">
        <v>587</v>
      </c>
      <c r="E100" s="835" t="s">
        <v>1835</v>
      </c>
      <c r="F100" s="863" t="s">
        <v>1836</v>
      </c>
      <c r="G100" s="835" t="s">
        <v>1910</v>
      </c>
      <c r="H100" s="835" t="s">
        <v>1911</v>
      </c>
      <c r="I100" s="849">
        <v>0.67000001668930054</v>
      </c>
      <c r="J100" s="849">
        <v>500</v>
      </c>
      <c r="K100" s="850">
        <v>335</v>
      </c>
    </row>
    <row r="101" spans="1:11" ht="14.45" customHeight="1" x14ac:dyDescent="0.2">
      <c r="A101" s="831" t="s">
        <v>571</v>
      </c>
      <c r="B101" s="832" t="s">
        <v>572</v>
      </c>
      <c r="C101" s="835" t="s">
        <v>586</v>
      </c>
      <c r="D101" s="863" t="s">
        <v>587</v>
      </c>
      <c r="E101" s="835" t="s">
        <v>1835</v>
      </c>
      <c r="F101" s="863" t="s">
        <v>1836</v>
      </c>
      <c r="G101" s="835" t="s">
        <v>1910</v>
      </c>
      <c r="H101" s="835" t="s">
        <v>1912</v>
      </c>
      <c r="I101" s="849">
        <v>0.67000001668930054</v>
      </c>
      <c r="J101" s="849">
        <v>600</v>
      </c>
      <c r="K101" s="850">
        <v>402</v>
      </c>
    </row>
    <row r="102" spans="1:11" ht="14.45" customHeight="1" x14ac:dyDescent="0.2">
      <c r="A102" s="831" t="s">
        <v>571</v>
      </c>
      <c r="B102" s="832" t="s">
        <v>572</v>
      </c>
      <c r="C102" s="835" t="s">
        <v>586</v>
      </c>
      <c r="D102" s="863" t="s">
        <v>587</v>
      </c>
      <c r="E102" s="835" t="s">
        <v>1835</v>
      </c>
      <c r="F102" s="863" t="s">
        <v>1836</v>
      </c>
      <c r="G102" s="835" t="s">
        <v>1913</v>
      </c>
      <c r="H102" s="835" t="s">
        <v>1914</v>
      </c>
      <c r="I102" s="849">
        <v>2.75</v>
      </c>
      <c r="J102" s="849">
        <v>300</v>
      </c>
      <c r="K102" s="850">
        <v>825</v>
      </c>
    </row>
    <row r="103" spans="1:11" ht="14.45" customHeight="1" x14ac:dyDescent="0.2">
      <c r="A103" s="831" t="s">
        <v>571</v>
      </c>
      <c r="B103" s="832" t="s">
        <v>572</v>
      </c>
      <c r="C103" s="835" t="s">
        <v>586</v>
      </c>
      <c r="D103" s="863" t="s">
        <v>587</v>
      </c>
      <c r="E103" s="835" t="s">
        <v>1835</v>
      </c>
      <c r="F103" s="863" t="s">
        <v>1836</v>
      </c>
      <c r="G103" s="835" t="s">
        <v>1900</v>
      </c>
      <c r="H103" s="835" t="s">
        <v>1915</v>
      </c>
      <c r="I103" s="849">
        <v>1.0900000333786011</v>
      </c>
      <c r="J103" s="849">
        <v>3000</v>
      </c>
      <c r="K103" s="850">
        <v>3270</v>
      </c>
    </row>
    <row r="104" spans="1:11" ht="14.45" customHeight="1" x14ac:dyDescent="0.2">
      <c r="A104" s="831" t="s">
        <v>571</v>
      </c>
      <c r="B104" s="832" t="s">
        <v>572</v>
      </c>
      <c r="C104" s="835" t="s">
        <v>586</v>
      </c>
      <c r="D104" s="863" t="s">
        <v>587</v>
      </c>
      <c r="E104" s="835" t="s">
        <v>1835</v>
      </c>
      <c r="F104" s="863" t="s">
        <v>1836</v>
      </c>
      <c r="G104" s="835" t="s">
        <v>1902</v>
      </c>
      <c r="H104" s="835" t="s">
        <v>1916</v>
      </c>
      <c r="I104" s="849">
        <v>0.47999998927116394</v>
      </c>
      <c r="J104" s="849">
        <v>1800</v>
      </c>
      <c r="K104" s="850">
        <v>864</v>
      </c>
    </row>
    <row r="105" spans="1:11" ht="14.45" customHeight="1" x14ac:dyDescent="0.2">
      <c r="A105" s="831" t="s">
        <v>571</v>
      </c>
      <c r="B105" s="832" t="s">
        <v>572</v>
      </c>
      <c r="C105" s="835" t="s">
        <v>586</v>
      </c>
      <c r="D105" s="863" t="s">
        <v>587</v>
      </c>
      <c r="E105" s="835" t="s">
        <v>1835</v>
      </c>
      <c r="F105" s="863" t="s">
        <v>1836</v>
      </c>
      <c r="G105" s="835" t="s">
        <v>1907</v>
      </c>
      <c r="H105" s="835" t="s">
        <v>1917</v>
      </c>
      <c r="I105" s="849">
        <v>1.6749999523162842</v>
      </c>
      <c r="J105" s="849">
        <v>6200</v>
      </c>
      <c r="K105" s="850">
        <v>10386</v>
      </c>
    </row>
    <row r="106" spans="1:11" ht="14.45" customHeight="1" x14ac:dyDescent="0.2">
      <c r="A106" s="831" t="s">
        <v>571</v>
      </c>
      <c r="B106" s="832" t="s">
        <v>572</v>
      </c>
      <c r="C106" s="835" t="s">
        <v>586</v>
      </c>
      <c r="D106" s="863" t="s">
        <v>587</v>
      </c>
      <c r="E106" s="835" t="s">
        <v>1835</v>
      </c>
      <c r="F106" s="863" t="s">
        <v>1836</v>
      </c>
      <c r="G106" s="835" t="s">
        <v>1910</v>
      </c>
      <c r="H106" s="835" t="s">
        <v>1918</v>
      </c>
      <c r="I106" s="849">
        <v>0.67000001668930054</v>
      </c>
      <c r="J106" s="849">
        <v>1800</v>
      </c>
      <c r="K106" s="850">
        <v>1206</v>
      </c>
    </row>
    <row r="107" spans="1:11" ht="14.45" customHeight="1" x14ac:dyDescent="0.2">
      <c r="A107" s="831" t="s">
        <v>571</v>
      </c>
      <c r="B107" s="832" t="s">
        <v>572</v>
      </c>
      <c r="C107" s="835" t="s">
        <v>586</v>
      </c>
      <c r="D107" s="863" t="s">
        <v>587</v>
      </c>
      <c r="E107" s="835" t="s">
        <v>1835</v>
      </c>
      <c r="F107" s="863" t="s">
        <v>1836</v>
      </c>
      <c r="G107" s="835" t="s">
        <v>1913</v>
      </c>
      <c r="H107" s="835" t="s">
        <v>1919</v>
      </c>
      <c r="I107" s="849">
        <v>2.75</v>
      </c>
      <c r="J107" s="849">
        <v>700</v>
      </c>
      <c r="K107" s="850">
        <v>1925</v>
      </c>
    </row>
    <row r="108" spans="1:11" ht="14.45" customHeight="1" x14ac:dyDescent="0.2">
      <c r="A108" s="831" t="s">
        <v>571</v>
      </c>
      <c r="B108" s="832" t="s">
        <v>572</v>
      </c>
      <c r="C108" s="835" t="s">
        <v>586</v>
      </c>
      <c r="D108" s="863" t="s">
        <v>587</v>
      </c>
      <c r="E108" s="835" t="s">
        <v>1835</v>
      </c>
      <c r="F108" s="863" t="s">
        <v>1836</v>
      </c>
      <c r="G108" s="835" t="s">
        <v>1920</v>
      </c>
      <c r="H108" s="835" t="s">
        <v>1921</v>
      </c>
      <c r="I108" s="849">
        <v>9.1499996185302734</v>
      </c>
      <c r="J108" s="849">
        <v>100</v>
      </c>
      <c r="K108" s="850">
        <v>914.6500244140625</v>
      </c>
    </row>
    <row r="109" spans="1:11" ht="14.45" customHeight="1" x14ac:dyDescent="0.2">
      <c r="A109" s="831" t="s">
        <v>571</v>
      </c>
      <c r="B109" s="832" t="s">
        <v>572</v>
      </c>
      <c r="C109" s="835" t="s">
        <v>586</v>
      </c>
      <c r="D109" s="863" t="s">
        <v>587</v>
      </c>
      <c r="E109" s="835" t="s">
        <v>1835</v>
      </c>
      <c r="F109" s="863" t="s">
        <v>1836</v>
      </c>
      <c r="G109" s="835" t="s">
        <v>1922</v>
      </c>
      <c r="H109" s="835" t="s">
        <v>1923</v>
      </c>
      <c r="I109" s="849">
        <v>156.08999633789063</v>
      </c>
      <c r="J109" s="849">
        <v>40</v>
      </c>
      <c r="K109" s="850">
        <v>6243.590087890625</v>
      </c>
    </row>
    <row r="110" spans="1:11" ht="14.45" customHeight="1" x14ac:dyDescent="0.2">
      <c r="A110" s="831" t="s">
        <v>571</v>
      </c>
      <c r="B110" s="832" t="s">
        <v>572</v>
      </c>
      <c r="C110" s="835" t="s">
        <v>586</v>
      </c>
      <c r="D110" s="863" t="s">
        <v>587</v>
      </c>
      <c r="E110" s="835" t="s">
        <v>1835</v>
      </c>
      <c r="F110" s="863" t="s">
        <v>1836</v>
      </c>
      <c r="G110" s="835" t="s">
        <v>1922</v>
      </c>
      <c r="H110" s="835" t="s">
        <v>1924</v>
      </c>
      <c r="I110" s="849">
        <v>156.08999633789063</v>
      </c>
      <c r="J110" s="849">
        <v>10</v>
      </c>
      <c r="K110" s="850">
        <v>1560.9000244140625</v>
      </c>
    </row>
    <row r="111" spans="1:11" ht="14.45" customHeight="1" x14ac:dyDescent="0.2">
      <c r="A111" s="831" t="s">
        <v>571</v>
      </c>
      <c r="B111" s="832" t="s">
        <v>572</v>
      </c>
      <c r="C111" s="835" t="s">
        <v>586</v>
      </c>
      <c r="D111" s="863" t="s">
        <v>587</v>
      </c>
      <c r="E111" s="835" t="s">
        <v>1835</v>
      </c>
      <c r="F111" s="863" t="s">
        <v>1836</v>
      </c>
      <c r="G111" s="835" t="s">
        <v>1925</v>
      </c>
      <c r="H111" s="835" t="s">
        <v>1926</v>
      </c>
      <c r="I111" s="849">
        <v>2.8499999046325684</v>
      </c>
      <c r="J111" s="849">
        <v>1500</v>
      </c>
      <c r="K111" s="850">
        <v>4277.0399780273438</v>
      </c>
    </row>
    <row r="112" spans="1:11" ht="14.45" customHeight="1" x14ac:dyDescent="0.2">
      <c r="A112" s="831" t="s">
        <v>571</v>
      </c>
      <c r="B112" s="832" t="s">
        <v>572</v>
      </c>
      <c r="C112" s="835" t="s">
        <v>586</v>
      </c>
      <c r="D112" s="863" t="s">
        <v>587</v>
      </c>
      <c r="E112" s="835" t="s">
        <v>1835</v>
      </c>
      <c r="F112" s="863" t="s">
        <v>1836</v>
      </c>
      <c r="G112" s="835" t="s">
        <v>1925</v>
      </c>
      <c r="H112" s="835" t="s">
        <v>1927</v>
      </c>
      <c r="I112" s="849">
        <v>2.8499999046325684</v>
      </c>
      <c r="J112" s="849">
        <v>1400</v>
      </c>
      <c r="K112" s="850">
        <v>3991.2000122070313</v>
      </c>
    </row>
    <row r="113" spans="1:11" ht="14.45" customHeight="1" x14ac:dyDescent="0.2">
      <c r="A113" s="831" t="s">
        <v>571</v>
      </c>
      <c r="B113" s="832" t="s">
        <v>572</v>
      </c>
      <c r="C113" s="835" t="s">
        <v>586</v>
      </c>
      <c r="D113" s="863" t="s">
        <v>587</v>
      </c>
      <c r="E113" s="835" t="s">
        <v>1835</v>
      </c>
      <c r="F113" s="863" t="s">
        <v>1836</v>
      </c>
      <c r="G113" s="835" t="s">
        <v>1928</v>
      </c>
      <c r="H113" s="835" t="s">
        <v>1929</v>
      </c>
      <c r="I113" s="849">
        <v>5.809999942779541</v>
      </c>
      <c r="J113" s="849">
        <v>250</v>
      </c>
      <c r="K113" s="850">
        <v>1452.5</v>
      </c>
    </row>
    <row r="114" spans="1:11" ht="14.45" customHeight="1" x14ac:dyDescent="0.2">
      <c r="A114" s="831" t="s">
        <v>571</v>
      </c>
      <c r="B114" s="832" t="s">
        <v>572</v>
      </c>
      <c r="C114" s="835" t="s">
        <v>586</v>
      </c>
      <c r="D114" s="863" t="s">
        <v>587</v>
      </c>
      <c r="E114" s="835" t="s">
        <v>1835</v>
      </c>
      <c r="F114" s="863" t="s">
        <v>1836</v>
      </c>
      <c r="G114" s="835" t="s">
        <v>1930</v>
      </c>
      <c r="H114" s="835" t="s">
        <v>1931</v>
      </c>
      <c r="I114" s="849">
        <v>209</v>
      </c>
      <c r="J114" s="849">
        <v>5</v>
      </c>
      <c r="K114" s="850">
        <v>1045</v>
      </c>
    </row>
    <row r="115" spans="1:11" ht="14.45" customHeight="1" x14ac:dyDescent="0.2">
      <c r="A115" s="831" t="s">
        <v>571</v>
      </c>
      <c r="B115" s="832" t="s">
        <v>572</v>
      </c>
      <c r="C115" s="835" t="s">
        <v>586</v>
      </c>
      <c r="D115" s="863" t="s">
        <v>587</v>
      </c>
      <c r="E115" s="835" t="s">
        <v>1835</v>
      </c>
      <c r="F115" s="863" t="s">
        <v>1836</v>
      </c>
      <c r="G115" s="835" t="s">
        <v>1932</v>
      </c>
      <c r="H115" s="835" t="s">
        <v>1933</v>
      </c>
      <c r="I115" s="849">
        <v>0.4699999988079071</v>
      </c>
      <c r="J115" s="849">
        <v>600</v>
      </c>
      <c r="K115" s="850">
        <v>282</v>
      </c>
    </row>
    <row r="116" spans="1:11" ht="14.45" customHeight="1" x14ac:dyDescent="0.2">
      <c r="A116" s="831" t="s">
        <v>571</v>
      </c>
      <c r="B116" s="832" t="s">
        <v>572</v>
      </c>
      <c r="C116" s="835" t="s">
        <v>586</v>
      </c>
      <c r="D116" s="863" t="s">
        <v>587</v>
      </c>
      <c r="E116" s="835" t="s">
        <v>1835</v>
      </c>
      <c r="F116" s="863" t="s">
        <v>1836</v>
      </c>
      <c r="G116" s="835" t="s">
        <v>1932</v>
      </c>
      <c r="H116" s="835" t="s">
        <v>1934</v>
      </c>
      <c r="I116" s="849">
        <v>0.47499999403953552</v>
      </c>
      <c r="J116" s="849">
        <v>400</v>
      </c>
      <c r="K116" s="850">
        <v>190</v>
      </c>
    </row>
    <row r="117" spans="1:11" ht="14.45" customHeight="1" x14ac:dyDescent="0.2">
      <c r="A117" s="831" t="s">
        <v>571</v>
      </c>
      <c r="B117" s="832" t="s">
        <v>572</v>
      </c>
      <c r="C117" s="835" t="s">
        <v>586</v>
      </c>
      <c r="D117" s="863" t="s">
        <v>587</v>
      </c>
      <c r="E117" s="835" t="s">
        <v>1835</v>
      </c>
      <c r="F117" s="863" t="s">
        <v>1836</v>
      </c>
      <c r="G117" s="835" t="s">
        <v>1935</v>
      </c>
      <c r="H117" s="835" t="s">
        <v>1936</v>
      </c>
      <c r="I117" s="849">
        <v>2.369999885559082</v>
      </c>
      <c r="J117" s="849">
        <v>50</v>
      </c>
      <c r="K117" s="850">
        <v>118.5</v>
      </c>
    </row>
    <row r="118" spans="1:11" ht="14.45" customHeight="1" x14ac:dyDescent="0.2">
      <c r="A118" s="831" t="s">
        <v>571</v>
      </c>
      <c r="B118" s="832" t="s">
        <v>572</v>
      </c>
      <c r="C118" s="835" t="s">
        <v>586</v>
      </c>
      <c r="D118" s="863" t="s">
        <v>587</v>
      </c>
      <c r="E118" s="835" t="s">
        <v>1835</v>
      </c>
      <c r="F118" s="863" t="s">
        <v>1836</v>
      </c>
      <c r="G118" s="835" t="s">
        <v>1937</v>
      </c>
      <c r="H118" s="835" t="s">
        <v>1938</v>
      </c>
      <c r="I118" s="849">
        <v>3.75</v>
      </c>
      <c r="J118" s="849">
        <v>20</v>
      </c>
      <c r="K118" s="850">
        <v>75</v>
      </c>
    </row>
    <row r="119" spans="1:11" ht="14.45" customHeight="1" x14ac:dyDescent="0.2">
      <c r="A119" s="831" t="s">
        <v>571</v>
      </c>
      <c r="B119" s="832" t="s">
        <v>572</v>
      </c>
      <c r="C119" s="835" t="s">
        <v>586</v>
      </c>
      <c r="D119" s="863" t="s">
        <v>587</v>
      </c>
      <c r="E119" s="835" t="s">
        <v>1835</v>
      </c>
      <c r="F119" s="863" t="s">
        <v>1836</v>
      </c>
      <c r="G119" s="835" t="s">
        <v>1937</v>
      </c>
      <c r="H119" s="835" t="s">
        <v>1939</v>
      </c>
      <c r="I119" s="849">
        <v>3.75</v>
      </c>
      <c r="J119" s="849">
        <v>50</v>
      </c>
      <c r="K119" s="850">
        <v>187.5</v>
      </c>
    </row>
    <row r="120" spans="1:11" ht="14.45" customHeight="1" x14ac:dyDescent="0.2">
      <c r="A120" s="831" t="s">
        <v>571</v>
      </c>
      <c r="B120" s="832" t="s">
        <v>572</v>
      </c>
      <c r="C120" s="835" t="s">
        <v>586</v>
      </c>
      <c r="D120" s="863" t="s">
        <v>587</v>
      </c>
      <c r="E120" s="835" t="s">
        <v>1835</v>
      </c>
      <c r="F120" s="863" t="s">
        <v>1836</v>
      </c>
      <c r="G120" s="835" t="s">
        <v>1940</v>
      </c>
      <c r="H120" s="835" t="s">
        <v>1941</v>
      </c>
      <c r="I120" s="849">
        <v>1.7999999523162842</v>
      </c>
      <c r="J120" s="849">
        <v>20</v>
      </c>
      <c r="K120" s="850">
        <v>36</v>
      </c>
    </row>
    <row r="121" spans="1:11" ht="14.45" customHeight="1" x14ac:dyDescent="0.2">
      <c r="A121" s="831" t="s">
        <v>571</v>
      </c>
      <c r="B121" s="832" t="s">
        <v>572</v>
      </c>
      <c r="C121" s="835" t="s">
        <v>586</v>
      </c>
      <c r="D121" s="863" t="s">
        <v>587</v>
      </c>
      <c r="E121" s="835" t="s">
        <v>1835</v>
      </c>
      <c r="F121" s="863" t="s">
        <v>1836</v>
      </c>
      <c r="G121" s="835" t="s">
        <v>1942</v>
      </c>
      <c r="H121" s="835" t="s">
        <v>1943</v>
      </c>
      <c r="I121" s="849">
        <v>21.239999771118164</v>
      </c>
      <c r="J121" s="849">
        <v>50</v>
      </c>
      <c r="K121" s="850">
        <v>1062</v>
      </c>
    </row>
    <row r="122" spans="1:11" ht="14.45" customHeight="1" x14ac:dyDescent="0.2">
      <c r="A122" s="831" t="s">
        <v>571</v>
      </c>
      <c r="B122" s="832" t="s">
        <v>572</v>
      </c>
      <c r="C122" s="835" t="s">
        <v>586</v>
      </c>
      <c r="D122" s="863" t="s">
        <v>587</v>
      </c>
      <c r="E122" s="835" t="s">
        <v>1835</v>
      </c>
      <c r="F122" s="863" t="s">
        <v>1836</v>
      </c>
      <c r="G122" s="835" t="s">
        <v>1942</v>
      </c>
      <c r="H122" s="835" t="s">
        <v>1944</v>
      </c>
      <c r="I122" s="849">
        <v>21.229999542236328</v>
      </c>
      <c r="J122" s="849">
        <v>50</v>
      </c>
      <c r="K122" s="850">
        <v>1061.5</v>
      </c>
    </row>
    <row r="123" spans="1:11" ht="14.45" customHeight="1" x14ac:dyDescent="0.2">
      <c r="A123" s="831" t="s">
        <v>571</v>
      </c>
      <c r="B123" s="832" t="s">
        <v>572</v>
      </c>
      <c r="C123" s="835" t="s">
        <v>586</v>
      </c>
      <c r="D123" s="863" t="s">
        <v>587</v>
      </c>
      <c r="E123" s="835" t="s">
        <v>1835</v>
      </c>
      <c r="F123" s="863" t="s">
        <v>1836</v>
      </c>
      <c r="G123" s="835" t="s">
        <v>1945</v>
      </c>
      <c r="H123" s="835" t="s">
        <v>1946</v>
      </c>
      <c r="I123" s="849">
        <v>2.5299999713897705</v>
      </c>
      <c r="J123" s="849">
        <v>300</v>
      </c>
      <c r="K123" s="850">
        <v>759</v>
      </c>
    </row>
    <row r="124" spans="1:11" ht="14.45" customHeight="1" x14ac:dyDescent="0.2">
      <c r="A124" s="831" t="s">
        <v>571</v>
      </c>
      <c r="B124" s="832" t="s">
        <v>572</v>
      </c>
      <c r="C124" s="835" t="s">
        <v>586</v>
      </c>
      <c r="D124" s="863" t="s">
        <v>587</v>
      </c>
      <c r="E124" s="835" t="s">
        <v>1835</v>
      </c>
      <c r="F124" s="863" t="s">
        <v>1836</v>
      </c>
      <c r="G124" s="835" t="s">
        <v>1947</v>
      </c>
      <c r="H124" s="835" t="s">
        <v>1948</v>
      </c>
      <c r="I124" s="849">
        <v>3.7400000095367432</v>
      </c>
      <c r="J124" s="849">
        <v>400</v>
      </c>
      <c r="K124" s="850">
        <v>1496</v>
      </c>
    </row>
    <row r="125" spans="1:11" ht="14.45" customHeight="1" x14ac:dyDescent="0.2">
      <c r="A125" s="831" t="s">
        <v>571</v>
      </c>
      <c r="B125" s="832" t="s">
        <v>572</v>
      </c>
      <c r="C125" s="835" t="s">
        <v>586</v>
      </c>
      <c r="D125" s="863" t="s">
        <v>587</v>
      </c>
      <c r="E125" s="835" t="s">
        <v>1835</v>
      </c>
      <c r="F125" s="863" t="s">
        <v>1836</v>
      </c>
      <c r="G125" s="835" t="s">
        <v>1945</v>
      </c>
      <c r="H125" s="835" t="s">
        <v>1949</v>
      </c>
      <c r="I125" s="849">
        <v>2.5266666412353516</v>
      </c>
      <c r="J125" s="849">
        <v>250</v>
      </c>
      <c r="K125" s="850">
        <v>632</v>
      </c>
    </row>
    <row r="126" spans="1:11" ht="14.45" customHeight="1" x14ac:dyDescent="0.2">
      <c r="A126" s="831" t="s">
        <v>571</v>
      </c>
      <c r="B126" s="832" t="s">
        <v>572</v>
      </c>
      <c r="C126" s="835" t="s">
        <v>586</v>
      </c>
      <c r="D126" s="863" t="s">
        <v>587</v>
      </c>
      <c r="E126" s="835" t="s">
        <v>1835</v>
      </c>
      <c r="F126" s="863" t="s">
        <v>1836</v>
      </c>
      <c r="G126" s="835" t="s">
        <v>1947</v>
      </c>
      <c r="H126" s="835" t="s">
        <v>1950</v>
      </c>
      <c r="I126" s="849">
        <v>3.7400000095367432</v>
      </c>
      <c r="J126" s="849">
        <v>500</v>
      </c>
      <c r="K126" s="850">
        <v>1870</v>
      </c>
    </row>
    <row r="127" spans="1:11" ht="14.45" customHeight="1" x14ac:dyDescent="0.2">
      <c r="A127" s="831" t="s">
        <v>571</v>
      </c>
      <c r="B127" s="832" t="s">
        <v>572</v>
      </c>
      <c r="C127" s="835" t="s">
        <v>586</v>
      </c>
      <c r="D127" s="863" t="s">
        <v>587</v>
      </c>
      <c r="E127" s="835" t="s">
        <v>1835</v>
      </c>
      <c r="F127" s="863" t="s">
        <v>1836</v>
      </c>
      <c r="G127" s="835" t="s">
        <v>1951</v>
      </c>
      <c r="H127" s="835" t="s">
        <v>1952</v>
      </c>
      <c r="I127" s="849">
        <v>21.239999771118164</v>
      </c>
      <c r="J127" s="849">
        <v>30</v>
      </c>
      <c r="K127" s="850">
        <v>637.20001220703125</v>
      </c>
    </row>
    <row r="128" spans="1:11" ht="14.45" customHeight="1" x14ac:dyDescent="0.2">
      <c r="A128" s="831" t="s">
        <v>571</v>
      </c>
      <c r="B128" s="832" t="s">
        <v>572</v>
      </c>
      <c r="C128" s="835" t="s">
        <v>586</v>
      </c>
      <c r="D128" s="863" t="s">
        <v>587</v>
      </c>
      <c r="E128" s="835" t="s">
        <v>1835</v>
      </c>
      <c r="F128" s="863" t="s">
        <v>1836</v>
      </c>
      <c r="G128" s="835" t="s">
        <v>1951</v>
      </c>
      <c r="H128" s="835" t="s">
        <v>1953</v>
      </c>
      <c r="I128" s="849">
        <v>21.229999542236328</v>
      </c>
      <c r="J128" s="849">
        <v>30</v>
      </c>
      <c r="K128" s="850">
        <v>636.9000244140625</v>
      </c>
    </row>
    <row r="129" spans="1:11" ht="14.45" customHeight="1" x14ac:dyDescent="0.2">
      <c r="A129" s="831" t="s">
        <v>571</v>
      </c>
      <c r="B129" s="832" t="s">
        <v>572</v>
      </c>
      <c r="C129" s="835" t="s">
        <v>586</v>
      </c>
      <c r="D129" s="863" t="s">
        <v>587</v>
      </c>
      <c r="E129" s="835" t="s">
        <v>1954</v>
      </c>
      <c r="F129" s="863" t="s">
        <v>1955</v>
      </c>
      <c r="G129" s="835" t="s">
        <v>1956</v>
      </c>
      <c r="H129" s="835" t="s">
        <v>1957</v>
      </c>
      <c r="I129" s="849">
        <v>0.47999998927116394</v>
      </c>
      <c r="J129" s="849">
        <v>100</v>
      </c>
      <c r="K129" s="850">
        <v>48</v>
      </c>
    </row>
    <row r="130" spans="1:11" ht="14.45" customHeight="1" x14ac:dyDescent="0.2">
      <c r="A130" s="831" t="s">
        <v>571</v>
      </c>
      <c r="B130" s="832" t="s">
        <v>572</v>
      </c>
      <c r="C130" s="835" t="s">
        <v>586</v>
      </c>
      <c r="D130" s="863" t="s">
        <v>587</v>
      </c>
      <c r="E130" s="835" t="s">
        <v>1954</v>
      </c>
      <c r="F130" s="863" t="s">
        <v>1955</v>
      </c>
      <c r="G130" s="835" t="s">
        <v>1958</v>
      </c>
      <c r="H130" s="835" t="s">
        <v>1959</v>
      </c>
      <c r="I130" s="849">
        <v>0.30000001192092896</v>
      </c>
      <c r="J130" s="849">
        <v>400</v>
      </c>
      <c r="K130" s="850">
        <v>121.44000244140625</v>
      </c>
    </row>
    <row r="131" spans="1:11" ht="14.45" customHeight="1" x14ac:dyDescent="0.2">
      <c r="A131" s="831" t="s">
        <v>571</v>
      </c>
      <c r="B131" s="832" t="s">
        <v>572</v>
      </c>
      <c r="C131" s="835" t="s">
        <v>586</v>
      </c>
      <c r="D131" s="863" t="s">
        <v>587</v>
      </c>
      <c r="E131" s="835" t="s">
        <v>1954</v>
      </c>
      <c r="F131" s="863" t="s">
        <v>1955</v>
      </c>
      <c r="G131" s="835" t="s">
        <v>1960</v>
      </c>
      <c r="H131" s="835" t="s">
        <v>1961</v>
      </c>
      <c r="I131" s="849">
        <v>0.54500001668930054</v>
      </c>
      <c r="J131" s="849">
        <v>300</v>
      </c>
      <c r="K131" s="850">
        <v>163</v>
      </c>
    </row>
    <row r="132" spans="1:11" ht="14.45" customHeight="1" x14ac:dyDescent="0.2">
      <c r="A132" s="831" t="s">
        <v>571</v>
      </c>
      <c r="B132" s="832" t="s">
        <v>572</v>
      </c>
      <c r="C132" s="835" t="s">
        <v>586</v>
      </c>
      <c r="D132" s="863" t="s">
        <v>587</v>
      </c>
      <c r="E132" s="835" t="s">
        <v>1954</v>
      </c>
      <c r="F132" s="863" t="s">
        <v>1955</v>
      </c>
      <c r="G132" s="835" t="s">
        <v>1962</v>
      </c>
      <c r="H132" s="835" t="s">
        <v>1963</v>
      </c>
      <c r="I132" s="849">
        <v>0.31000000238418579</v>
      </c>
      <c r="J132" s="849">
        <v>200</v>
      </c>
      <c r="K132" s="850">
        <v>62</v>
      </c>
    </row>
    <row r="133" spans="1:11" ht="14.45" customHeight="1" x14ac:dyDescent="0.2">
      <c r="A133" s="831" t="s">
        <v>571</v>
      </c>
      <c r="B133" s="832" t="s">
        <v>572</v>
      </c>
      <c r="C133" s="835" t="s">
        <v>586</v>
      </c>
      <c r="D133" s="863" t="s">
        <v>587</v>
      </c>
      <c r="E133" s="835" t="s">
        <v>1954</v>
      </c>
      <c r="F133" s="863" t="s">
        <v>1955</v>
      </c>
      <c r="G133" s="835" t="s">
        <v>1958</v>
      </c>
      <c r="H133" s="835" t="s">
        <v>1964</v>
      </c>
      <c r="I133" s="849">
        <v>0.30000001192092896</v>
      </c>
      <c r="J133" s="849">
        <v>200</v>
      </c>
      <c r="K133" s="850">
        <v>60.720001220703125</v>
      </c>
    </row>
    <row r="134" spans="1:11" ht="14.45" customHeight="1" x14ac:dyDescent="0.2">
      <c r="A134" s="831" t="s">
        <v>571</v>
      </c>
      <c r="B134" s="832" t="s">
        <v>572</v>
      </c>
      <c r="C134" s="835" t="s">
        <v>586</v>
      </c>
      <c r="D134" s="863" t="s">
        <v>587</v>
      </c>
      <c r="E134" s="835" t="s">
        <v>1954</v>
      </c>
      <c r="F134" s="863" t="s">
        <v>1955</v>
      </c>
      <c r="G134" s="835" t="s">
        <v>1965</v>
      </c>
      <c r="H134" s="835" t="s">
        <v>1966</v>
      </c>
      <c r="I134" s="849">
        <v>0.31000000238418579</v>
      </c>
      <c r="J134" s="849">
        <v>600</v>
      </c>
      <c r="K134" s="850">
        <v>186</v>
      </c>
    </row>
    <row r="135" spans="1:11" ht="14.45" customHeight="1" x14ac:dyDescent="0.2">
      <c r="A135" s="831" t="s">
        <v>571</v>
      </c>
      <c r="B135" s="832" t="s">
        <v>572</v>
      </c>
      <c r="C135" s="835" t="s">
        <v>586</v>
      </c>
      <c r="D135" s="863" t="s">
        <v>587</v>
      </c>
      <c r="E135" s="835" t="s">
        <v>1967</v>
      </c>
      <c r="F135" s="863" t="s">
        <v>1968</v>
      </c>
      <c r="G135" s="835" t="s">
        <v>1969</v>
      </c>
      <c r="H135" s="835" t="s">
        <v>1970</v>
      </c>
      <c r="I135" s="849">
        <v>15.729999542236328</v>
      </c>
      <c r="J135" s="849">
        <v>600</v>
      </c>
      <c r="K135" s="850">
        <v>9438</v>
      </c>
    </row>
    <row r="136" spans="1:11" ht="14.45" customHeight="1" x14ac:dyDescent="0.2">
      <c r="A136" s="831" t="s">
        <v>571</v>
      </c>
      <c r="B136" s="832" t="s">
        <v>572</v>
      </c>
      <c r="C136" s="835" t="s">
        <v>586</v>
      </c>
      <c r="D136" s="863" t="s">
        <v>587</v>
      </c>
      <c r="E136" s="835" t="s">
        <v>1967</v>
      </c>
      <c r="F136" s="863" t="s">
        <v>1968</v>
      </c>
      <c r="G136" s="835" t="s">
        <v>1971</v>
      </c>
      <c r="H136" s="835" t="s">
        <v>1972</v>
      </c>
      <c r="I136" s="849">
        <v>15.729999542236328</v>
      </c>
      <c r="J136" s="849">
        <v>600</v>
      </c>
      <c r="K136" s="850">
        <v>9438</v>
      </c>
    </row>
    <row r="137" spans="1:11" ht="14.45" customHeight="1" x14ac:dyDescent="0.2">
      <c r="A137" s="831" t="s">
        <v>571</v>
      </c>
      <c r="B137" s="832" t="s">
        <v>572</v>
      </c>
      <c r="C137" s="835" t="s">
        <v>586</v>
      </c>
      <c r="D137" s="863" t="s">
        <v>587</v>
      </c>
      <c r="E137" s="835" t="s">
        <v>1967</v>
      </c>
      <c r="F137" s="863" t="s">
        <v>1968</v>
      </c>
      <c r="G137" s="835" t="s">
        <v>1969</v>
      </c>
      <c r="H137" s="835" t="s">
        <v>1973</v>
      </c>
      <c r="I137" s="849">
        <v>15.729999542236328</v>
      </c>
      <c r="J137" s="849">
        <v>500</v>
      </c>
      <c r="K137" s="850">
        <v>7865</v>
      </c>
    </row>
    <row r="138" spans="1:11" ht="14.45" customHeight="1" x14ac:dyDescent="0.2">
      <c r="A138" s="831" t="s">
        <v>571</v>
      </c>
      <c r="B138" s="832" t="s">
        <v>572</v>
      </c>
      <c r="C138" s="835" t="s">
        <v>586</v>
      </c>
      <c r="D138" s="863" t="s">
        <v>587</v>
      </c>
      <c r="E138" s="835" t="s">
        <v>1967</v>
      </c>
      <c r="F138" s="863" t="s">
        <v>1968</v>
      </c>
      <c r="G138" s="835" t="s">
        <v>1971</v>
      </c>
      <c r="H138" s="835" t="s">
        <v>1974</v>
      </c>
      <c r="I138" s="849">
        <v>15.729999542236328</v>
      </c>
      <c r="J138" s="849">
        <v>500</v>
      </c>
      <c r="K138" s="850">
        <v>7865</v>
      </c>
    </row>
    <row r="139" spans="1:11" ht="14.45" customHeight="1" x14ac:dyDescent="0.2">
      <c r="A139" s="831" t="s">
        <v>571</v>
      </c>
      <c r="B139" s="832" t="s">
        <v>572</v>
      </c>
      <c r="C139" s="835" t="s">
        <v>586</v>
      </c>
      <c r="D139" s="863" t="s">
        <v>587</v>
      </c>
      <c r="E139" s="835" t="s">
        <v>1967</v>
      </c>
      <c r="F139" s="863" t="s">
        <v>1968</v>
      </c>
      <c r="G139" s="835" t="s">
        <v>1975</v>
      </c>
      <c r="H139" s="835" t="s">
        <v>1976</v>
      </c>
      <c r="I139" s="849">
        <v>0.62999999523162842</v>
      </c>
      <c r="J139" s="849">
        <v>1600</v>
      </c>
      <c r="K139" s="850">
        <v>1008</v>
      </c>
    </row>
    <row r="140" spans="1:11" ht="14.45" customHeight="1" x14ac:dyDescent="0.2">
      <c r="A140" s="831" t="s">
        <v>571</v>
      </c>
      <c r="B140" s="832" t="s">
        <v>572</v>
      </c>
      <c r="C140" s="835" t="s">
        <v>586</v>
      </c>
      <c r="D140" s="863" t="s">
        <v>587</v>
      </c>
      <c r="E140" s="835" t="s">
        <v>1967</v>
      </c>
      <c r="F140" s="863" t="s">
        <v>1968</v>
      </c>
      <c r="G140" s="835" t="s">
        <v>1977</v>
      </c>
      <c r="H140" s="835" t="s">
        <v>1978</v>
      </c>
      <c r="I140" s="849">
        <v>0.62799999713897703</v>
      </c>
      <c r="J140" s="849">
        <v>12800</v>
      </c>
      <c r="K140" s="850">
        <v>8044</v>
      </c>
    </row>
    <row r="141" spans="1:11" ht="14.45" customHeight="1" x14ac:dyDescent="0.2">
      <c r="A141" s="831" t="s">
        <v>571</v>
      </c>
      <c r="B141" s="832" t="s">
        <v>572</v>
      </c>
      <c r="C141" s="835" t="s">
        <v>586</v>
      </c>
      <c r="D141" s="863" t="s">
        <v>587</v>
      </c>
      <c r="E141" s="835" t="s">
        <v>1967</v>
      </c>
      <c r="F141" s="863" t="s">
        <v>1968</v>
      </c>
      <c r="G141" s="835" t="s">
        <v>1979</v>
      </c>
      <c r="H141" s="835" t="s">
        <v>1980</v>
      </c>
      <c r="I141" s="849">
        <v>0.89499998092651367</v>
      </c>
      <c r="J141" s="849">
        <v>3000</v>
      </c>
      <c r="K141" s="850">
        <v>2685.280029296875</v>
      </c>
    </row>
    <row r="142" spans="1:11" ht="14.45" customHeight="1" x14ac:dyDescent="0.2">
      <c r="A142" s="831" t="s">
        <v>571</v>
      </c>
      <c r="B142" s="832" t="s">
        <v>572</v>
      </c>
      <c r="C142" s="835" t="s">
        <v>586</v>
      </c>
      <c r="D142" s="863" t="s">
        <v>587</v>
      </c>
      <c r="E142" s="835" t="s">
        <v>1967</v>
      </c>
      <c r="F142" s="863" t="s">
        <v>1968</v>
      </c>
      <c r="G142" s="835" t="s">
        <v>1975</v>
      </c>
      <c r="H142" s="835" t="s">
        <v>1981</v>
      </c>
      <c r="I142" s="849">
        <v>0.62999999523162842</v>
      </c>
      <c r="J142" s="849">
        <v>3000</v>
      </c>
      <c r="K142" s="850">
        <v>1890</v>
      </c>
    </row>
    <row r="143" spans="1:11" ht="14.45" customHeight="1" x14ac:dyDescent="0.2">
      <c r="A143" s="831" t="s">
        <v>571</v>
      </c>
      <c r="B143" s="832" t="s">
        <v>572</v>
      </c>
      <c r="C143" s="835" t="s">
        <v>586</v>
      </c>
      <c r="D143" s="863" t="s">
        <v>587</v>
      </c>
      <c r="E143" s="835" t="s">
        <v>1967</v>
      </c>
      <c r="F143" s="863" t="s">
        <v>1968</v>
      </c>
      <c r="G143" s="835" t="s">
        <v>1977</v>
      </c>
      <c r="H143" s="835" t="s">
        <v>1982</v>
      </c>
      <c r="I143" s="849">
        <v>0.62999999523162842</v>
      </c>
      <c r="J143" s="849">
        <v>16000</v>
      </c>
      <c r="K143" s="850">
        <v>10080</v>
      </c>
    </row>
    <row r="144" spans="1:11" ht="14.45" customHeight="1" x14ac:dyDescent="0.2">
      <c r="A144" s="831" t="s">
        <v>571</v>
      </c>
      <c r="B144" s="832" t="s">
        <v>572</v>
      </c>
      <c r="C144" s="835" t="s">
        <v>586</v>
      </c>
      <c r="D144" s="863" t="s">
        <v>587</v>
      </c>
      <c r="E144" s="835" t="s">
        <v>1967</v>
      </c>
      <c r="F144" s="863" t="s">
        <v>1968</v>
      </c>
      <c r="G144" s="835" t="s">
        <v>1979</v>
      </c>
      <c r="H144" s="835" t="s">
        <v>1983</v>
      </c>
      <c r="I144" s="849">
        <v>0.89999997615814209</v>
      </c>
      <c r="J144" s="849">
        <v>1000</v>
      </c>
      <c r="K144" s="850">
        <v>895.4000244140625</v>
      </c>
    </row>
    <row r="145" spans="1:11" ht="14.45" customHeight="1" x14ac:dyDescent="0.2">
      <c r="A145" s="831" t="s">
        <v>571</v>
      </c>
      <c r="B145" s="832" t="s">
        <v>572</v>
      </c>
      <c r="C145" s="835" t="s">
        <v>586</v>
      </c>
      <c r="D145" s="863" t="s">
        <v>587</v>
      </c>
      <c r="E145" s="835" t="s">
        <v>1967</v>
      </c>
      <c r="F145" s="863" t="s">
        <v>1968</v>
      </c>
      <c r="G145" s="835" t="s">
        <v>1984</v>
      </c>
      <c r="H145" s="835" t="s">
        <v>1985</v>
      </c>
      <c r="I145" s="849">
        <v>0.89999997615814209</v>
      </c>
      <c r="J145" s="849">
        <v>600</v>
      </c>
      <c r="K145" s="850">
        <v>537.239990234375</v>
      </c>
    </row>
    <row r="146" spans="1:11" ht="14.45" customHeight="1" x14ac:dyDescent="0.2">
      <c r="A146" s="831" t="s">
        <v>571</v>
      </c>
      <c r="B146" s="832" t="s">
        <v>572</v>
      </c>
      <c r="C146" s="835" t="s">
        <v>586</v>
      </c>
      <c r="D146" s="863" t="s">
        <v>587</v>
      </c>
      <c r="E146" s="835" t="s">
        <v>1967</v>
      </c>
      <c r="F146" s="863" t="s">
        <v>1968</v>
      </c>
      <c r="G146" s="835" t="s">
        <v>1986</v>
      </c>
      <c r="H146" s="835" t="s">
        <v>1987</v>
      </c>
      <c r="I146" s="849">
        <v>0.89999997615814209</v>
      </c>
      <c r="J146" s="849">
        <v>1000</v>
      </c>
      <c r="K146" s="850">
        <v>895.4000244140625</v>
      </c>
    </row>
    <row r="147" spans="1:11" ht="14.45" customHeight="1" x14ac:dyDescent="0.2">
      <c r="A147" s="831" t="s">
        <v>571</v>
      </c>
      <c r="B147" s="832" t="s">
        <v>572</v>
      </c>
      <c r="C147" s="835" t="s">
        <v>597</v>
      </c>
      <c r="D147" s="863" t="s">
        <v>598</v>
      </c>
      <c r="E147" s="835" t="s">
        <v>1744</v>
      </c>
      <c r="F147" s="863" t="s">
        <v>1745</v>
      </c>
      <c r="G147" s="835" t="s">
        <v>1988</v>
      </c>
      <c r="H147" s="835" t="s">
        <v>1989</v>
      </c>
      <c r="I147" s="849">
        <v>5445</v>
      </c>
      <c r="J147" s="849">
        <v>3</v>
      </c>
      <c r="K147" s="850">
        <v>16335</v>
      </c>
    </row>
    <row r="148" spans="1:11" ht="14.45" customHeight="1" x14ac:dyDescent="0.2">
      <c r="A148" s="831" t="s">
        <v>571</v>
      </c>
      <c r="B148" s="832" t="s">
        <v>572</v>
      </c>
      <c r="C148" s="835" t="s">
        <v>597</v>
      </c>
      <c r="D148" s="863" t="s">
        <v>598</v>
      </c>
      <c r="E148" s="835" t="s">
        <v>1744</v>
      </c>
      <c r="F148" s="863" t="s">
        <v>1745</v>
      </c>
      <c r="G148" s="835" t="s">
        <v>1990</v>
      </c>
      <c r="H148" s="835" t="s">
        <v>1991</v>
      </c>
      <c r="I148" s="849">
        <v>5445</v>
      </c>
      <c r="J148" s="849">
        <v>2</v>
      </c>
      <c r="K148" s="850">
        <v>10890</v>
      </c>
    </row>
    <row r="149" spans="1:11" ht="14.45" customHeight="1" x14ac:dyDescent="0.2">
      <c r="A149" s="831" t="s">
        <v>571</v>
      </c>
      <c r="B149" s="832" t="s">
        <v>572</v>
      </c>
      <c r="C149" s="835" t="s">
        <v>597</v>
      </c>
      <c r="D149" s="863" t="s">
        <v>598</v>
      </c>
      <c r="E149" s="835" t="s">
        <v>1744</v>
      </c>
      <c r="F149" s="863" t="s">
        <v>1745</v>
      </c>
      <c r="G149" s="835" t="s">
        <v>1992</v>
      </c>
      <c r="H149" s="835" t="s">
        <v>1993</v>
      </c>
      <c r="I149" s="849">
        <v>5445</v>
      </c>
      <c r="J149" s="849">
        <v>3</v>
      </c>
      <c r="K149" s="850">
        <v>16335</v>
      </c>
    </row>
    <row r="150" spans="1:11" ht="14.45" customHeight="1" x14ac:dyDescent="0.2">
      <c r="A150" s="831" t="s">
        <v>571</v>
      </c>
      <c r="B150" s="832" t="s">
        <v>572</v>
      </c>
      <c r="C150" s="835" t="s">
        <v>597</v>
      </c>
      <c r="D150" s="863" t="s">
        <v>598</v>
      </c>
      <c r="E150" s="835" t="s">
        <v>1744</v>
      </c>
      <c r="F150" s="863" t="s">
        <v>1745</v>
      </c>
      <c r="G150" s="835" t="s">
        <v>1994</v>
      </c>
      <c r="H150" s="835" t="s">
        <v>1995</v>
      </c>
      <c r="I150" s="849">
        <v>5445</v>
      </c>
      <c r="J150" s="849">
        <v>1</v>
      </c>
      <c r="K150" s="850">
        <v>5445</v>
      </c>
    </row>
    <row r="151" spans="1:11" ht="14.45" customHeight="1" x14ac:dyDescent="0.2">
      <c r="A151" s="831" t="s">
        <v>571</v>
      </c>
      <c r="B151" s="832" t="s">
        <v>572</v>
      </c>
      <c r="C151" s="835" t="s">
        <v>597</v>
      </c>
      <c r="D151" s="863" t="s">
        <v>598</v>
      </c>
      <c r="E151" s="835" t="s">
        <v>1744</v>
      </c>
      <c r="F151" s="863" t="s">
        <v>1745</v>
      </c>
      <c r="G151" s="835" t="s">
        <v>1746</v>
      </c>
      <c r="H151" s="835" t="s">
        <v>1747</v>
      </c>
      <c r="I151" s="849">
        <v>147.17999267578125</v>
      </c>
      <c r="J151" s="849">
        <v>76</v>
      </c>
      <c r="K151" s="850">
        <v>11185.750122070313</v>
      </c>
    </row>
    <row r="152" spans="1:11" ht="14.45" customHeight="1" x14ac:dyDescent="0.2">
      <c r="A152" s="831" t="s">
        <v>571</v>
      </c>
      <c r="B152" s="832" t="s">
        <v>572</v>
      </c>
      <c r="C152" s="835" t="s">
        <v>597</v>
      </c>
      <c r="D152" s="863" t="s">
        <v>598</v>
      </c>
      <c r="E152" s="835" t="s">
        <v>1744</v>
      </c>
      <c r="F152" s="863" t="s">
        <v>1745</v>
      </c>
      <c r="G152" s="835" t="s">
        <v>1996</v>
      </c>
      <c r="H152" s="835" t="s">
        <v>1997</v>
      </c>
      <c r="I152" s="849">
        <v>141.58000183105469</v>
      </c>
      <c r="J152" s="849">
        <v>3</v>
      </c>
      <c r="K152" s="850">
        <v>424.739990234375</v>
      </c>
    </row>
    <row r="153" spans="1:11" ht="14.45" customHeight="1" x14ac:dyDescent="0.2">
      <c r="A153" s="831" t="s">
        <v>571</v>
      </c>
      <c r="B153" s="832" t="s">
        <v>572</v>
      </c>
      <c r="C153" s="835" t="s">
        <v>597</v>
      </c>
      <c r="D153" s="863" t="s">
        <v>598</v>
      </c>
      <c r="E153" s="835" t="s">
        <v>1744</v>
      </c>
      <c r="F153" s="863" t="s">
        <v>1745</v>
      </c>
      <c r="G153" s="835" t="s">
        <v>1753</v>
      </c>
      <c r="H153" s="835" t="s">
        <v>1754</v>
      </c>
      <c r="I153" s="849">
        <v>13.305000305175781</v>
      </c>
      <c r="J153" s="849">
        <v>40</v>
      </c>
      <c r="K153" s="850">
        <v>532.20001220703125</v>
      </c>
    </row>
    <row r="154" spans="1:11" ht="14.45" customHeight="1" x14ac:dyDescent="0.2">
      <c r="A154" s="831" t="s">
        <v>571</v>
      </c>
      <c r="B154" s="832" t="s">
        <v>572</v>
      </c>
      <c r="C154" s="835" t="s">
        <v>597</v>
      </c>
      <c r="D154" s="863" t="s">
        <v>598</v>
      </c>
      <c r="E154" s="835" t="s">
        <v>1744</v>
      </c>
      <c r="F154" s="863" t="s">
        <v>1745</v>
      </c>
      <c r="G154" s="835" t="s">
        <v>1753</v>
      </c>
      <c r="H154" s="835" t="s">
        <v>1755</v>
      </c>
      <c r="I154" s="849">
        <v>12.34999974568685</v>
      </c>
      <c r="J154" s="849">
        <v>30</v>
      </c>
      <c r="K154" s="850">
        <v>370.52999877929688</v>
      </c>
    </row>
    <row r="155" spans="1:11" ht="14.45" customHeight="1" x14ac:dyDescent="0.2">
      <c r="A155" s="831" t="s">
        <v>571</v>
      </c>
      <c r="B155" s="832" t="s">
        <v>572</v>
      </c>
      <c r="C155" s="835" t="s">
        <v>597</v>
      </c>
      <c r="D155" s="863" t="s">
        <v>598</v>
      </c>
      <c r="E155" s="835" t="s">
        <v>1744</v>
      </c>
      <c r="F155" s="863" t="s">
        <v>1745</v>
      </c>
      <c r="G155" s="835" t="s">
        <v>1758</v>
      </c>
      <c r="H155" s="835" t="s">
        <v>1759</v>
      </c>
      <c r="I155" s="849">
        <v>3035.31005859375</v>
      </c>
      <c r="J155" s="849">
        <v>1</v>
      </c>
      <c r="K155" s="850">
        <v>3035.31005859375</v>
      </c>
    </row>
    <row r="156" spans="1:11" ht="14.45" customHeight="1" x14ac:dyDescent="0.2">
      <c r="A156" s="831" t="s">
        <v>571</v>
      </c>
      <c r="B156" s="832" t="s">
        <v>572</v>
      </c>
      <c r="C156" s="835" t="s">
        <v>597</v>
      </c>
      <c r="D156" s="863" t="s">
        <v>598</v>
      </c>
      <c r="E156" s="835" t="s">
        <v>1744</v>
      </c>
      <c r="F156" s="863" t="s">
        <v>1745</v>
      </c>
      <c r="G156" s="835" t="s">
        <v>1760</v>
      </c>
      <c r="H156" s="835" t="s">
        <v>1761</v>
      </c>
      <c r="I156" s="849">
        <v>2277.85009765625</v>
      </c>
      <c r="J156" s="849">
        <v>3</v>
      </c>
      <c r="K156" s="850">
        <v>6833.55029296875</v>
      </c>
    </row>
    <row r="157" spans="1:11" ht="14.45" customHeight="1" x14ac:dyDescent="0.2">
      <c r="A157" s="831" t="s">
        <v>571</v>
      </c>
      <c r="B157" s="832" t="s">
        <v>572</v>
      </c>
      <c r="C157" s="835" t="s">
        <v>597</v>
      </c>
      <c r="D157" s="863" t="s">
        <v>598</v>
      </c>
      <c r="E157" s="835" t="s">
        <v>1744</v>
      </c>
      <c r="F157" s="863" t="s">
        <v>1745</v>
      </c>
      <c r="G157" s="835" t="s">
        <v>1998</v>
      </c>
      <c r="H157" s="835" t="s">
        <v>1999</v>
      </c>
      <c r="I157" s="849">
        <v>2277.85009765625</v>
      </c>
      <c r="J157" s="849">
        <v>5</v>
      </c>
      <c r="K157" s="850">
        <v>11389.25048828125</v>
      </c>
    </row>
    <row r="158" spans="1:11" ht="14.45" customHeight="1" x14ac:dyDescent="0.2">
      <c r="A158" s="831" t="s">
        <v>571</v>
      </c>
      <c r="B158" s="832" t="s">
        <v>572</v>
      </c>
      <c r="C158" s="835" t="s">
        <v>597</v>
      </c>
      <c r="D158" s="863" t="s">
        <v>598</v>
      </c>
      <c r="E158" s="835" t="s">
        <v>1744</v>
      </c>
      <c r="F158" s="863" t="s">
        <v>1745</v>
      </c>
      <c r="G158" s="835" t="s">
        <v>1756</v>
      </c>
      <c r="H158" s="835" t="s">
        <v>1762</v>
      </c>
      <c r="I158" s="849">
        <v>3035.31005859375</v>
      </c>
      <c r="J158" s="849">
        <v>2</v>
      </c>
      <c r="K158" s="850">
        <v>6070.6201171875</v>
      </c>
    </row>
    <row r="159" spans="1:11" ht="14.45" customHeight="1" x14ac:dyDescent="0.2">
      <c r="A159" s="831" t="s">
        <v>571</v>
      </c>
      <c r="B159" s="832" t="s">
        <v>572</v>
      </c>
      <c r="C159" s="835" t="s">
        <v>597</v>
      </c>
      <c r="D159" s="863" t="s">
        <v>598</v>
      </c>
      <c r="E159" s="835" t="s">
        <v>1744</v>
      </c>
      <c r="F159" s="863" t="s">
        <v>1745</v>
      </c>
      <c r="G159" s="835" t="s">
        <v>1767</v>
      </c>
      <c r="H159" s="835" t="s">
        <v>1768</v>
      </c>
      <c r="I159" s="849">
        <v>9228.2001953125</v>
      </c>
      <c r="J159" s="849">
        <v>0.25</v>
      </c>
      <c r="K159" s="850">
        <v>2307.050048828125</v>
      </c>
    </row>
    <row r="160" spans="1:11" ht="14.45" customHeight="1" x14ac:dyDescent="0.2">
      <c r="A160" s="831" t="s">
        <v>571</v>
      </c>
      <c r="B160" s="832" t="s">
        <v>572</v>
      </c>
      <c r="C160" s="835" t="s">
        <v>597</v>
      </c>
      <c r="D160" s="863" t="s">
        <v>598</v>
      </c>
      <c r="E160" s="835" t="s">
        <v>1744</v>
      </c>
      <c r="F160" s="863" t="s">
        <v>1745</v>
      </c>
      <c r="G160" s="835" t="s">
        <v>1770</v>
      </c>
      <c r="H160" s="835" t="s">
        <v>2000</v>
      </c>
      <c r="I160" s="849">
        <v>22994.599609375</v>
      </c>
      <c r="J160" s="849">
        <v>0.25</v>
      </c>
      <c r="K160" s="850">
        <v>5748.64990234375</v>
      </c>
    </row>
    <row r="161" spans="1:11" ht="14.45" customHeight="1" x14ac:dyDescent="0.2">
      <c r="A161" s="831" t="s">
        <v>571</v>
      </c>
      <c r="B161" s="832" t="s">
        <v>572</v>
      </c>
      <c r="C161" s="835" t="s">
        <v>597</v>
      </c>
      <c r="D161" s="863" t="s">
        <v>598</v>
      </c>
      <c r="E161" s="835" t="s">
        <v>1744</v>
      </c>
      <c r="F161" s="863" t="s">
        <v>1745</v>
      </c>
      <c r="G161" s="835" t="s">
        <v>1772</v>
      </c>
      <c r="H161" s="835" t="s">
        <v>2001</v>
      </c>
      <c r="I161" s="849">
        <v>22994.560546875</v>
      </c>
      <c r="J161" s="849">
        <v>0.25</v>
      </c>
      <c r="K161" s="850">
        <v>5748.64013671875</v>
      </c>
    </row>
    <row r="162" spans="1:11" ht="14.45" customHeight="1" x14ac:dyDescent="0.2">
      <c r="A162" s="831" t="s">
        <v>571</v>
      </c>
      <c r="B162" s="832" t="s">
        <v>572</v>
      </c>
      <c r="C162" s="835" t="s">
        <v>597</v>
      </c>
      <c r="D162" s="863" t="s">
        <v>598</v>
      </c>
      <c r="E162" s="835" t="s">
        <v>1744</v>
      </c>
      <c r="F162" s="863" t="s">
        <v>1745</v>
      </c>
      <c r="G162" s="835" t="s">
        <v>1774</v>
      </c>
      <c r="H162" s="835" t="s">
        <v>2002</v>
      </c>
      <c r="I162" s="849">
        <v>22994.599609375</v>
      </c>
      <c r="J162" s="849">
        <v>0.25</v>
      </c>
      <c r="K162" s="850">
        <v>5748.64990234375</v>
      </c>
    </row>
    <row r="163" spans="1:11" ht="14.45" customHeight="1" x14ac:dyDescent="0.2">
      <c r="A163" s="831" t="s">
        <v>571</v>
      </c>
      <c r="B163" s="832" t="s">
        <v>572</v>
      </c>
      <c r="C163" s="835" t="s">
        <v>597</v>
      </c>
      <c r="D163" s="863" t="s">
        <v>598</v>
      </c>
      <c r="E163" s="835" t="s">
        <v>1744</v>
      </c>
      <c r="F163" s="863" t="s">
        <v>1745</v>
      </c>
      <c r="G163" s="835" t="s">
        <v>1779</v>
      </c>
      <c r="H163" s="835" t="s">
        <v>2003</v>
      </c>
      <c r="I163" s="849">
        <v>16187.7197265625</v>
      </c>
      <c r="J163" s="849">
        <v>0.5</v>
      </c>
      <c r="K163" s="850">
        <v>8093.85986328125</v>
      </c>
    </row>
    <row r="164" spans="1:11" ht="14.45" customHeight="1" x14ac:dyDescent="0.2">
      <c r="A164" s="831" t="s">
        <v>571</v>
      </c>
      <c r="B164" s="832" t="s">
        <v>572</v>
      </c>
      <c r="C164" s="835" t="s">
        <v>597</v>
      </c>
      <c r="D164" s="863" t="s">
        <v>598</v>
      </c>
      <c r="E164" s="835" t="s">
        <v>1744</v>
      </c>
      <c r="F164" s="863" t="s">
        <v>1745</v>
      </c>
      <c r="G164" s="835" t="s">
        <v>1784</v>
      </c>
      <c r="H164" s="835" t="s">
        <v>1785</v>
      </c>
      <c r="I164" s="849">
        <v>3709.669921875</v>
      </c>
      <c r="J164" s="849">
        <v>2</v>
      </c>
      <c r="K164" s="850">
        <v>7419.33984375</v>
      </c>
    </row>
    <row r="165" spans="1:11" ht="14.45" customHeight="1" x14ac:dyDescent="0.2">
      <c r="A165" s="831" t="s">
        <v>571</v>
      </c>
      <c r="B165" s="832" t="s">
        <v>572</v>
      </c>
      <c r="C165" s="835" t="s">
        <v>597</v>
      </c>
      <c r="D165" s="863" t="s">
        <v>598</v>
      </c>
      <c r="E165" s="835" t="s">
        <v>1744</v>
      </c>
      <c r="F165" s="863" t="s">
        <v>1745</v>
      </c>
      <c r="G165" s="835" t="s">
        <v>1787</v>
      </c>
      <c r="H165" s="835" t="s">
        <v>1788</v>
      </c>
      <c r="I165" s="849">
        <v>3130.75</v>
      </c>
      <c r="J165" s="849">
        <v>2</v>
      </c>
      <c r="K165" s="850">
        <v>6261.5</v>
      </c>
    </row>
    <row r="166" spans="1:11" ht="14.45" customHeight="1" x14ac:dyDescent="0.2">
      <c r="A166" s="831" t="s">
        <v>571</v>
      </c>
      <c r="B166" s="832" t="s">
        <v>572</v>
      </c>
      <c r="C166" s="835" t="s">
        <v>597</v>
      </c>
      <c r="D166" s="863" t="s">
        <v>598</v>
      </c>
      <c r="E166" s="835" t="s">
        <v>1744</v>
      </c>
      <c r="F166" s="863" t="s">
        <v>1745</v>
      </c>
      <c r="G166" s="835" t="s">
        <v>1787</v>
      </c>
      <c r="H166" s="835" t="s">
        <v>1789</v>
      </c>
      <c r="I166" s="849">
        <v>3130.75</v>
      </c>
      <c r="J166" s="849">
        <v>1</v>
      </c>
      <c r="K166" s="850">
        <v>3130.75</v>
      </c>
    </row>
    <row r="167" spans="1:11" ht="14.45" customHeight="1" x14ac:dyDescent="0.2">
      <c r="A167" s="831" t="s">
        <v>571</v>
      </c>
      <c r="B167" s="832" t="s">
        <v>572</v>
      </c>
      <c r="C167" s="835" t="s">
        <v>597</v>
      </c>
      <c r="D167" s="863" t="s">
        <v>598</v>
      </c>
      <c r="E167" s="835" t="s">
        <v>1744</v>
      </c>
      <c r="F167" s="863" t="s">
        <v>1745</v>
      </c>
      <c r="G167" s="835" t="s">
        <v>1790</v>
      </c>
      <c r="H167" s="835" t="s">
        <v>1791</v>
      </c>
      <c r="I167" s="849">
        <v>213.35000610351563</v>
      </c>
      <c r="J167" s="849">
        <v>1</v>
      </c>
      <c r="K167" s="850">
        <v>213.35000610351563</v>
      </c>
    </row>
    <row r="168" spans="1:11" ht="14.45" customHeight="1" x14ac:dyDescent="0.2">
      <c r="A168" s="831" t="s">
        <v>571</v>
      </c>
      <c r="B168" s="832" t="s">
        <v>572</v>
      </c>
      <c r="C168" s="835" t="s">
        <v>597</v>
      </c>
      <c r="D168" s="863" t="s">
        <v>598</v>
      </c>
      <c r="E168" s="835" t="s">
        <v>1744</v>
      </c>
      <c r="F168" s="863" t="s">
        <v>1745</v>
      </c>
      <c r="G168" s="835" t="s">
        <v>1792</v>
      </c>
      <c r="H168" s="835" t="s">
        <v>1793</v>
      </c>
      <c r="I168" s="849">
        <v>2722.5</v>
      </c>
      <c r="J168" s="849">
        <v>3</v>
      </c>
      <c r="K168" s="850">
        <v>8167.5</v>
      </c>
    </row>
    <row r="169" spans="1:11" ht="14.45" customHeight="1" x14ac:dyDescent="0.2">
      <c r="A169" s="831" t="s">
        <v>571</v>
      </c>
      <c r="B169" s="832" t="s">
        <v>572</v>
      </c>
      <c r="C169" s="835" t="s">
        <v>597</v>
      </c>
      <c r="D169" s="863" t="s">
        <v>598</v>
      </c>
      <c r="E169" s="835" t="s">
        <v>1744</v>
      </c>
      <c r="F169" s="863" t="s">
        <v>1745</v>
      </c>
      <c r="G169" s="835" t="s">
        <v>1792</v>
      </c>
      <c r="H169" s="835" t="s">
        <v>1794</v>
      </c>
      <c r="I169" s="849">
        <v>2722.5</v>
      </c>
      <c r="J169" s="849">
        <v>3</v>
      </c>
      <c r="K169" s="850">
        <v>8167.5</v>
      </c>
    </row>
    <row r="170" spans="1:11" ht="14.45" customHeight="1" x14ac:dyDescent="0.2">
      <c r="A170" s="831" t="s">
        <v>571</v>
      </c>
      <c r="B170" s="832" t="s">
        <v>572</v>
      </c>
      <c r="C170" s="835" t="s">
        <v>597</v>
      </c>
      <c r="D170" s="863" t="s">
        <v>598</v>
      </c>
      <c r="E170" s="835" t="s">
        <v>1744</v>
      </c>
      <c r="F170" s="863" t="s">
        <v>1745</v>
      </c>
      <c r="G170" s="835" t="s">
        <v>2004</v>
      </c>
      <c r="H170" s="835" t="s">
        <v>2005</v>
      </c>
      <c r="I170" s="849">
        <v>62.080001831054688</v>
      </c>
      <c r="J170" s="849">
        <v>2</v>
      </c>
      <c r="K170" s="850">
        <v>124.15000152587891</v>
      </c>
    </row>
    <row r="171" spans="1:11" ht="14.45" customHeight="1" x14ac:dyDescent="0.2">
      <c r="A171" s="831" t="s">
        <v>571</v>
      </c>
      <c r="B171" s="832" t="s">
        <v>572</v>
      </c>
      <c r="C171" s="835" t="s">
        <v>597</v>
      </c>
      <c r="D171" s="863" t="s">
        <v>598</v>
      </c>
      <c r="E171" s="835" t="s">
        <v>1744</v>
      </c>
      <c r="F171" s="863" t="s">
        <v>1745</v>
      </c>
      <c r="G171" s="835" t="s">
        <v>1800</v>
      </c>
      <c r="H171" s="835" t="s">
        <v>1802</v>
      </c>
      <c r="I171" s="849">
        <v>1149.5</v>
      </c>
      <c r="J171" s="849">
        <v>1</v>
      </c>
      <c r="K171" s="850">
        <v>1149.5</v>
      </c>
    </row>
    <row r="172" spans="1:11" ht="14.45" customHeight="1" x14ac:dyDescent="0.2">
      <c r="A172" s="831" t="s">
        <v>571</v>
      </c>
      <c r="B172" s="832" t="s">
        <v>572</v>
      </c>
      <c r="C172" s="835" t="s">
        <v>597</v>
      </c>
      <c r="D172" s="863" t="s">
        <v>598</v>
      </c>
      <c r="E172" s="835" t="s">
        <v>1803</v>
      </c>
      <c r="F172" s="863" t="s">
        <v>1804</v>
      </c>
      <c r="G172" s="835" t="s">
        <v>2006</v>
      </c>
      <c r="H172" s="835" t="s">
        <v>2007</v>
      </c>
      <c r="I172" s="849">
        <v>9.7799997329711914</v>
      </c>
      <c r="J172" s="849">
        <v>500</v>
      </c>
      <c r="K172" s="850">
        <v>4887.5</v>
      </c>
    </row>
    <row r="173" spans="1:11" ht="14.45" customHeight="1" x14ac:dyDescent="0.2">
      <c r="A173" s="831" t="s">
        <v>571</v>
      </c>
      <c r="B173" s="832" t="s">
        <v>572</v>
      </c>
      <c r="C173" s="835" t="s">
        <v>597</v>
      </c>
      <c r="D173" s="863" t="s">
        <v>598</v>
      </c>
      <c r="E173" s="835" t="s">
        <v>1803</v>
      </c>
      <c r="F173" s="863" t="s">
        <v>1804</v>
      </c>
      <c r="G173" s="835" t="s">
        <v>2006</v>
      </c>
      <c r="H173" s="835" t="s">
        <v>2008</v>
      </c>
      <c r="I173" s="849">
        <v>9.7799997329711914</v>
      </c>
      <c r="J173" s="849">
        <v>400</v>
      </c>
      <c r="K173" s="850">
        <v>3910</v>
      </c>
    </row>
    <row r="174" spans="1:11" ht="14.45" customHeight="1" x14ac:dyDescent="0.2">
      <c r="A174" s="831" t="s">
        <v>571</v>
      </c>
      <c r="B174" s="832" t="s">
        <v>572</v>
      </c>
      <c r="C174" s="835" t="s">
        <v>597</v>
      </c>
      <c r="D174" s="863" t="s">
        <v>598</v>
      </c>
      <c r="E174" s="835" t="s">
        <v>1803</v>
      </c>
      <c r="F174" s="863" t="s">
        <v>1804</v>
      </c>
      <c r="G174" s="835" t="s">
        <v>2009</v>
      </c>
      <c r="H174" s="835" t="s">
        <v>2010</v>
      </c>
      <c r="I174" s="849">
        <v>1.2899999618530273</v>
      </c>
      <c r="J174" s="849">
        <v>3500</v>
      </c>
      <c r="K174" s="850">
        <v>4515</v>
      </c>
    </row>
    <row r="175" spans="1:11" ht="14.45" customHeight="1" x14ac:dyDescent="0.2">
      <c r="A175" s="831" t="s">
        <v>571</v>
      </c>
      <c r="B175" s="832" t="s">
        <v>572</v>
      </c>
      <c r="C175" s="835" t="s">
        <v>597</v>
      </c>
      <c r="D175" s="863" t="s">
        <v>598</v>
      </c>
      <c r="E175" s="835" t="s">
        <v>1803</v>
      </c>
      <c r="F175" s="863" t="s">
        <v>1804</v>
      </c>
      <c r="G175" s="835" t="s">
        <v>2009</v>
      </c>
      <c r="H175" s="835" t="s">
        <v>2011</v>
      </c>
      <c r="I175" s="849">
        <v>1.2899999618530273</v>
      </c>
      <c r="J175" s="849">
        <v>4000</v>
      </c>
      <c r="K175" s="850">
        <v>5160</v>
      </c>
    </row>
    <row r="176" spans="1:11" ht="14.45" customHeight="1" x14ac:dyDescent="0.2">
      <c r="A176" s="831" t="s">
        <v>571</v>
      </c>
      <c r="B176" s="832" t="s">
        <v>572</v>
      </c>
      <c r="C176" s="835" t="s">
        <v>597</v>
      </c>
      <c r="D176" s="863" t="s">
        <v>598</v>
      </c>
      <c r="E176" s="835" t="s">
        <v>1803</v>
      </c>
      <c r="F176" s="863" t="s">
        <v>1804</v>
      </c>
      <c r="G176" s="835" t="s">
        <v>2012</v>
      </c>
      <c r="H176" s="835" t="s">
        <v>2013</v>
      </c>
      <c r="I176" s="849">
        <v>0.31999999284744263</v>
      </c>
      <c r="J176" s="849">
        <v>8000</v>
      </c>
      <c r="K176" s="850">
        <v>2557.6000366210938</v>
      </c>
    </row>
    <row r="177" spans="1:11" ht="14.45" customHeight="1" x14ac:dyDescent="0.2">
      <c r="A177" s="831" t="s">
        <v>571</v>
      </c>
      <c r="B177" s="832" t="s">
        <v>572</v>
      </c>
      <c r="C177" s="835" t="s">
        <v>597</v>
      </c>
      <c r="D177" s="863" t="s">
        <v>598</v>
      </c>
      <c r="E177" s="835" t="s">
        <v>1803</v>
      </c>
      <c r="F177" s="863" t="s">
        <v>1804</v>
      </c>
      <c r="G177" s="835" t="s">
        <v>2012</v>
      </c>
      <c r="H177" s="835" t="s">
        <v>2014</v>
      </c>
      <c r="I177" s="849">
        <v>0.31999999284744263</v>
      </c>
      <c r="J177" s="849">
        <v>12000</v>
      </c>
      <c r="K177" s="850">
        <v>3836.4000244140625</v>
      </c>
    </row>
    <row r="178" spans="1:11" ht="14.45" customHeight="1" x14ac:dyDescent="0.2">
      <c r="A178" s="831" t="s">
        <v>571</v>
      </c>
      <c r="B178" s="832" t="s">
        <v>572</v>
      </c>
      <c r="C178" s="835" t="s">
        <v>597</v>
      </c>
      <c r="D178" s="863" t="s">
        <v>598</v>
      </c>
      <c r="E178" s="835" t="s">
        <v>1803</v>
      </c>
      <c r="F178" s="863" t="s">
        <v>1804</v>
      </c>
      <c r="G178" s="835" t="s">
        <v>2015</v>
      </c>
      <c r="H178" s="835" t="s">
        <v>2016</v>
      </c>
      <c r="I178" s="849">
        <v>157.32000732421875</v>
      </c>
      <c r="J178" s="849">
        <v>3</v>
      </c>
      <c r="K178" s="850">
        <v>471.95999145507813</v>
      </c>
    </row>
    <row r="179" spans="1:11" ht="14.45" customHeight="1" x14ac:dyDescent="0.2">
      <c r="A179" s="831" t="s">
        <v>571</v>
      </c>
      <c r="B179" s="832" t="s">
        <v>572</v>
      </c>
      <c r="C179" s="835" t="s">
        <v>597</v>
      </c>
      <c r="D179" s="863" t="s">
        <v>598</v>
      </c>
      <c r="E179" s="835" t="s">
        <v>1803</v>
      </c>
      <c r="F179" s="863" t="s">
        <v>1804</v>
      </c>
      <c r="G179" s="835" t="s">
        <v>2017</v>
      </c>
      <c r="H179" s="835" t="s">
        <v>2018</v>
      </c>
      <c r="I179" s="849">
        <v>43.310001373291016</v>
      </c>
      <c r="J179" s="849">
        <v>70</v>
      </c>
      <c r="K179" s="850">
        <v>3031.6299743652344</v>
      </c>
    </row>
    <row r="180" spans="1:11" ht="14.45" customHeight="1" x14ac:dyDescent="0.2">
      <c r="A180" s="831" t="s">
        <v>571</v>
      </c>
      <c r="B180" s="832" t="s">
        <v>572</v>
      </c>
      <c r="C180" s="835" t="s">
        <v>597</v>
      </c>
      <c r="D180" s="863" t="s">
        <v>598</v>
      </c>
      <c r="E180" s="835" t="s">
        <v>1803</v>
      </c>
      <c r="F180" s="863" t="s">
        <v>1804</v>
      </c>
      <c r="G180" s="835" t="s">
        <v>1805</v>
      </c>
      <c r="H180" s="835" t="s">
        <v>2019</v>
      </c>
      <c r="I180" s="849">
        <v>790.8800048828125</v>
      </c>
      <c r="J180" s="849">
        <v>5</v>
      </c>
      <c r="K180" s="850">
        <v>3954.4000244140625</v>
      </c>
    </row>
    <row r="181" spans="1:11" ht="14.45" customHeight="1" x14ac:dyDescent="0.2">
      <c r="A181" s="831" t="s">
        <v>571</v>
      </c>
      <c r="B181" s="832" t="s">
        <v>572</v>
      </c>
      <c r="C181" s="835" t="s">
        <v>597</v>
      </c>
      <c r="D181" s="863" t="s">
        <v>598</v>
      </c>
      <c r="E181" s="835" t="s">
        <v>1803</v>
      </c>
      <c r="F181" s="863" t="s">
        <v>1804</v>
      </c>
      <c r="G181" s="835" t="s">
        <v>2020</v>
      </c>
      <c r="H181" s="835" t="s">
        <v>2021</v>
      </c>
      <c r="I181" s="849">
        <v>355.35000610351563</v>
      </c>
      <c r="J181" s="849">
        <v>5</v>
      </c>
      <c r="K181" s="850">
        <v>1776.7500305175781</v>
      </c>
    </row>
    <row r="182" spans="1:11" ht="14.45" customHeight="1" x14ac:dyDescent="0.2">
      <c r="A182" s="831" t="s">
        <v>571</v>
      </c>
      <c r="B182" s="832" t="s">
        <v>572</v>
      </c>
      <c r="C182" s="835" t="s">
        <v>597</v>
      </c>
      <c r="D182" s="863" t="s">
        <v>598</v>
      </c>
      <c r="E182" s="835" t="s">
        <v>1803</v>
      </c>
      <c r="F182" s="863" t="s">
        <v>1804</v>
      </c>
      <c r="G182" s="835" t="s">
        <v>2022</v>
      </c>
      <c r="H182" s="835" t="s">
        <v>2023</v>
      </c>
      <c r="I182" s="849">
        <v>48.47799987792969</v>
      </c>
      <c r="J182" s="849">
        <v>60</v>
      </c>
      <c r="K182" s="850">
        <v>2908.699951171875</v>
      </c>
    </row>
    <row r="183" spans="1:11" ht="14.45" customHeight="1" x14ac:dyDescent="0.2">
      <c r="A183" s="831" t="s">
        <v>571</v>
      </c>
      <c r="B183" s="832" t="s">
        <v>572</v>
      </c>
      <c r="C183" s="835" t="s">
        <v>597</v>
      </c>
      <c r="D183" s="863" t="s">
        <v>598</v>
      </c>
      <c r="E183" s="835" t="s">
        <v>1803</v>
      </c>
      <c r="F183" s="863" t="s">
        <v>1804</v>
      </c>
      <c r="G183" s="835" t="s">
        <v>2024</v>
      </c>
      <c r="H183" s="835" t="s">
        <v>2025</v>
      </c>
      <c r="I183" s="849">
        <v>63.150001525878906</v>
      </c>
      <c r="J183" s="849">
        <v>10</v>
      </c>
      <c r="K183" s="850">
        <v>631.47998046875</v>
      </c>
    </row>
    <row r="184" spans="1:11" ht="14.45" customHeight="1" x14ac:dyDescent="0.2">
      <c r="A184" s="831" t="s">
        <v>571</v>
      </c>
      <c r="B184" s="832" t="s">
        <v>572</v>
      </c>
      <c r="C184" s="835" t="s">
        <v>597</v>
      </c>
      <c r="D184" s="863" t="s">
        <v>598</v>
      </c>
      <c r="E184" s="835" t="s">
        <v>1803</v>
      </c>
      <c r="F184" s="863" t="s">
        <v>1804</v>
      </c>
      <c r="G184" s="835" t="s">
        <v>2026</v>
      </c>
      <c r="H184" s="835" t="s">
        <v>2027</v>
      </c>
      <c r="I184" s="849">
        <v>22.149999618530273</v>
      </c>
      <c r="J184" s="849">
        <v>75</v>
      </c>
      <c r="K184" s="850">
        <v>1661.25</v>
      </c>
    </row>
    <row r="185" spans="1:11" ht="14.45" customHeight="1" x14ac:dyDescent="0.2">
      <c r="A185" s="831" t="s">
        <v>571</v>
      </c>
      <c r="B185" s="832" t="s">
        <v>572</v>
      </c>
      <c r="C185" s="835" t="s">
        <v>597</v>
      </c>
      <c r="D185" s="863" t="s">
        <v>598</v>
      </c>
      <c r="E185" s="835" t="s">
        <v>1803</v>
      </c>
      <c r="F185" s="863" t="s">
        <v>1804</v>
      </c>
      <c r="G185" s="835" t="s">
        <v>2028</v>
      </c>
      <c r="H185" s="835" t="s">
        <v>2029</v>
      </c>
      <c r="I185" s="849">
        <v>12.833333333333334</v>
      </c>
      <c r="J185" s="849">
        <v>100</v>
      </c>
      <c r="K185" s="850">
        <v>1297.8400115966797</v>
      </c>
    </row>
    <row r="186" spans="1:11" ht="14.45" customHeight="1" x14ac:dyDescent="0.2">
      <c r="A186" s="831" t="s">
        <v>571</v>
      </c>
      <c r="B186" s="832" t="s">
        <v>572</v>
      </c>
      <c r="C186" s="835" t="s">
        <v>597</v>
      </c>
      <c r="D186" s="863" t="s">
        <v>598</v>
      </c>
      <c r="E186" s="835" t="s">
        <v>1803</v>
      </c>
      <c r="F186" s="863" t="s">
        <v>1804</v>
      </c>
      <c r="G186" s="835" t="s">
        <v>2030</v>
      </c>
      <c r="H186" s="835" t="s">
        <v>2031</v>
      </c>
      <c r="I186" s="849">
        <v>121.16666920979817</v>
      </c>
      <c r="J186" s="849">
        <v>60</v>
      </c>
      <c r="K186" s="850">
        <v>7241.5701904296875</v>
      </c>
    </row>
    <row r="187" spans="1:11" ht="14.45" customHeight="1" x14ac:dyDescent="0.2">
      <c r="A187" s="831" t="s">
        <v>571</v>
      </c>
      <c r="B187" s="832" t="s">
        <v>572</v>
      </c>
      <c r="C187" s="835" t="s">
        <v>597</v>
      </c>
      <c r="D187" s="863" t="s">
        <v>598</v>
      </c>
      <c r="E187" s="835" t="s">
        <v>1803</v>
      </c>
      <c r="F187" s="863" t="s">
        <v>1804</v>
      </c>
      <c r="G187" s="835" t="s">
        <v>2032</v>
      </c>
      <c r="H187" s="835" t="s">
        <v>2033</v>
      </c>
      <c r="I187" s="849">
        <v>83.873999023437506</v>
      </c>
      <c r="J187" s="849">
        <v>90</v>
      </c>
      <c r="K187" s="850">
        <v>7533.4298095703125</v>
      </c>
    </row>
    <row r="188" spans="1:11" ht="14.45" customHeight="1" x14ac:dyDescent="0.2">
      <c r="A188" s="831" t="s">
        <v>571</v>
      </c>
      <c r="B188" s="832" t="s">
        <v>572</v>
      </c>
      <c r="C188" s="835" t="s">
        <v>597</v>
      </c>
      <c r="D188" s="863" t="s">
        <v>598</v>
      </c>
      <c r="E188" s="835" t="s">
        <v>1803</v>
      </c>
      <c r="F188" s="863" t="s">
        <v>1804</v>
      </c>
      <c r="G188" s="835" t="s">
        <v>2034</v>
      </c>
      <c r="H188" s="835" t="s">
        <v>2035</v>
      </c>
      <c r="I188" s="849">
        <v>124.41000366210938</v>
      </c>
      <c r="J188" s="849">
        <v>5</v>
      </c>
      <c r="K188" s="850">
        <v>622.03997802734375</v>
      </c>
    </row>
    <row r="189" spans="1:11" ht="14.45" customHeight="1" x14ac:dyDescent="0.2">
      <c r="A189" s="831" t="s">
        <v>571</v>
      </c>
      <c r="B189" s="832" t="s">
        <v>572</v>
      </c>
      <c r="C189" s="835" t="s">
        <v>597</v>
      </c>
      <c r="D189" s="863" t="s">
        <v>598</v>
      </c>
      <c r="E189" s="835" t="s">
        <v>1803</v>
      </c>
      <c r="F189" s="863" t="s">
        <v>1804</v>
      </c>
      <c r="G189" s="835" t="s">
        <v>2036</v>
      </c>
      <c r="H189" s="835" t="s">
        <v>2037</v>
      </c>
      <c r="I189" s="849">
        <v>131.10000610351563</v>
      </c>
      <c r="J189" s="849">
        <v>2</v>
      </c>
      <c r="K189" s="850">
        <v>262.20001220703125</v>
      </c>
    </row>
    <row r="190" spans="1:11" ht="14.45" customHeight="1" x14ac:dyDescent="0.2">
      <c r="A190" s="831" t="s">
        <v>571</v>
      </c>
      <c r="B190" s="832" t="s">
        <v>572</v>
      </c>
      <c r="C190" s="835" t="s">
        <v>597</v>
      </c>
      <c r="D190" s="863" t="s">
        <v>598</v>
      </c>
      <c r="E190" s="835" t="s">
        <v>1803</v>
      </c>
      <c r="F190" s="863" t="s">
        <v>1804</v>
      </c>
      <c r="G190" s="835" t="s">
        <v>2038</v>
      </c>
      <c r="H190" s="835" t="s">
        <v>2039</v>
      </c>
      <c r="I190" s="849">
        <v>190.89999389648438</v>
      </c>
      <c r="J190" s="849">
        <v>5</v>
      </c>
      <c r="K190" s="850">
        <v>954.5</v>
      </c>
    </row>
    <row r="191" spans="1:11" ht="14.45" customHeight="1" x14ac:dyDescent="0.2">
      <c r="A191" s="831" t="s">
        <v>571</v>
      </c>
      <c r="B191" s="832" t="s">
        <v>572</v>
      </c>
      <c r="C191" s="835" t="s">
        <v>597</v>
      </c>
      <c r="D191" s="863" t="s">
        <v>598</v>
      </c>
      <c r="E191" s="835" t="s">
        <v>1803</v>
      </c>
      <c r="F191" s="863" t="s">
        <v>1804</v>
      </c>
      <c r="G191" s="835" t="s">
        <v>2040</v>
      </c>
      <c r="H191" s="835" t="s">
        <v>2041</v>
      </c>
      <c r="I191" s="849">
        <v>139.16999816894531</v>
      </c>
      <c r="J191" s="849">
        <v>7</v>
      </c>
      <c r="K191" s="850">
        <v>974.19001770019531</v>
      </c>
    </row>
    <row r="192" spans="1:11" ht="14.45" customHeight="1" x14ac:dyDescent="0.2">
      <c r="A192" s="831" t="s">
        <v>571</v>
      </c>
      <c r="B192" s="832" t="s">
        <v>572</v>
      </c>
      <c r="C192" s="835" t="s">
        <v>597</v>
      </c>
      <c r="D192" s="863" t="s">
        <v>598</v>
      </c>
      <c r="E192" s="835" t="s">
        <v>1803</v>
      </c>
      <c r="F192" s="863" t="s">
        <v>1804</v>
      </c>
      <c r="G192" s="835" t="s">
        <v>2042</v>
      </c>
      <c r="H192" s="835" t="s">
        <v>2043</v>
      </c>
      <c r="I192" s="849">
        <v>309.35000610351563</v>
      </c>
      <c r="J192" s="849">
        <v>3</v>
      </c>
      <c r="K192" s="850">
        <v>928.05001831054688</v>
      </c>
    </row>
    <row r="193" spans="1:11" ht="14.45" customHeight="1" x14ac:dyDescent="0.2">
      <c r="A193" s="831" t="s">
        <v>571</v>
      </c>
      <c r="B193" s="832" t="s">
        <v>572</v>
      </c>
      <c r="C193" s="835" t="s">
        <v>597</v>
      </c>
      <c r="D193" s="863" t="s">
        <v>598</v>
      </c>
      <c r="E193" s="835" t="s">
        <v>1803</v>
      </c>
      <c r="F193" s="863" t="s">
        <v>1804</v>
      </c>
      <c r="G193" s="835" t="s">
        <v>2044</v>
      </c>
      <c r="H193" s="835" t="s">
        <v>2045</v>
      </c>
      <c r="I193" s="849">
        <v>6.869999885559082</v>
      </c>
      <c r="J193" s="849">
        <v>400</v>
      </c>
      <c r="K193" s="850">
        <v>2748.9599609375</v>
      </c>
    </row>
    <row r="194" spans="1:11" ht="14.45" customHeight="1" x14ac:dyDescent="0.2">
      <c r="A194" s="831" t="s">
        <v>571</v>
      </c>
      <c r="B194" s="832" t="s">
        <v>572</v>
      </c>
      <c r="C194" s="835" t="s">
        <v>597</v>
      </c>
      <c r="D194" s="863" t="s">
        <v>598</v>
      </c>
      <c r="E194" s="835" t="s">
        <v>1803</v>
      </c>
      <c r="F194" s="863" t="s">
        <v>1804</v>
      </c>
      <c r="G194" s="835" t="s">
        <v>2046</v>
      </c>
      <c r="H194" s="835" t="s">
        <v>2047</v>
      </c>
      <c r="I194" s="849">
        <v>2.7599999904632568</v>
      </c>
      <c r="J194" s="849">
        <v>200</v>
      </c>
      <c r="K194" s="850">
        <v>552</v>
      </c>
    </row>
    <row r="195" spans="1:11" ht="14.45" customHeight="1" x14ac:dyDescent="0.2">
      <c r="A195" s="831" t="s">
        <v>571</v>
      </c>
      <c r="B195" s="832" t="s">
        <v>572</v>
      </c>
      <c r="C195" s="835" t="s">
        <v>597</v>
      </c>
      <c r="D195" s="863" t="s">
        <v>598</v>
      </c>
      <c r="E195" s="835" t="s">
        <v>1803</v>
      </c>
      <c r="F195" s="863" t="s">
        <v>1804</v>
      </c>
      <c r="G195" s="835" t="s">
        <v>1807</v>
      </c>
      <c r="H195" s="835" t="s">
        <v>2048</v>
      </c>
      <c r="I195" s="849">
        <v>6.0999999046325684</v>
      </c>
      <c r="J195" s="849">
        <v>500</v>
      </c>
      <c r="K195" s="850">
        <v>3047.5</v>
      </c>
    </row>
    <row r="196" spans="1:11" ht="14.45" customHeight="1" x14ac:dyDescent="0.2">
      <c r="A196" s="831" t="s">
        <v>571</v>
      </c>
      <c r="B196" s="832" t="s">
        <v>572</v>
      </c>
      <c r="C196" s="835" t="s">
        <v>597</v>
      </c>
      <c r="D196" s="863" t="s">
        <v>598</v>
      </c>
      <c r="E196" s="835" t="s">
        <v>1803</v>
      </c>
      <c r="F196" s="863" t="s">
        <v>1804</v>
      </c>
      <c r="G196" s="835" t="s">
        <v>2017</v>
      </c>
      <c r="H196" s="835" t="s">
        <v>2049</v>
      </c>
      <c r="I196" s="849">
        <v>43.310001373291016</v>
      </c>
      <c r="J196" s="849">
        <v>20</v>
      </c>
      <c r="K196" s="850">
        <v>866.17999267578125</v>
      </c>
    </row>
    <row r="197" spans="1:11" ht="14.45" customHeight="1" x14ac:dyDescent="0.2">
      <c r="A197" s="831" t="s">
        <v>571</v>
      </c>
      <c r="B197" s="832" t="s">
        <v>572</v>
      </c>
      <c r="C197" s="835" t="s">
        <v>597</v>
      </c>
      <c r="D197" s="863" t="s">
        <v>598</v>
      </c>
      <c r="E197" s="835" t="s">
        <v>1803</v>
      </c>
      <c r="F197" s="863" t="s">
        <v>1804</v>
      </c>
      <c r="G197" s="835" t="s">
        <v>2022</v>
      </c>
      <c r="H197" s="835" t="s">
        <v>2050</v>
      </c>
      <c r="I197" s="849">
        <v>48.479999542236328</v>
      </c>
      <c r="J197" s="849">
        <v>70</v>
      </c>
      <c r="K197" s="850">
        <v>3393.4000854492188</v>
      </c>
    </row>
    <row r="198" spans="1:11" ht="14.45" customHeight="1" x14ac:dyDescent="0.2">
      <c r="A198" s="831" t="s">
        <v>571</v>
      </c>
      <c r="B198" s="832" t="s">
        <v>572</v>
      </c>
      <c r="C198" s="835" t="s">
        <v>597</v>
      </c>
      <c r="D198" s="863" t="s">
        <v>598</v>
      </c>
      <c r="E198" s="835" t="s">
        <v>1803</v>
      </c>
      <c r="F198" s="863" t="s">
        <v>1804</v>
      </c>
      <c r="G198" s="835" t="s">
        <v>2024</v>
      </c>
      <c r="H198" s="835" t="s">
        <v>2051</v>
      </c>
      <c r="I198" s="849">
        <v>63.459999084472656</v>
      </c>
      <c r="J198" s="849">
        <v>10</v>
      </c>
      <c r="K198" s="850">
        <v>634.54998779296875</v>
      </c>
    </row>
    <row r="199" spans="1:11" ht="14.45" customHeight="1" x14ac:dyDescent="0.2">
      <c r="A199" s="831" t="s">
        <v>571</v>
      </c>
      <c r="B199" s="832" t="s">
        <v>572</v>
      </c>
      <c r="C199" s="835" t="s">
        <v>597</v>
      </c>
      <c r="D199" s="863" t="s">
        <v>598</v>
      </c>
      <c r="E199" s="835" t="s">
        <v>1803</v>
      </c>
      <c r="F199" s="863" t="s">
        <v>1804</v>
      </c>
      <c r="G199" s="835" t="s">
        <v>2052</v>
      </c>
      <c r="H199" s="835" t="s">
        <v>2053</v>
      </c>
      <c r="I199" s="849">
        <v>272.44000244140625</v>
      </c>
      <c r="J199" s="849">
        <v>6</v>
      </c>
      <c r="K199" s="850">
        <v>1634.6099853515625</v>
      </c>
    </row>
    <row r="200" spans="1:11" ht="14.45" customHeight="1" x14ac:dyDescent="0.2">
      <c r="A200" s="831" t="s">
        <v>571</v>
      </c>
      <c r="B200" s="832" t="s">
        <v>572</v>
      </c>
      <c r="C200" s="835" t="s">
        <v>597</v>
      </c>
      <c r="D200" s="863" t="s">
        <v>598</v>
      </c>
      <c r="E200" s="835" t="s">
        <v>1803</v>
      </c>
      <c r="F200" s="863" t="s">
        <v>1804</v>
      </c>
      <c r="G200" s="835" t="s">
        <v>2026</v>
      </c>
      <c r="H200" s="835" t="s">
        <v>2054</v>
      </c>
      <c r="I200" s="849">
        <v>22.149999618530273</v>
      </c>
      <c r="J200" s="849">
        <v>50</v>
      </c>
      <c r="K200" s="850">
        <v>1107.5</v>
      </c>
    </row>
    <row r="201" spans="1:11" ht="14.45" customHeight="1" x14ac:dyDescent="0.2">
      <c r="A201" s="831" t="s">
        <v>571</v>
      </c>
      <c r="B201" s="832" t="s">
        <v>572</v>
      </c>
      <c r="C201" s="835" t="s">
        <v>597</v>
      </c>
      <c r="D201" s="863" t="s">
        <v>598</v>
      </c>
      <c r="E201" s="835" t="s">
        <v>1803</v>
      </c>
      <c r="F201" s="863" t="s">
        <v>1804</v>
      </c>
      <c r="G201" s="835" t="s">
        <v>2028</v>
      </c>
      <c r="H201" s="835" t="s">
        <v>2055</v>
      </c>
      <c r="I201" s="849">
        <v>13.039999961853027</v>
      </c>
      <c r="J201" s="849">
        <v>10</v>
      </c>
      <c r="K201" s="850">
        <v>130.39999389648438</v>
      </c>
    </row>
    <row r="202" spans="1:11" ht="14.45" customHeight="1" x14ac:dyDescent="0.2">
      <c r="A202" s="831" t="s">
        <v>571</v>
      </c>
      <c r="B202" s="832" t="s">
        <v>572</v>
      </c>
      <c r="C202" s="835" t="s">
        <v>597</v>
      </c>
      <c r="D202" s="863" t="s">
        <v>598</v>
      </c>
      <c r="E202" s="835" t="s">
        <v>1803</v>
      </c>
      <c r="F202" s="863" t="s">
        <v>1804</v>
      </c>
      <c r="G202" s="835" t="s">
        <v>2056</v>
      </c>
      <c r="H202" s="835" t="s">
        <v>2057</v>
      </c>
      <c r="I202" s="849">
        <v>123.19000244140625</v>
      </c>
      <c r="J202" s="849">
        <v>10</v>
      </c>
      <c r="K202" s="850">
        <v>1231.8800048828125</v>
      </c>
    </row>
    <row r="203" spans="1:11" ht="14.45" customHeight="1" x14ac:dyDescent="0.2">
      <c r="A203" s="831" t="s">
        <v>571</v>
      </c>
      <c r="B203" s="832" t="s">
        <v>572</v>
      </c>
      <c r="C203" s="835" t="s">
        <v>597</v>
      </c>
      <c r="D203" s="863" t="s">
        <v>598</v>
      </c>
      <c r="E203" s="835" t="s">
        <v>1803</v>
      </c>
      <c r="F203" s="863" t="s">
        <v>1804</v>
      </c>
      <c r="G203" s="835" t="s">
        <v>2030</v>
      </c>
      <c r="H203" s="835" t="s">
        <v>2058</v>
      </c>
      <c r="I203" s="849">
        <v>120.69000244140625</v>
      </c>
      <c r="J203" s="849">
        <v>30</v>
      </c>
      <c r="K203" s="850">
        <v>3620.7801513671875</v>
      </c>
    </row>
    <row r="204" spans="1:11" ht="14.45" customHeight="1" x14ac:dyDescent="0.2">
      <c r="A204" s="831" t="s">
        <v>571</v>
      </c>
      <c r="B204" s="832" t="s">
        <v>572</v>
      </c>
      <c r="C204" s="835" t="s">
        <v>597</v>
      </c>
      <c r="D204" s="863" t="s">
        <v>598</v>
      </c>
      <c r="E204" s="835" t="s">
        <v>1803</v>
      </c>
      <c r="F204" s="863" t="s">
        <v>1804</v>
      </c>
      <c r="G204" s="835" t="s">
        <v>2032</v>
      </c>
      <c r="H204" s="835" t="s">
        <v>2059</v>
      </c>
      <c r="I204" s="849">
        <v>85.419998168945313</v>
      </c>
      <c r="J204" s="849">
        <v>65</v>
      </c>
      <c r="K204" s="850">
        <v>5552.4300537109375</v>
      </c>
    </row>
    <row r="205" spans="1:11" ht="14.45" customHeight="1" x14ac:dyDescent="0.2">
      <c r="A205" s="831" t="s">
        <v>571</v>
      </c>
      <c r="B205" s="832" t="s">
        <v>572</v>
      </c>
      <c r="C205" s="835" t="s">
        <v>597</v>
      </c>
      <c r="D205" s="863" t="s">
        <v>598</v>
      </c>
      <c r="E205" s="835" t="s">
        <v>1803</v>
      </c>
      <c r="F205" s="863" t="s">
        <v>1804</v>
      </c>
      <c r="G205" s="835" t="s">
        <v>2034</v>
      </c>
      <c r="H205" s="835" t="s">
        <v>2060</v>
      </c>
      <c r="I205" s="849">
        <v>124.41000366210938</v>
      </c>
      <c r="J205" s="849">
        <v>15</v>
      </c>
      <c r="K205" s="850">
        <v>1866.1099243164063</v>
      </c>
    </row>
    <row r="206" spans="1:11" ht="14.45" customHeight="1" x14ac:dyDescent="0.2">
      <c r="A206" s="831" t="s">
        <v>571</v>
      </c>
      <c r="B206" s="832" t="s">
        <v>572</v>
      </c>
      <c r="C206" s="835" t="s">
        <v>597</v>
      </c>
      <c r="D206" s="863" t="s">
        <v>598</v>
      </c>
      <c r="E206" s="835" t="s">
        <v>1803</v>
      </c>
      <c r="F206" s="863" t="s">
        <v>1804</v>
      </c>
      <c r="G206" s="835" t="s">
        <v>2042</v>
      </c>
      <c r="H206" s="835" t="s">
        <v>2061</v>
      </c>
      <c r="I206" s="849">
        <v>309.35000610351563</v>
      </c>
      <c r="J206" s="849">
        <v>2</v>
      </c>
      <c r="K206" s="850">
        <v>618.70001220703125</v>
      </c>
    </row>
    <row r="207" spans="1:11" ht="14.45" customHeight="1" x14ac:dyDescent="0.2">
      <c r="A207" s="831" t="s">
        <v>571</v>
      </c>
      <c r="B207" s="832" t="s">
        <v>572</v>
      </c>
      <c r="C207" s="835" t="s">
        <v>597</v>
      </c>
      <c r="D207" s="863" t="s">
        <v>598</v>
      </c>
      <c r="E207" s="835" t="s">
        <v>1803</v>
      </c>
      <c r="F207" s="863" t="s">
        <v>1804</v>
      </c>
      <c r="G207" s="835" t="s">
        <v>2062</v>
      </c>
      <c r="H207" s="835" t="s">
        <v>2063</v>
      </c>
      <c r="I207" s="849">
        <v>27.5</v>
      </c>
      <c r="J207" s="849">
        <v>200</v>
      </c>
      <c r="K207" s="850">
        <v>5499.759765625</v>
      </c>
    </row>
    <row r="208" spans="1:11" ht="14.45" customHeight="1" x14ac:dyDescent="0.2">
      <c r="A208" s="831" t="s">
        <v>571</v>
      </c>
      <c r="B208" s="832" t="s">
        <v>572</v>
      </c>
      <c r="C208" s="835" t="s">
        <v>597</v>
      </c>
      <c r="D208" s="863" t="s">
        <v>598</v>
      </c>
      <c r="E208" s="835" t="s">
        <v>1803</v>
      </c>
      <c r="F208" s="863" t="s">
        <v>1804</v>
      </c>
      <c r="G208" s="835" t="s">
        <v>2064</v>
      </c>
      <c r="H208" s="835" t="s">
        <v>2065</v>
      </c>
      <c r="I208" s="849">
        <v>27.5</v>
      </c>
      <c r="J208" s="849">
        <v>100</v>
      </c>
      <c r="K208" s="850">
        <v>2749.8798828125</v>
      </c>
    </row>
    <row r="209" spans="1:11" ht="14.45" customHeight="1" x14ac:dyDescent="0.2">
      <c r="A209" s="831" t="s">
        <v>571</v>
      </c>
      <c r="B209" s="832" t="s">
        <v>572</v>
      </c>
      <c r="C209" s="835" t="s">
        <v>597</v>
      </c>
      <c r="D209" s="863" t="s">
        <v>598</v>
      </c>
      <c r="E209" s="835" t="s">
        <v>1803</v>
      </c>
      <c r="F209" s="863" t="s">
        <v>1804</v>
      </c>
      <c r="G209" s="835" t="s">
        <v>1807</v>
      </c>
      <c r="H209" s="835" t="s">
        <v>1808</v>
      </c>
      <c r="I209" s="849">
        <v>6.0999999046325684</v>
      </c>
      <c r="J209" s="849">
        <v>1100</v>
      </c>
      <c r="K209" s="850">
        <v>6707</v>
      </c>
    </row>
    <row r="210" spans="1:11" ht="14.45" customHeight="1" x14ac:dyDescent="0.2">
      <c r="A210" s="831" t="s">
        <v>571</v>
      </c>
      <c r="B210" s="832" t="s">
        <v>572</v>
      </c>
      <c r="C210" s="835" t="s">
        <v>597</v>
      </c>
      <c r="D210" s="863" t="s">
        <v>598</v>
      </c>
      <c r="E210" s="835" t="s">
        <v>1803</v>
      </c>
      <c r="F210" s="863" t="s">
        <v>1804</v>
      </c>
      <c r="G210" s="835" t="s">
        <v>2066</v>
      </c>
      <c r="H210" s="835" t="s">
        <v>2067</v>
      </c>
      <c r="I210" s="849">
        <v>0.8566666841506958</v>
      </c>
      <c r="J210" s="849">
        <v>300</v>
      </c>
      <c r="K210" s="850">
        <v>257</v>
      </c>
    </row>
    <row r="211" spans="1:11" ht="14.45" customHeight="1" x14ac:dyDescent="0.2">
      <c r="A211" s="831" t="s">
        <v>571</v>
      </c>
      <c r="B211" s="832" t="s">
        <v>572</v>
      </c>
      <c r="C211" s="835" t="s">
        <v>597</v>
      </c>
      <c r="D211" s="863" t="s">
        <v>598</v>
      </c>
      <c r="E211" s="835" t="s">
        <v>1803</v>
      </c>
      <c r="F211" s="863" t="s">
        <v>1804</v>
      </c>
      <c r="G211" s="835" t="s">
        <v>2068</v>
      </c>
      <c r="H211" s="835" t="s">
        <v>2069</v>
      </c>
      <c r="I211" s="849">
        <v>1.5199999809265137</v>
      </c>
      <c r="J211" s="849">
        <v>100</v>
      </c>
      <c r="K211" s="850">
        <v>152</v>
      </c>
    </row>
    <row r="212" spans="1:11" ht="14.45" customHeight="1" x14ac:dyDescent="0.2">
      <c r="A212" s="831" t="s">
        <v>571</v>
      </c>
      <c r="B212" s="832" t="s">
        <v>572</v>
      </c>
      <c r="C212" s="835" t="s">
        <v>597</v>
      </c>
      <c r="D212" s="863" t="s">
        <v>598</v>
      </c>
      <c r="E212" s="835" t="s">
        <v>1803</v>
      </c>
      <c r="F212" s="863" t="s">
        <v>1804</v>
      </c>
      <c r="G212" s="835" t="s">
        <v>2070</v>
      </c>
      <c r="H212" s="835" t="s">
        <v>2071</v>
      </c>
      <c r="I212" s="849">
        <v>21.780000686645508</v>
      </c>
      <c r="J212" s="849">
        <v>150</v>
      </c>
      <c r="K212" s="850">
        <v>3267</v>
      </c>
    </row>
    <row r="213" spans="1:11" ht="14.45" customHeight="1" x14ac:dyDescent="0.2">
      <c r="A213" s="831" t="s">
        <v>571</v>
      </c>
      <c r="B213" s="832" t="s">
        <v>572</v>
      </c>
      <c r="C213" s="835" t="s">
        <v>597</v>
      </c>
      <c r="D213" s="863" t="s">
        <v>598</v>
      </c>
      <c r="E213" s="835" t="s">
        <v>1803</v>
      </c>
      <c r="F213" s="863" t="s">
        <v>1804</v>
      </c>
      <c r="G213" s="835" t="s">
        <v>2072</v>
      </c>
      <c r="H213" s="835" t="s">
        <v>2073</v>
      </c>
      <c r="I213" s="849">
        <v>23.229999542236328</v>
      </c>
      <c r="J213" s="849">
        <v>50</v>
      </c>
      <c r="K213" s="850">
        <v>1161.5999755859375</v>
      </c>
    </row>
    <row r="214" spans="1:11" ht="14.45" customHeight="1" x14ac:dyDescent="0.2">
      <c r="A214" s="831" t="s">
        <v>571</v>
      </c>
      <c r="B214" s="832" t="s">
        <v>572</v>
      </c>
      <c r="C214" s="835" t="s">
        <v>597</v>
      </c>
      <c r="D214" s="863" t="s">
        <v>598</v>
      </c>
      <c r="E214" s="835" t="s">
        <v>1803</v>
      </c>
      <c r="F214" s="863" t="s">
        <v>1804</v>
      </c>
      <c r="G214" s="835" t="s">
        <v>1816</v>
      </c>
      <c r="H214" s="835" t="s">
        <v>2074</v>
      </c>
      <c r="I214" s="849">
        <v>7.630000114440918</v>
      </c>
      <c r="J214" s="849">
        <v>168</v>
      </c>
      <c r="K214" s="850">
        <v>1281.8399658203125</v>
      </c>
    </row>
    <row r="215" spans="1:11" ht="14.45" customHeight="1" x14ac:dyDescent="0.2">
      <c r="A215" s="831" t="s">
        <v>571</v>
      </c>
      <c r="B215" s="832" t="s">
        <v>572</v>
      </c>
      <c r="C215" s="835" t="s">
        <v>597</v>
      </c>
      <c r="D215" s="863" t="s">
        <v>598</v>
      </c>
      <c r="E215" s="835" t="s">
        <v>1803</v>
      </c>
      <c r="F215" s="863" t="s">
        <v>1804</v>
      </c>
      <c r="G215" s="835" t="s">
        <v>2075</v>
      </c>
      <c r="H215" s="835" t="s">
        <v>2076</v>
      </c>
      <c r="I215" s="849">
        <v>9.4899997711181641</v>
      </c>
      <c r="J215" s="849">
        <v>168</v>
      </c>
      <c r="K215" s="850">
        <v>1594.0799713134766</v>
      </c>
    </row>
    <row r="216" spans="1:11" ht="14.45" customHeight="1" x14ac:dyDescent="0.2">
      <c r="A216" s="831" t="s">
        <v>571</v>
      </c>
      <c r="B216" s="832" t="s">
        <v>572</v>
      </c>
      <c r="C216" s="835" t="s">
        <v>597</v>
      </c>
      <c r="D216" s="863" t="s">
        <v>598</v>
      </c>
      <c r="E216" s="835" t="s">
        <v>1803</v>
      </c>
      <c r="F216" s="863" t="s">
        <v>1804</v>
      </c>
      <c r="G216" s="835" t="s">
        <v>2066</v>
      </c>
      <c r="H216" s="835" t="s">
        <v>2077</v>
      </c>
      <c r="I216" s="849">
        <v>0.8566666841506958</v>
      </c>
      <c r="J216" s="849">
        <v>300</v>
      </c>
      <c r="K216" s="850">
        <v>257</v>
      </c>
    </row>
    <row r="217" spans="1:11" ht="14.45" customHeight="1" x14ac:dyDescent="0.2">
      <c r="A217" s="831" t="s">
        <v>571</v>
      </c>
      <c r="B217" s="832" t="s">
        <v>572</v>
      </c>
      <c r="C217" s="835" t="s">
        <v>597</v>
      </c>
      <c r="D217" s="863" t="s">
        <v>598</v>
      </c>
      <c r="E217" s="835" t="s">
        <v>1803</v>
      </c>
      <c r="F217" s="863" t="s">
        <v>1804</v>
      </c>
      <c r="G217" s="835" t="s">
        <v>2068</v>
      </c>
      <c r="H217" s="835" t="s">
        <v>2078</v>
      </c>
      <c r="I217" s="849">
        <v>1.5199999809265137</v>
      </c>
      <c r="J217" s="849">
        <v>50</v>
      </c>
      <c r="K217" s="850">
        <v>76</v>
      </c>
    </row>
    <row r="218" spans="1:11" ht="14.45" customHeight="1" x14ac:dyDescent="0.2">
      <c r="A218" s="831" t="s">
        <v>571</v>
      </c>
      <c r="B218" s="832" t="s">
        <v>572</v>
      </c>
      <c r="C218" s="835" t="s">
        <v>597</v>
      </c>
      <c r="D218" s="863" t="s">
        <v>598</v>
      </c>
      <c r="E218" s="835" t="s">
        <v>1803</v>
      </c>
      <c r="F218" s="863" t="s">
        <v>1804</v>
      </c>
      <c r="G218" s="835" t="s">
        <v>2072</v>
      </c>
      <c r="H218" s="835" t="s">
        <v>2079</v>
      </c>
      <c r="I218" s="849">
        <v>23.229999542236328</v>
      </c>
      <c r="J218" s="849">
        <v>50</v>
      </c>
      <c r="K218" s="850">
        <v>1161.5999755859375</v>
      </c>
    </row>
    <row r="219" spans="1:11" ht="14.45" customHeight="1" x14ac:dyDescent="0.2">
      <c r="A219" s="831" t="s">
        <v>571</v>
      </c>
      <c r="B219" s="832" t="s">
        <v>572</v>
      </c>
      <c r="C219" s="835" t="s">
        <v>597</v>
      </c>
      <c r="D219" s="863" t="s">
        <v>598</v>
      </c>
      <c r="E219" s="835" t="s">
        <v>1803</v>
      </c>
      <c r="F219" s="863" t="s">
        <v>1804</v>
      </c>
      <c r="G219" s="835" t="s">
        <v>1816</v>
      </c>
      <c r="H219" s="835" t="s">
        <v>1817</v>
      </c>
      <c r="I219" s="849">
        <v>7.630000114440918</v>
      </c>
      <c r="J219" s="849">
        <v>192</v>
      </c>
      <c r="K219" s="850">
        <v>1464.9599609375</v>
      </c>
    </row>
    <row r="220" spans="1:11" ht="14.45" customHeight="1" x14ac:dyDescent="0.2">
      <c r="A220" s="831" t="s">
        <v>571</v>
      </c>
      <c r="B220" s="832" t="s">
        <v>572</v>
      </c>
      <c r="C220" s="835" t="s">
        <v>597</v>
      </c>
      <c r="D220" s="863" t="s">
        <v>598</v>
      </c>
      <c r="E220" s="835" t="s">
        <v>1803</v>
      </c>
      <c r="F220" s="863" t="s">
        <v>1804</v>
      </c>
      <c r="G220" s="835" t="s">
        <v>2075</v>
      </c>
      <c r="H220" s="835" t="s">
        <v>2080</v>
      </c>
      <c r="I220" s="849">
        <v>9.4899997711181641</v>
      </c>
      <c r="J220" s="849">
        <v>144</v>
      </c>
      <c r="K220" s="850">
        <v>1366.2599639892578</v>
      </c>
    </row>
    <row r="221" spans="1:11" ht="14.45" customHeight="1" x14ac:dyDescent="0.2">
      <c r="A221" s="831" t="s">
        <v>571</v>
      </c>
      <c r="B221" s="832" t="s">
        <v>572</v>
      </c>
      <c r="C221" s="835" t="s">
        <v>597</v>
      </c>
      <c r="D221" s="863" t="s">
        <v>598</v>
      </c>
      <c r="E221" s="835" t="s">
        <v>1803</v>
      </c>
      <c r="F221" s="863" t="s">
        <v>1804</v>
      </c>
      <c r="G221" s="835" t="s">
        <v>2081</v>
      </c>
      <c r="H221" s="835" t="s">
        <v>2082</v>
      </c>
      <c r="I221" s="849">
        <v>114.76999664306641</v>
      </c>
      <c r="J221" s="849">
        <v>5</v>
      </c>
      <c r="K221" s="850">
        <v>573.84998321533203</v>
      </c>
    </row>
    <row r="222" spans="1:11" ht="14.45" customHeight="1" x14ac:dyDescent="0.2">
      <c r="A222" s="831" t="s">
        <v>571</v>
      </c>
      <c r="B222" s="832" t="s">
        <v>572</v>
      </c>
      <c r="C222" s="835" t="s">
        <v>597</v>
      </c>
      <c r="D222" s="863" t="s">
        <v>598</v>
      </c>
      <c r="E222" s="835" t="s">
        <v>1803</v>
      </c>
      <c r="F222" s="863" t="s">
        <v>1804</v>
      </c>
      <c r="G222" s="835" t="s">
        <v>2083</v>
      </c>
      <c r="H222" s="835" t="s">
        <v>2084</v>
      </c>
      <c r="I222" s="849">
        <v>7.4800000190734863</v>
      </c>
      <c r="J222" s="849">
        <v>100</v>
      </c>
      <c r="K222" s="850">
        <v>747.5</v>
      </c>
    </row>
    <row r="223" spans="1:11" ht="14.45" customHeight="1" x14ac:dyDescent="0.2">
      <c r="A223" s="831" t="s">
        <v>571</v>
      </c>
      <c r="B223" s="832" t="s">
        <v>572</v>
      </c>
      <c r="C223" s="835" t="s">
        <v>597</v>
      </c>
      <c r="D223" s="863" t="s">
        <v>598</v>
      </c>
      <c r="E223" s="835" t="s">
        <v>1803</v>
      </c>
      <c r="F223" s="863" t="s">
        <v>1804</v>
      </c>
      <c r="G223" s="835" t="s">
        <v>2085</v>
      </c>
      <c r="H223" s="835" t="s">
        <v>2086</v>
      </c>
      <c r="I223" s="849">
        <v>13.039999961853027</v>
      </c>
      <c r="J223" s="849">
        <v>50</v>
      </c>
      <c r="K223" s="850">
        <v>652</v>
      </c>
    </row>
    <row r="224" spans="1:11" ht="14.45" customHeight="1" x14ac:dyDescent="0.2">
      <c r="A224" s="831" t="s">
        <v>571</v>
      </c>
      <c r="B224" s="832" t="s">
        <v>572</v>
      </c>
      <c r="C224" s="835" t="s">
        <v>597</v>
      </c>
      <c r="D224" s="863" t="s">
        <v>598</v>
      </c>
      <c r="E224" s="835" t="s">
        <v>1803</v>
      </c>
      <c r="F224" s="863" t="s">
        <v>1804</v>
      </c>
      <c r="G224" s="835" t="s">
        <v>2087</v>
      </c>
      <c r="H224" s="835" t="s">
        <v>2088</v>
      </c>
      <c r="I224" s="849">
        <v>34.130001068115234</v>
      </c>
      <c r="J224" s="849">
        <v>50</v>
      </c>
      <c r="K224" s="850">
        <v>1706.5999755859375</v>
      </c>
    </row>
    <row r="225" spans="1:11" ht="14.45" customHeight="1" x14ac:dyDescent="0.2">
      <c r="A225" s="831" t="s">
        <v>571</v>
      </c>
      <c r="B225" s="832" t="s">
        <v>572</v>
      </c>
      <c r="C225" s="835" t="s">
        <v>597</v>
      </c>
      <c r="D225" s="863" t="s">
        <v>598</v>
      </c>
      <c r="E225" s="835" t="s">
        <v>1803</v>
      </c>
      <c r="F225" s="863" t="s">
        <v>1804</v>
      </c>
      <c r="G225" s="835" t="s">
        <v>2089</v>
      </c>
      <c r="H225" s="835" t="s">
        <v>2090</v>
      </c>
      <c r="I225" s="849">
        <v>0.49000000953674316</v>
      </c>
      <c r="J225" s="849">
        <v>400</v>
      </c>
      <c r="K225" s="850">
        <v>196</v>
      </c>
    </row>
    <row r="226" spans="1:11" ht="14.45" customHeight="1" x14ac:dyDescent="0.2">
      <c r="A226" s="831" t="s">
        <v>571</v>
      </c>
      <c r="B226" s="832" t="s">
        <v>572</v>
      </c>
      <c r="C226" s="835" t="s">
        <v>597</v>
      </c>
      <c r="D226" s="863" t="s">
        <v>598</v>
      </c>
      <c r="E226" s="835" t="s">
        <v>1803</v>
      </c>
      <c r="F226" s="863" t="s">
        <v>1804</v>
      </c>
      <c r="G226" s="835" t="s">
        <v>2089</v>
      </c>
      <c r="H226" s="835" t="s">
        <v>2091</v>
      </c>
      <c r="I226" s="849">
        <v>0.49666666984558105</v>
      </c>
      <c r="J226" s="849">
        <v>600</v>
      </c>
      <c r="K226" s="850">
        <v>298</v>
      </c>
    </row>
    <row r="227" spans="1:11" ht="14.45" customHeight="1" x14ac:dyDescent="0.2">
      <c r="A227" s="831" t="s">
        <v>571</v>
      </c>
      <c r="B227" s="832" t="s">
        <v>572</v>
      </c>
      <c r="C227" s="835" t="s">
        <v>597</v>
      </c>
      <c r="D227" s="863" t="s">
        <v>598</v>
      </c>
      <c r="E227" s="835" t="s">
        <v>1803</v>
      </c>
      <c r="F227" s="863" t="s">
        <v>1804</v>
      </c>
      <c r="G227" s="835" t="s">
        <v>2092</v>
      </c>
      <c r="H227" s="835" t="s">
        <v>2093</v>
      </c>
      <c r="I227" s="849">
        <v>0.66750001907348633</v>
      </c>
      <c r="J227" s="849">
        <v>2500</v>
      </c>
      <c r="K227" s="850">
        <v>1670</v>
      </c>
    </row>
    <row r="228" spans="1:11" ht="14.45" customHeight="1" x14ac:dyDescent="0.2">
      <c r="A228" s="831" t="s">
        <v>571</v>
      </c>
      <c r="B228" s="832" t="s">
        <v>572</v>
      </c>
      <c r="C228" s="835" t="s">
        <v>597</v>
      </c>
      <c r="D228" s="863" t="s">
        <v>598</v>
      </c>
      <c r="E228" s="835" t="s">
        <v>1803</v>
      </c>
      <c r="F228" s="863" t="s">
        <v>1804</v>
      </c>
      <c r="G228" s="835" t="s">
        <v>2092</v>
      </c>
      <c r="H228" s="835" t="s">
        <v>2094</v>
      </c>
      <c r="I228" s="849">
        <v>0.67000001668930054</v>
      </c>
      <c r="J228" s="849">
        <v>2700</v>
      </c>
      <c r="K228" s="850">
        <v>1809</v>
      </c>
    </row>
    <row r="229" spans="1:11" ht="14.45" customHeight="1" x14ac:dyDescent="0.2">
      <c r="A229" s="831" t="s">
        <v>571</v>
      </c>
      <c r="B229" s="832" t="s">
        <v>572</v>
      </c>
      <c r="C229" s="835" t="s">
        <v>597</v>
      </c>
      <c r="D229" s="863" t="s">
        <v>598</v>
      </c>
      <c r="E229" s="835" t="s">
        <v>1803</v>
      </c>
      <c r="F229" s="863" t="s">
        <v>1804</v>
      </c>
      <c r="G229" s="835" t="s">
        <v>2095</v>
      </c>
      <c r="H229" s="835" t="s">
        <v>2096</v>
      </c>
      <c r="I229" s="849">
        <v>1.059999942779541</v>
      </c>
      <c r="J229" s="849">
        <v>650</v>
      </c>
      <c r="K229" s="850">
        <v>686.21002197265625</v>
      </c>
    </row>
    <row r="230" spans="1:11" ht="14.45" customHeight="1" x14ac:dyDescent="0.2">
      <c r="A230" s="831" t="s">
        <v>571</v>
      </c>
      <c r="B230" s="832" t="s">
        <v>572</v>
      </c>
      <c r="C230" s="835" t="s">
        <v>597</v>
      </c>
      <c r="D230" s="863" t="s">
        <v>598</v>
      </c>
      <c r="E230" s="835" t="s">
        <v>1803</v>
      </c>
      <c r="F230" s="863" t="s">
        <v>1804</v>
      </c>
      <c r="G230" s="835" t="s">
        <v>1824</v>
      </c>
      <c r="H230" s="835" t="s">
        <v>1826</v>
      </c>
      <c r="I230" s="849">
        <v>0.31000000238418579</v>
      </c>
      <c r="J230" s="849">
        <v>28800</v>
      </c>
      <c r="K230" s="850">
        <v>8973.3603515625</v>
      </c>
    </row>
    <row r="231" spans="1:11" ht="14.45" customHeight="1" x14ac:dyDescent="0.2">
      <c r="A231" s="831" t="s">
        <v>571</v>
      </c>
      <c r="B231" s="832" t="s">
        <v>572</v>
      </c>
      <c r="C231" s="835" t="s">
        <v>597</v>
      </c>
      <c r="D231" s="863" t="s">
        <v>598</v>
      </c>
      <c r="E231" s="835" t="s">
        <v>1803</v>
      </c>
      <c r="F231" s="863" t="s">
        <v>1804</v>
      </c>
      <c r="G231" s="835" t="s">
        <v>2097</v>
      </c>
      <c r="H231" s="835" t="s">
        <v>2098</v>
      </c>
      <c r="I231" s="849">
        <v>7.5</v>
      </c>
      <c r="J231" s="849">
        <v>96</v>
      </c>
      <c r="K231" s="850">
        <v>719.69000244140625</v>
      </c>
    </row>
    <row r="232" spans="1:11" ht="14.45" customHeight="1" x14ac:dyDescent="0.2">
      <c r="A232" s="831" t="s">
        <v>571</v>
      </c>
      <c r="B232" s="832" t="s">
        <v>572</v>
      </c>
      <c r="C232" s="835" t="s">
        <v>597</v>
      </c>
      <c r="D232" s="863" t="s">
        <v>598</v>
      </c>
      <c r="E232" s="835" t="s">
        <v>1803</v>
      </c>
      <c r="F232" s="863" t="s">
        <v>1804</v>
      </c>
      <c r="G232" s="835" t="s">
        <v>2097</v>
      </c>
      <c r="H232" s="835" t="s">
        <v>2099</v>
      </c>
      <c r="I232" s="849">
        <v>7.5</v>
      </c>
      <c r="J232" s="849">
        <v>192</v>
      </c>
      <c r="K232" s="850">
        <v>1439.3800048828125</v>
      </c>
    </row>
    <row r="233" spans="1:11" ht="14.45" customHeight="1" x14ac:dyDescent="0.2">
      <c r="A233" s="831" t="s">
        <v>571</v>
      </c>
      <c r="B233" s="832" t="s">
        <v>572</v>
      </c>
      <c r="C233" s="835" t="s">
        <v>597</v>
      </c>
      <c r="D233" s="863" t="s">
        <v>598</v>
      </c>
      <c r="E233" s="835" t="s">
        <v>1835</v>
      </c>
      <c r="F233" s="863" t="s">
        <v>1836</v>
      </c>
      <c r="G233" s="835" t="s">
        <v>2100</v>
      </c>
      <c r="H233" s="835" t="s">
        <v>2101</v>
      </c>
      <c r="I233" s="849">
        <v>119.55000305175781</v>
      </c>
      <c r="J233" s="849">
        <v>10</v>
      </c>
      <c r="K233" s="850">
        <v>1195.47998046875</v>
      </c>
    </row>
    <row r="234" spans="1:11" ht="14.45" customHeight="1" x14ac:dyDescent="0.2">
      <c r="A234" s="831" t="s">
        <v>571</v>
      </c>
      <c r="B234" s="832" t="s">
        <v>572</v>
      </c>
      <c r="C234" s="835" t="s">
        <v>597</v>
      </c>
      <c r="D234" s="863" t="s">
        <v>598</v>
      </c>
      <c r="E234" s="835" t="s">
        <v>1835</v>
      </c>
      <c r="F234" s="863" t="s">
        <v>1836</v>
      </c>
      <c r="G234" s="835" t="s">
        <v>2102</v>
      </c>
      <c r="H234" s="835" t="s">
        <v>2103</v>
      </c>
      <c r="I234" s="849">
        <v>1560.9100341796875</v>
      </c>
      <c r="J234" s="849">
        <v>8</v>
      </c>
      <c r="K234" s="850">
        <v>12487.25</v>
      </c>
    </row>
    <row r="235" spans="1:11" ht="14.45" customHeight="1" x14ac:dyDescent="0.2">
      <c r="A235" s="831" t="s">
        <v>571</v>
      </c>
      <c r="B235" s="832" t="s">
        <v>572</v>
      </c>
      <c r="C235" s="835" t="s">
        <v>597</v>
      </c>
      <c r="D235" s="863" t="s">
        <v>598</v>
      </c>
      <c r="E235" s="835" t="s">
        <v>1835</v>
      </c>
      <c r="F235" s="863" t="s">
        <v>1836</v>
      </c>
      <c r="G235" s="835" t="s">
        <v>2104</v>
      </c>
      <c r="H235" s="835" t="s">
        <v>2105</v>
      </c>
      <c r="I235" s="849">
        <v>1113.199951171875</v>
      </c>
      <c r="J235" s="849">
        <v>110</v>
      </c>
      <c r="K235" s="850">
        <v>122452</v>
      </c>
    </row>
    <row r="236" spans="1:11" ht="14.45" customHeight="1" x14ac:dyDescent="0.2">
      <c r="A236" s="831" t="s">
        <v>571</v>
      </c>
      <c r="B236" s="832" t="s">
        <v>572</v>
      </c>
      <c r="C236" s="835" t="s">
        <v>597</v>
      </c>
      <c r="D236" s="863" t="s">
        <v>598</v>
      </c>
      <c r="E236" s="835" t="s">
        <v>1835</v>
      </c>
      <c r="F236" s="863" t="s">
        <v>1836</v>
      </c>
      <c r="G236" s="835" t="s">
        <v>2106</v>
      </c>
      <c r="H236" s="835" t="s">
        <v>2107</v>
      </c>
      <c r="I236" s="849">
        <v>171.13999938964844</v>
      </c>
      <c r="J236" s="849">
        <v>25</v>
      </c>
      <c r="K236" s="850">
        <v>4278.56005859375</v>
      </c>
    </row>
    <row r="237" spans="1:11" ht="14.45" customHeight="1" x14ac:dyDescent="0.2">
      <c r="A237" s="831" t="s">
        <v>571</v>
      </c>
      <c r="B237" s="832" t="s">
        <v>572</v>
      </c>
      <c r="C237" s="835" t="s">
        <v>597</v>
      </c>
      <c r="D237" s="863" t="s">
        <v>598</v>
      </c>
      <c r="E237" s="835" t="s">
        <v>1835</v>
      </c>
      <c r="F237" s="863" t="s">
        <v>1836</v>
      </c>
      <c r="G237" s="835" t="s">
        <v>2108</v>
      </c>
      <c r="H237" s="835" t="s">
        <v>2109</v>
      </c>
      <c r="I237" s="849">
        <v>171.13999938964844</v>
      </c>
      <c r="J237" s="849">
        <v>25</v>
      </c>
      <c r="K237" s="850">
        <v>4278.56005859375</v>
      </c>
    </row>
    <row r="238" spans="1:11" ht="14.45" customHeight="1" x14ac:dyDescent="0.2">
      <c r="A238" s="831" t="s">
        <v>571</v>
      </c>
      <c r="B238" s="832" t="s">
        <v>572</v>
      </c>
      <c r="C238" s="835" t="s">
        <v>597</v>
      </c>
      <c r="D238" s="863" t="s">
        <v>598</v>
      </c>
      <c r="E238" s="835" t="s">
        <v>1835</v>
      </c>
      <c r="F238" s="863" t="s">
        <v>1836</v>
      </c>
      <c r="G238" s="835" t="s">
        <v>2110</v>
      </c>
      <c r="H238" s="835" t="s">
        <v>2111</v>
      </c>
      <c r="I238" s="849">
        <v>171.13999938964844</v>
      </c>
      <c r="J238" s="849">
        <v>25</v>
      </c>
      <c r="K238" s="850">
        <v>4278.56005859375</v>
      </c>
    </row>
    <row r="239" spans="1:11" ht="14.45" customHeight="1" x14ac:dyDescent="0.2">
      <c r="A239" s="831" t="s">
        <v>571</v>
      </c>
      <c r="B239" s="832" t="s">
        <v>572</v>
      </c>
      <c r="C239" s="835" t="s">
        <v>597</v>
      </c>
      <c r="D239" s="863" t="s">
        <v>598</v>
      </c>
      <c r="E239" s="835" t="s">
        <v>1835</v>
      </c>
      <c r="F239" s="863" t="s">
        <v>1836</v>
      </c>
      <c r="G239" s="835" t="s">
        <v>2112</v>
      </c>
      <c r="H239" s="835" t="s">
        <v>2113</v>
      </c>
      <c r="I239" s="849">
        <v>171.13999938964844</v>
      </c>
      <c r="J239" s="849">
        <v>25</v>
      </c>
      <c r="K239" s="850">
        <v>4278.56005859375</v>
      </c>
    </row>
    <row r="240" spans="1:11" ht="14.45" customHeight="1" x14ac:dyDescent="0.2">
      <c r="A240" s="831" t="s">
        <v>571</v>
      </c>
      <c r="B240" s="832" t="s">
        <v>572</v>
      </c>
      <c r="C240" s="835" t="s">
        <v>597</v>
      </c>
      <c r="D240" s="863" t="s">
        <v>598</v>
      </c>
      <c r="E240" s="835" t="s">
        <v>1835</v>
      </c>
      <c r="F240" s="863" t="s">
        <v>1836</v>
      </c>
      <c r="G240" s="835" t="s">
        <v>2114</v>
      </c>
      <c r="H240" s="835" t="s">
        <v>2115</v>
      </c>
      <c r="I240" s="849">
        <v>696.96002197265625</v>
      </c>
      <c r="J240" s="849">
        <v>20</v>
      </c>
      <c r="K240" s="850">
        <v>13939.2001953125</v>
      </c>
    </row>
    <row r="241" spans="1:11" ht="14.45" customHeight="1" x14ac:dyDescent="0.2">
      <c r="A241" s="831" t="s">
        <v>571</v>
      </c>
      <c r="B241" s="832" t="s">
        <v>572</v>
      </c>
      <c r="C241" s="835" t="s">
        <v>597</v>
      </c>
      <c r="D241" s="863" t="s">
        <v>598</v>
      </c>
      <c r="E241" s="835" t="s">
        <v>1835</v>
      </c>
      <c r="F241" s="863" t="s">
        <v>1836</v>
      </c>
      <c r="G241" s="835" t="s">
        <v>2116</v>
      </c>
      <c r="H241" s="835" t="s">
        <v>2117</v>
      </c>
      <c r="I241" s="849">
        <v>696.96002197265625</v>
      </c>
      <c r="J241" s="849">
        <v>30</v>
      </c>
      <c r="K241" s="850">
        <v>20908.800537109375</v>
      </c>
    </row>
    <row r="242" spans="1:11" ht="14.45" customHeight="1" x14ac:dyDescent="0.2">
      <c r="A242" s="831" t="s">
        <v>571</v>
      </c>
      <c r="B242" s="832" t="s">
        <v>572</v>
      </c>
      <c r="C242" s="835" t="s">
        <v>597</v>
      </c>
      <c r="D242" s="863" t="s">
        <v>598</v>
      </c>
      <c r="E242" s="835" t="s">
        <v>1835</v>
      </c>
      <c r="F242" s="863" t="s">
        <v>1836</v>
      </c>
      <c r="G242" s="835" t="s">
        <v>2118</v>
      </c>
      <c r="H242" s="835" t="s">
        <v>2119</v>
      </c>
      <c r="I242" s="849">
        <v>696.96002197265625</v>
      </c>
      <c r="J242" s="849">
        <v>30</v>
      </c>
      <c r="K242" s="850">
        <v>20908.80029296875</v>
      </c>
    </row>
    <row r="243" spans="1:11" ht="14.45" customHeight="1" x14ac:dyDescent="0.2">
      <c r="A243" s="831" t="s">
        <v>571</v>
      </c>
      <c r="B243" s="832" t="s">
        <v>572</v>
      </c>
      <c r="C243" s="835" t="s">
        <v>597</v>
      </c>
      <c r="D243" s="863" t="s">
        <v>598</v>
      </c>
      <c r="E243" s="835" t="s">
        <v>1835</v>
      </c>
      <c r="F243" s="863" t="s">
        <v>1836</v>
      </c>
      <c r="G243" s="835" t="s">
        <v>2120</v>
      </c>
      <c r="H243" s="835" t="s">
        <v>2121</v>
      </c>
      <c r="I243" s="849">
        <v>696.96002197265625</v>
      </c>
      <c r="J243" s="849">
        <v>15</v>
      </c>
      <c r="K243" s="850">
        <v>10454.400146484375</v>
      </c>
    </row>
    <row r="244" spans="1:11" ht="14.45" customHeight="1" x14ac:dyDescent="0.2">
      <c r="A244" s="831" t="s">
        <v>571</v>
      </c>
      <c r="B244" s="832" t="s">
        <v>572</v>
      </c>
      <c r="C244" s="835" t="s">
        <v>597</v>
      </c>
      <c r="D244" s="863" t="s">
        <v>598</v>
      </c>
      <c r="E244" s="835" t="s">
        <v>1835</v>
      </c>
      <c r="F244" s="863" t="s">
        <v>1836</v>
      </c>
      <c r="G244" s="835" t="s">
        <v>2122</v>
      </c>
      <c r="H244" s="835" t="s">
        <v>2123</v>
      </c>
      <c r="I244" s="849">
        <v>696.96002197265625</v>
      </c>
      <c r="J244" s="849">
        <v>25</v>
      </c>
      <c r="K244" s="850">
        <v>17424.000244140625</v>
      </c>
    </row>
    <row r="245" spans="1:11" ht="14.45" customHeight="1" x14ac:dyDescent="0.2">
      <c r="A245" s="831" t="s">
        <v>571</v>
      </c>
      <c r="B245" s="832" t="s">
        <v>572</v>
      </c>
      <c r="C245" s="835" t="s">
        <v>597</v>
      </c>
      <c r="D245" s="863" t="s">
        <v>598</v>
      </c>
      <c r="E245" s="835" t="s">
        <v>1835</v>
      </c>
      <c r="F245" s="863" t="s">
        <v>1836</v>
      </c>
      <c r="G245" s="835" t="s">
        <v>1837</v>
      </c>
      <c r="H245" s="835" t="s">
        <v>1838</v>
      </c>
      <c r="I245" s="849">
        <v>492.47000122070313</v>
      </c>
      <c r="J245" s="849">
        <v>100</v>
      </c>
      <c r="K245" s="850">
        <v>49247.001953125</v>
      </c>
    </row>
    <row r="246" spans="1:11" ht="14.45" customHeight="1" x14ac:dyDescent="0.2">
      <c r="A246" s="831" t="s">
        <v>571</v>
      </c>
      <c r="B246" s="832" t="s">
        <v>572</v>
      </c>
      <c r="C246" s="835" t="s">
        <v>597</v>
      </c>
      <c r="D246" s="863" t="s">
        <v>598</v>
      </c>
      <c r="E246" s="835" t="s">
        <v>1835</v>
      </c>
      <c r="F246" s="863" t="s">
        <v>1836</v>
      </c>
      <c r="G246" s="835" t="s">
        <v>2124</v>
      </c>
      <c r="H246" s="835" t="s">
        <v>2125</v>
      </c>
      <c r="I246" s="849">
        <v>502.14999389648438</v>
      </c>
      <c r="J246" s="849">
        <v>80</v>
      </c>
      <c r="K246" s="850">
        <v>40172</v>
      </c>
    </row>
    <row r="247" spans="1:11" ht="14.45" customHeight="1" x14ac:dyDescent="0.2">
      <c r="A247" s="831" t="s">
        <v>571</v>
      </c>
      <c r="B247" s="832" t="s">
        <v>572</v>
      </c>
      <c r="C247" s="835" t="s">
        <v>597</v>
      </c>
      <c r="D247" s="863" t="s">
        <v>598</v>
      </c>
      <c r="E247" s="835" t="s">
        <v>1835</v>
      </c>
      <c r="F247" s="863" t="s">
        <v>1836</v>
      </c>
      <c r="G247" s="835" t="s">
        <v>2126</v>
      </c>
      <c r="H247" s="835" t="s">
        <v>2127</v>
      </c>
      <c r="I247" s="849">
        <v>302.01998901367188</v>
      </c>
      <c r="J247" s="849">
        <v>100</v>
      </c>
      <c r="K247" s="850">
        <v>30201.59912109375</v>
      </c>
    </row>
    <row r="248" spans="1:11" ht="14.45" customHeight="1" x14ac:dyDescent="0.2">
      <c r="A248" s="831" t="s">
        <v>571</v>
      </c>
      <c r="B248" s="832" t="s">
        <v>572</v>
      </c>
      <c r="C248" s="835" t="s">
        <v>597</v>
      </c>
      <c r="D248" s="863" t="s">
        <v>598</v>
      </c>
      <c r="E248" s="835" t="s">
        <v>1835</v>
      </c>
      <c r="F248" s="863" t="s">
        <v>1836</v>
      </c>
      <c r="G248" s="835" t="s">
        <v>1839</v>
      </c>
      <c r="H248" s="835" t="s">
        <v>1840</v>
      </c>
      <c r="I248" s="849">
        <v>17.459999084472656</v>
      </c>
      <c r="J248" s="849">
        <v>400</v>
      </c>
      <c r="K248" s="850">
        <v>6984.240234375</v>
      </c>
    </row>
    <row r="249" spans="1:11" ht="14.45" customHeight="1" x14ac:dyDescent="0.2">
      <c r="A249" s="831" t="s">
        <v>571</v>
      </c>
      <c r="B249" s="832" t="s">
        <v>572</v>
      </c>
      <c r="C249" s="835" t="s">
        <v>597</v>
      </c>
      <c r="D249" s="863" t="s">
        <v>598</v>
      </c>
      <c r="E249" s="835" t="s">
        <v>1835</v>
      </c>
      <c r="F249" s="863" t="s">
        <v>1836</v>
      </c>
      <c r="G249" s="835" t="s">
        <v>2128</v>
      </c>
      <c r="H249" s="835" t="s">
        <v>2129</v>
      </c>
      <c r="I249" s="849">
        <v>2.4000000953674316</v>
      </c>
      <c r="J249" s="849">
        <v>480</v>
      </c>
      <c r="K249" s="850">
        <v>1149.969970703125</v>
      </c>
    </row>
    <row r="250" spans="1:11" ht="14.45" customHeight="1" x14ac:dyDescent="0.2">
      <c r="A250" s="831" t="s">
        <v>571</v>
      </c>
      <c r="B250" s="832" t="s">
        <v>572</v>
      </c>
      <c r="C250" s="835" t="s">
        <v>597</v>
      </c>
      <c r="D250" s="863" t="s">
        <v>598</v>
      </c>
      <c r="E250" s="835" t="s">
        <v>1835</v>
      </c>
      <c r="F250" s="863" t="s">
        <v>1836</v>
      </c>
      <c r="G250" s="835" t="s">
        <v>1841</v>
      </c>
      <c r="H250" s="835" t="s">
        <v>1842</v>
      </c>
      <c r="I250" s="849">
        <v>4.3600001335144043</v>
      </c>
      <c r="J250" s="849">
        <v>400</v>
      </c>
      <c r="K250" s="850">
        <v>1742.3999786376953</v>
      </c>
    </row>
    <row r="251" spans="1:11" ht="14.45" customHeight="1" x14ac:dyDescent="0.2">
      <c r="A251" s="831" t="s">
        <v>571</v>
      </c>
      <c r="B251" s="832" t="s">
        <v>572</v>
      </c>
      <c r="C251" s="835" t="s">
        <v>597</v>
      </c>
      <c r="D251" s="863" t="s">
        <v>598</v>
      </c>
      <c r="E251" s="835" t="s">
        <v>1835</v>
      </c>
      <c r="F251" s="863" t="s">
        <v>1836</v>
      </c>
      <c r="G251" s="835" t="s">
        <v>1839</v>
      </c>
      <c r="H251" s="835" t="s">
        <v>1843</v>
      </c>
      <c r="I251" s="849">
        <v>17.459999084472656</v>
      </c>
      <c r="J251" s="849">
        <v>1600</v>
      </c>
      <c r="K251" s="850">
        <v>27936.6005859375</v>
      </c>
    </row>
    <row r="252" spans="1:11" ht="14.45" customHeight="1" x14ac:dyDescent="0.2">
      <c r="A252" s="831" t="s">
        <v>571</v>
      </c>
      <c r="B252" s="832" t="s">
        <v>572</v>
      </c>
      <c r="C252" s="835" t="s">
        <v>597</v>
      </c>
      <c r="D252" s="863" t="s">
        <v>598</v>
      </c>
      <c r="E252" s="835" t="s">
        <v>1835</v>
      </c>
      <c r="F252" s="863" t="s">
        <v>1836</v>
      </c>
      <c r="G252" s="835" t="s">
        <v>1841</v>
      </c>
      <c r="H252" s="835" t="s">
        <v>2130</v>
      </c>
      <c r="I252" s="849">
        <v>4.3600001335144043</v>
      </c>
      <c r="J252" s="849">
        <v>500</v>
      </c>
      <c r="K252" s="850">
        <v>2178.0000305175781</v>
      </c>
    </row>
    <row r="253" spans="1:11" ht="14.45" customHeight="1" x14ac:dyDescent="0.2">
      <c r="A253" s="831" t="s">
        <v>571</v>
      </c>
      <c r="B253" s="832" t="s">
        <v>572</v>
      </c>
      <c r="C253" s="835" t="s">
        <v>597</v>
      </c>
      <c r="D253" s="863" t="s">
        <v>598</v>
      </c>
      <c r="E253" s="835" t="s">
        <v>1835</v>
      </c>
      <c r="F253" s="863" t="s">
        <v>1836</v>
      </c>
      <c r="G253" s="835" t="s">
        <v>2131</v>
      </c>
      <c r="H253" s="835" t="s">
        <v>2132</v>
      </c>
      <c r="I253" s="849">
        <v>12.340000152587891</v>
      </c>
      <c r="J253" s="849">
        <v>40</v>
      </c>
      <c r="K253" s="850">
        <v>493.67999267578125</v>
      </c>
    </row>
    <row r="254" spans="1:11" ht="14.45" customHeight="1" x14ac:dyDescent="0.2">
      <c r="A254" s="831" t="s">
        <v>571</v>
      </c>
      <c r="B254" s="832" t="s">
        <v>572</v>
      </c>
      <c r="C254" s="835" t="s">
        <v>597</v>
      </c>
      <c r="D254" s="863" t="s">
        <v>598</v>
      </c>
      <c r="E254" s="835" t="s">
        <v>1835</v>
      </c>
      <c r="F254" s="863" t="s">
        <v>1836</v>
      </c>
      <c r="G254" s="835" t="s">
        <v>2133</v>
      </c>
      <c r="H254" s="835" t="s">
        <v>2134</v>
      </c>
      <c r="I254" s="849">
        <v>11.675000190734863</v>
      </c>
      <c r="J254" s="849">
        <v>80</v>
      </c>
      <c r="K254" s="850">
        <v>934</v>
      </c>
    </row>
    <row r="255" spans="1:11" ht="14.45" customHeight="1" x14ac:dyDescent="0.2">
      <c r="A255" s="831" t="s">
        <v>571</v>
      </c>
      <c r="B255" s="832" t="s">
        <v>572</v>
      </c>
      <c r="C255" s="835" t="s">
        <v>597</v>
      </c>
      <c r="D255" s="863" t="s">
        <v>598</v>
      </c>
      <c r="E255" s="835" t="s">
        <v>1835</v>
      </c>
      <c r="F255" s="863" t="s">
        <v>1836</v>
      </c>
      <c r="G255" s="835" t="s">
        <v>2114</v>
      </c>
      <c r="H255" s="835" t="s">
        <v>2135</v>
      </c>
      <c r="I255" s="849">
        <v>696.96002197265625</v>
      </c>
      <c r="J255" s="849">
        <v>10</v>
      </c>
      <c r="K255" s="850">
        <v>6969.60009765625</v>
      </c>
    </row>
    <row r="256" spans="1:11" ht="14.45" customHeight="1" x14ac:dyDescent="0.2">
      <c r="A256" s="831" t="s">
        <v>571</v>
      </c>
      <c r="B256" s="832" t="s">
        <v>572</v>
      </c>
      <c r="C256" s="835" t="s">
        <v>597</v>
      </c>
      <c r="D256" s="863" t="s">
        <v>598</v>
      </c>
      <c r="E256" s="835" t="s">
        <v>1835</v>
      </c>
      <c r="F256" s="863" t="s">
        <v>1836</v>
      </c>
      <c r="G256" s="835" t="s">
        <v>2116</v>
      </c>
      <c r="H256" s="835" t="s">
        <v>2136</v>
      </c>
      <c r="I256" s="849">
        <v>696.96002197265625</v>
      </c>
      <c r="J256" s="849">
        <v>20</v>
      </c>
      <c r="K256" s="850">
        <v>13939.2001953125</v>
      </c>
    </row>
    <row r="257" spans="1:11" ht="14.45" customHeight="1" x14ac:dyDescent="0.2">
      <c r="A257" s="831" t="s">
        <v>571</v>
      </c>
      <c r="B257" s="832" t="s">
        <v>572</v>
      </c>
      <c r="C257" s="835" t="s">
        <v>597</v>
      </c>
      <c r="D257" s="863" t="s">
        <v>598</v>
      </c>
      <c r="E257" s="835" t="s">
        <v>1835</v>
      </c>
      <c r="F257" s="863" t="s">
        <v>1836</v>
      </c>
      <c r="G257" s="835" t="s">
        <v>2118</v>
      </c>
      <c r="H257" s="835" t="s">
        <v>2137</v>
      </c>
      <c r="I257" s="849">
        <v>696.96002197265625</v>
      </c>
      <c r="J257" s="849">
        <v>20</v>
      </c>
      <c r="K257" s="850">
        <v>13939.2001953125</v>
      </c>
    </row>
    <row r="258" spans="1:11" ht="14.45" customHeight="1" x14ac:dyDescent="0.2">
      <c r="A258" s="831" t="s">
        <v>571</v>
      </c>
      <c r="B258" s="832" t="s">
        <v>572</v>
      </c>
      <c r="C258" s="835" t="s">
        <v>597</v>
      </c>
      <c r="D258" s="863" t="s">
        <v>598</v>
      </c>
      <c r="E258" s="835" t="s">
        <v>1835</v>
      </c>
      <c r="F258" s="863" t="s">
        <v>1836</v>
      </c>
      <c r="G258" s="835" t="s">
        <v>2120</v>
      </c>
      <c r="H258" s="835" t="s">
        <v>2138</v>
      </c>
      <c r="I258" s="849">
        <v>696.96002197265625</v>
      </c>
      <c r="J258" s="849">
        <v>10</v>
      </c>
      <c r="K258" s="850">
        <v>6969.60009765625</v>
      </c>
    </row>
    <row r="259" spans="1:11" ht="14.45" customHeight="1" x14ac:dyDescent="0.2">
      <c r="A259" s="831" t="s">
        <v>571</v>
      </c>
      <c r="B259" s="832" t="s">
        <v>572</v>
      </c>
      <c r="C259" s="835" t="s">
        <v>597</v>
      </c>
      <c r="D259" s="863" t="s">
        <v>598</v>
      </c>
      <c r="E259" s="835" t="s">
        <v>1835</v>
      </c>
      <c r="F259" s="863" t="s">
        <v>1836</v>
      </c>
      <c r="G259" s="835" t="s">
        <v>2122</v>
      </c>
      <c r="H259" s="835" t="s">
        <v>2139</v>
      </c>
      <c r="I259" s="849">
        <v>696.96002197265625</v>
      </c>
      <c r="J259" s="849">
        <v>10</v>
      </c>
      <c r="K259" s="850">
        <v>6969.60009765625</v>
      </c>
    </row>
    <row r="260" spans="1:11" ht="14.45" customHeight="1" x14ac:dyDescent="0.2">
      <c r="A260" s="831" t="s">
        <v>571</v>
      </c>
      <c r="B260" s="832" t="s">
        <v>572</v>
      </c>
      <c r="C260" s="835" t="s">
        <v>597</v>
      </c>
      <c r="D260" s="863" t="s">
        <v>598</v>
      </c>
      <c r="E260" s="835" t="s">
        <v>1835</v>
      </c>
      <c r="F260" s="863" t="s">
        <v>1836</v>
      </c>
      <c r="G260" s="835" t="s">
        <v>1837</v>
      </c>
      <c r="H260" s="835" t="s">
        <v>1844</v>
      </c>
      <c r="I260" s="849">
        <v>492.47000122070313</v>
      </c>
      <c r="J260" s="849">
        <v>120</v>
      </c>
      <c r="K260" s="850">
        <v>59096.40234375</v>
      </c>
    </row>
    <row r="261" spans="1:11" ht="14.45" customHeight="1" x14ac:dyDescent="0.2">
      <c r="A261" s="831" t="s">
        <v>571</v>
      </c>
      <c r="B261" s="832" t="s">
        <v>572</v>
      </c>
      <c r="C261" s="835" t="s">
        <v>597</v>
      </c>
      <c r="D261" s="863" t="s">
        <v>598</v>
      </c>
      <c r="E261" s="835" t="s">
        <v>1835</v>
      </c>
      <c r="F261" s="863" t="s">
        <v>1836</v>
      </c>
      <c r="G261" s="835" t="s">
        <v>2124</v>
      </c>
      <c r="H261" s="835" t="s">
        <v>2140</v>
      </c>
      <c r="I261" s="849">
        <v>502.14999389648438</v>
      </c>
      <c r="J261" s="849">
        <v>180</v>
      </c>
      <c r="K261" s="850">
        <v>90387</v>
      </c>
    </row>
    <row r="262" spans="1:11" ht="14.45" customHeight="1" x14ac:dyDescent="0.2">
      <c r="A262" s="831" t="s">
        <v>571</v>
      </c>
      <c r="B262" s="832" t="s">
        <v>572</v>
      </c>
      <c r="C262" s="835" t="s">
        <v>597</v>
      </c>
      <c r="D262" s="863" t="s">
        <v>598</v>
      </c>
      <c r="E262" s="835" t="s">
        <v>1835</v>
      </c>
      <c r="F262" s="863" t="s">
        <v>1836</v>
      </c>
      <c r="G262" s="835" t="s">
        <v>2126</v>
      </c>
      <c r="H262" s="835" t="s">
        <v>2141</v>
      </c>
      <c r="I262" s="849">
        <v>302.01998901367188</v>
      </c>
      <c r="J262" s="849">
        <v>100</v>
      </c>
      <c r="K262" s="850">
        <v>30201.599853515625</v>
      </c>
    </row>
    <row r="263" spans="1:11" ht="14.45" customHeight="1" x14ac:dyDescent="0.2">
      <c r="A263" s="831" t="s">
        <v>571</v>
      </c>
      <c r="B263" s="832" t="s">
        <v>572</v>
      </c>
      <c r="C263" s="835" t="s">
        <v>597</v>
      </c>
      <c r="D263" s="863" t="s">
        <v>598</v>
      </c>
      <c r="E263" s="835" t="s">
        <v>1835</v>
      </c>
      <c r="F263" s="863" t="s">
        <v>1836</v>
      </c>
      <c r="G263" s="835" t="s">
        <v>2142</v>
      </c>
      <c r="H263" s="835" t="s">
        <v>2143</v>
      </c>
      <c r="I263" s="849">
        <v>0.27000001072883606</v>
      </c>
      <c r="J263" s="849">
        <v>1500</v>
      </c>
      <c r="K263" s="850">
        <v>399.30001831054688</v>
      </c>
    </row>
    <row r="264" spans="1:11" ht="14.45" customHeight="1" x14ac:dyDescent="0.2">
      <c r="A264" s="831" t="s">
        <v>571</v>
      </c>
      <c r="B264" s="832" t="s">
        <v>572</v>
      </c>
      <c r="C264" s="835" t="s">
        <v>597</v>
      </c>
      <c r="D264" s="863" t="s">
        <v>598</v>
      </c>
      <c r="E264" s="835" t="s">
        <v>1835</v>
      </c>
      <c r="F264" s="863" t="s">
        <v>1836</v>
      </c>
      <c r="G264" s="835" t="s">
        <v>2144</v>
      </c>
      <c r="H264" s="835" t="s">
        <v>2145</v>
      </c>
      <c r="I264" s="849">
        <v>373.64999389648438</v>
      </c>
      <c r="J264" s="849">
        <v>2</v>
      </c>
      <c r="K264" s="850">
        <v>747.29998779296875</v>
      </c>
    </row>
    <row r="265" spans="1:11" ht="14.45" customHeight="1" x14ac:dyDescent="0.2">
      <c r="A265" s="831" t="s">
        <v>571</v>
      </c>
      <c r="B265" s="832" t="s">
        <v>572</v>
      </c>
      <c r="C265" s="835" t="s">
        <v>597</v>
      </c>
      <c r="D265" s="863" t="s">
        <v>598</v>
      </c>
      <c r="E265" s="835" t="s">
        <v>1835</v>
      </c>
      <c r="F265" s="863" t="s">
        <v>1836</v>
      </c>
      <c r="G265" s="835" t="s">
        <v>2146</v>
      </c>
      <c r="H265" s="835" t="s">
        <v>2147</v>
      </c>
      <c r="I265" s="849">
        <v>672.760009765625</v>
      </c>
      <c r="J265" s="849">
        <v>21</v>
      </c>
      <c r="K265" s="850">
        <v>14127.9599609375</v>
      </c>
    </row>
    <row r="266" spans="1:11" ht="14.45" customHeight="1" x14ac:dyDescent="0.2">
      <c r="A266" s="831" t="s">
        <v>571</v>
      </c>
      <c r="B266" s="832" t="s">
        <v>572</v>
      </c>
      <c r="C266" s="835" t="s">
        <v>597</v>
      </c>
      <c r="D266" s="863" t="s">
        <v>598</v>
      </c>
      <c r="E266" s="835" t="s">
        <v>1835</v>
      </c>
      <c r="F266" s="863" t="s">
        <v>1836</v>
      </c>
      <c r="G266" s="835" t="s">
        <v>2148</v>
      </c>
      <c r="H266" s="835" t="s">
        <v>2149</v>
      </c>
      <c r="I266" s="849">
        <v>8.8299999237060547</v>
      </c>
      <c r="J266" s="849">
        <v>1620</v>
      </c>
      <c r="K266" s="850">
        <v>14309.45947265625</v>
      </c>
    </row>
    <row r="267" spans="1:11" ht="14.45" customHeight="1" x14ac:dyDescent="0.2">
      <c r="A267" s="831" t="s">
        <v>571</v>
      </c>
      <c r="B267" s="832" t="s">
        <v>572</v>
      </c>
      <c r="C267" s="835" t="s">
        <v>597</v>
      </c>
      <c r="D267" s="863" t="s">
        <v>598</v>
      </c>
      <c r="E267" s="835" t="s">
        <v>1835</v>
      </c>
      <c r="F267" s="863" t="s">
        <v>1836</v>
      </c>
      <c r="G267" s="835" t="s">
        <v>2150</v>
      </c>
      <c r="H267" s="835" t="s">
        <v>2151</v>
      </c>
      <c r="I267" s="849">
        <v>10.159999847412109</v>
      </c>
      <c r="J267" s="849">
        <v>1080</v>
      </c>
      <c r="K267" s="850">
        <v>10977.1201171875</v>
      </c>
    </row>
    <row r="268" spans="1:11" ht="14.45" customHeight="1" x14ac:dyDescent="0.2">
      <c r="A268" s="831" t="s">
        <v>571</v>
      </c>
      <c r="B268" s="832" t="s">
        <v>572</v>
      </c>
      <c r="C268" s="835" t="s">
        <v>597</v>
      </c>
      <c r="D268" s="863" t="s">
        <v>598</v>
      </c>
      <c r="E268" s="835" t="s">
        <v>1835</v>
      </c>
      <c r="F268" s="863" t="s">
        <v>1836</v>
      </c>
      <c r="G268" s="835" t="s">
        <v>2152</v>
      </c>
      <c r="H268" s="835" t="s">
        <v>2153</v>
      </c>
      <c r="I268" s="849">
        <v>10.159999847412109</v>
      </c>
      <c r="J268" s="849">
        <v>1440</v>
      </c>
      <c r="K268" s="850">
        <v>14636.16015625</v>
      </c>
    </row>
    <row r="269" spans="1:11" ht="14.45" customHeight="1" x14ac:dyDescent="0.2">
      <c r="A269" s="831" t="s">
        <v>571</v>
      </c>
      <c r="B269" s="832" t="s">
        <v>572</v>
      </c>
      <c r="C269" s="835" t="s">
        <v>597</v>
      </c>
      <c r="D269" s="863" t="s">
        <v>598</v>
      </c>
      <c r="E269" s="835" t="s">
        <v>1835</v>
      </c>
      <c r="F269" s="863" t="s">
        <v>1836</v>
      </c>
      <c r="G269" s="835" t="s">
        <v>2148</v>
      </c>
      <c r="H269" s="835" t="s">
        <v>2154</v>
      </c>
      <c r="I269" s="849">
        <v>8.8299999237060547</v>
      </c>
      <c r="J269" s="849">
        <v>3720</v>
      </c>
      <c r="K269" s="850">
        <v>32858.7587890625</v>
      </c>
    </row>
    <row r="270" spans="1:11" ht="14.45" customHeight="1" x14ac:dyDescent="0.2">
      <c r="A270" s="831" t="s">
        <v>571</v>
      </c>
      <c r="B270" s="832" t="s">
        <v>572</v>
      </c>
      <c r="C270" s="835" t="s">
        <v>597</v>
      </c>
      <c r="D270" s="863" t="s">
        <v>598</v>
      </c>
      <c r="E270" s="835" t="s">
        <v>1835</v>
      </c>
      <c r="F270" s="863" t="s">
        <v>1836</v>
      </c>
      <c r="G270" s="835" t="s">
        <v>2150</v>
      </c>
      <c r="H270" s="835" t="s">
        <v>2155</v>
      </c>
      <c r="I270" s="849">
        <v>10.159999847412109</v>
      </c>
      <c r="J270" s="849">
        <v>2340</v>
      </c>
      <c r="K270" s="850">
        <v>23783.76025390625</v>
      </c>
    </row>
    <row r="271" spans="1:11" ht="14.45" customHeight="1" x14ac:dyDescent="0.2">
      <c r="A271" s="831" t="s">
        <v>571</v>
      </c>
      <c r="B271" s="832" t="s">
        <v>572</v>
      </c>
      <c r="C271" s="835" t="s">
        <v>597</v>
      </c>
      <c r="D271" s="863" t="s">
        <v>598</v>
      </c>
      <c r="E271" s="835" t="s">
        <v>1835</v>
      </c>
      <c r="F271" s="863" t="s">
        <v>1836</v>
      </c>
      <c r="G271" s="835" t="s">
        <v>2152</v>
      </c>
      <c r="H271" s="835" t="s">
        <v>2156</v>
      </c>
      <c r="I271" s="849">
        <v>10.159999847412109</v>
      </c>
      <c r="J271" s="849">
        <v>3060</v>
      </c>
      <c r="K271" s="850">
        <v>31101.83984375</v>
      </c>
    </row>
    <row r="272" spans="1:11" ht="14.45" customHeight="1" x14ac:dyDescent="0.2">
      <c r="A272" s="831" t="s">
        <v>571</v>
      </c>
      <c r="B272" s="832" t="s">
        <v>572</v>
      </c>
      <c r="C272" s="835" t="s">
        <v>597</v>
      </c>
      <c r="D272" s="863" t="s">
        <v>598</v>
      </c>
      <c r="E272" s="835" t="s">
        <v>1835</v>
      </c>
      <c r="F272" s="863" t="s">
        <v>1836</v>
      </c>
      <c r="G272" s="835" t="s">
        <v>2157</v>
      </c>
      <c r="H272" s="835" t="s">
        <v>2158</v>
      </c>
      <c r="I272" s="849">
        <v>378.17001342773438</v>
      </c>
      <c r="J272" s="849">
        <v>30</v>
      </c>
      <c r="K272" s="850">
        <v>11344.9599609375</v>
      </c>
    </row>
    <row r="273" spans="1:11" ht="14.45" customHeight="1" x14ac:dyDescent="0.2">
      <c r="A273" s="831" t="s">
        <v>571</v>
      </c>
      <c r="B273" s="832" t="s">
        <v>572</v>
      </c>
      <c r="C273" s="835" t="s">
        <v>597</v>
      </c>
      <c r="D273" s="863" t="s">
        <v>598</v>
      </c>
      <c r="E273" s="835" t="s">
        <v>1835</v>
      </c>
      <c r="F273" s="863" t="s">
        <v>1836</v>
      </c>
      <c r="G273" s="835" t="s">
        <v>2157</v>
      </c>
      <c r="H273" s="835" t="s">
        <v>2159</v>
      </c>
      <c r="I273" s="849">
        <v>316.82000732421875</v>
      </c>
      <c r="J273" s="849">
        <v>30</v>
      </c>
      <c r="K273" s="850">
        <v>9504.5498046875</v>
      </c>
    </row>
    <row r="274" spans="1:11" ht="14.45" customHeight="1" x14ac:dyDescent="0.2">
      <c r="A274" s="831" t="s">
        <v>571</v>
      </c>
      <c r="B274" s="832" t="s">
        <v>572</v>
      </c>
      <c r="C274" s="835" t="s">
        <v>597</v>
      </c>
      <c r="D274" s="863" t="s">
        <v>598</v>
      </c>
      <c r="E274" s="835" t="s">
        <v>1835</v>
      </c>
      <c r="F274" s="863" t="s">
        <v>1836</v>
      </c>
      <c r="G274" s="835" t="s">
        <v>1849</v>
      </c>
      <c r="H274" s="835" t="s">
        <v>2160</v>
      </c>
      <c r="I274" s="849">
        <v>15.920000076293945</v>
      </c>
      <c r="J274" s="849">
        <v>500</v>
      </c>
      <c r="K274" s="850">
        <v>7960</v>
      </c>
    </row>
    <row r="275" spans="1:11" ht="14.45" customHeight="1" x14ac:dyDescent="0.2">
      <c r="A275" s="831" t="s">
        <v>571</v>
      </c>
      <c r="B275" s="832" t="s">
        <v>572</v>
      </c>
      <c r="C275" s="835" t="s">
        <v>597</v>
      </c>
      <c r="D275" s="863" t="s">
        <v>598</v>
      </c>
      <c r="E275" s="835" t="s">
        <v>1835</v>
      </c>
      <c r="F275" s="863" t="s">
        <v>1836</v>
      </c>
      <c r="G275" s="835" t="s">
        <v>1849</v>
      </c>
      <c r="H275" s="835" t="s">
        <v>1850</v>
      </c>
      <c r="I275" s="849">
        <v>15.922000122070312</v>
      </c>
      <c r="J275" s="849">
        <v>450</v>
      </c>
      <c r="K275" s="850">
        <v>7165</v>
      </c>
    </row>
    <row r="276" spans="1:11" ht="14.45" customHeight="1" x14ac:dyDescent="0.2">
      <c r="A276" s="831" t="s">
        <v>571</v>
      </c>
      <c r="B276" s="832" t="s">
        <v>572</v>
      </c>
      <c r="C276" s="835" t="s">
        <v>597</v>
      </c>
      <c r="D276" s="863" t="s">
        <v>598</v>
      </c>
      <c r="E276" s="835" t="s">
        <v>1835</v>
      </c>
      <c r="F276" s="863" t="s">
        <v>1836</v>
      </c>
      <c r="G276" s="835" t="s">
        <v>1851</v>
      </c>
      <c r="H276" s="835" t="s">
        <v>1852</v>
      </c>
      <c r="I276" s="849">
        <v>371.47000122070313</v>
      </c>
      <c r="J276" s="849">
        <v>3</v>
      </c>
      <c r="K276" s="850">
        <v>1114.4100341796875</v>
      </c>
    </row>
    <row r="277" spans="1:11" ht="14.45" customHeight="1" x14ac:dyDescent="0.2">
      <c r="A277" s="831" t="s">
        <v>571</v>
      </c>
      <c r="B277" s="832" t="s">
        <v>572</v>
      </c>
      <c r="C277" s="835" t="s">
        <v>597</v>
      </c>
      <c r="D277" s="863" t="s">
        <v>598</v>
      </c>
      <c r="E277" s="835" t="s">
        <v>1835</v>
      </c>
      <c r="F277" s="863" t="s">
        <v>1836</v>
      </c>
      <c r="G277" s="835" t="s">
        <v>2161</v>
      </c>
      <c r="H277" s="835" t="s">
        <v>2162</v>
      </c>
      <c r="I277" s="849">
        <v>367.83999633789063</v>
      </c>
      <c r="J277" s="849">
        <v>60</v>
      </c>
      <c r="K277" s="850">
        <v>22070.3994140625</v>
      </c>
    </row>
    <row r="278" spans="1:11" ht="14.45" customHeight="1" x14ac:dyDescent="0.2">
      <c r="A278" s="831" t="s">
        <v>571</v>
      </c>
      <c r="B278" s="832" t="s">
        <v>572</v>
      </c>
      <c r="C278" s="835" t="s">
        <v>597</v>
      </c>
      <c r="D278" s="863" t="s">
        <v>598</v>
      </c>
      <c r="E278" s="835" t="s">
        <v>1835</v>
      </c>
      <c r="F278" s="863" t="s">
        <v>1836</v>
      </c>
      <c r="G278" s="835" t="s">
        <v>2163</v>
      </c>
      <c r="H278" s="835" t="s">
        <v>2164</v>
      </c>
      <c r="I278" s="849">
        <v>17.670000076293945</v>
      </c>
      <c r="J278" s="849">
        <v>40</v>
      </c>
      <c r="K278" s="850">
        <v>706.79998779296875</v>
      </c>
    </row>
    <row r="279" spans="1:11" ht="14.45" customHeight="1" x14ac:dyDescent="0.2">
      <c r="A279" s="831" t="s">
        <v>571</v>
      </c>
      <c r="B279" s="832" t="s">
        <v>572</v>
      </c>
      <c r="C279" s="835" t="s">
        <v>597</v>
      </c>
      <c r="D279" s="863" t="s">
        <v>598</v>
      </c>
      <c r="E279" s="835" t="s">
        <v>1835</v>
      </c>
      <c r="F279" s="863" t="s">
        <v>1836</v>
      </c>
      <c r="G279" s="835" t="s">
        <v>2165</v>
      </c>
      <c r="H279" s="835" t="s">
        <v>2166</v>
      </c>
      <c r="I279" s="849">
        <v>26.020000457763672</v>
      </c>
      <c r="J279" s="849">
        <v>1600</v>
      </c>
      <c r="K279" s="850">
        <v>41624.00048828125</v>
      </c>
    </row>
    <row r="280" spans="1:11" ht="14.45" customHeight="1" x14ac:dyDescent="0.2">
      <c r="A280" s="831" t="s">
        <v>571</v>
      </c>
      <c r="B280" s="832" t="s">
        <v>572</v>
      </c>
      <c r="C280" s="835" t="s">
        <v>597</v>
      </c>
      <c r="D280" s="863" t="s">
        <v>598</v>
      </c>
      <c r="E280" s="835" t="s">
        <v>1835</v>
      </c>
      <c r="F280" s="863" t="s">
        <v>1836</v>
      </c>
      <c r="G280" s="835" t="s">
        <v>2167</v>
      </c>
      <c r="H280" s="835" t="s">
        <v>2168</v>
      </c>
      <c r="I280" s="849">
        <v>26.020000457763672</v>
      </c>
      <c r="J280" s="849">
        <v>520</v>
      </c>
      <c r="K280" s="850">
        <v>13527.7998046875</v>
      </c>
    </row>
    <row r="281" spans="1:11" ht="14.45" customHeight="1" x14ac:dyDescent="0.2">
      <c r="A281" s="831" t="s">
        <v>571</v>
      </c>
      <c r="B281" s="832" t="s">
        <v>572</v>
      </c>
      <c r="C281" s="835" t="s">
        <v>597</v>
      </c>
      <c r="D281" s="863" t="s">
        <v>598</v>
      </c>
      <c r="E281" s="835" t="s">
        <v>1835</v>
      </c>
      <c r="F281" s="863" t="s">
        <v>1836</v>
      </c>
      <c r="G281" s="835" t="s">
        <v>2169</v>
      </c>
      <c r="H281" s="835" t="s">
        <v>2170</v>
      </c>
      <c r="I281" s="849">
        <v>1191.8499755859375</v>
      </c>
      <c r="J281" s="849">
        <v>50</v>
      </c>
      <c r="K281" s="850">
        <v>59592.5</v>
      </c>
    </row>
    <row r="282" spans="1:11" ht="14.45" customHeight="1" x14ac:dyDescent="0.2">
      <c r="A282" s="831" t="s">
        <v>571</v>
      </c>
      <c r="B282" s="832" t="s">
        <v>572</v>
      </c>
      <c r="C282" s="835" t="s">
        <v>597</v>
      </c>
      <c r="D282" s="863" t="s">
        <v>598</v>
      </c>
      <c r="E282" s="835" t="s">
        <v>1835</v>
      </c>
      <c r="F282" s="863" t="s">
        <v>1836</v>
      </c>
      <c r="G282" s="835" t="s">
        <v>2169</v>
      </c>
      <c r="H282" s="835" t="s">
        <v>2171</v>
      </c>
      <c r="I282" s="849">
        <v>1191.8499755859375</v>
      </c>
      <c r="J282" s="849">
        <v>10</v>
      </c>
      <c r="K282" s="850">
        <v>11918.5</v>
      </c>
    </row>
    <row r="283" spans="1:11" ht="14.45" customHeight="1" x14ac:dyDescent="0.2">
      <c r="A283" s="831" t="s">
        <v>571</v>
      </c>
      <c r="B283" s="832" t="s">
        <v>572</v>
      </c>
      <c r="C283" s="835" t="s">
        <v>597</v>
      </c>
      <c r="D283" s="863" t="s">
        <v>598</v>
      </c>
      <c r="E283" s="835" t="s">
        <v>1835</v>
      </c>
      <c r="F283" s="863" t="s">
        <v>1836</v>
      </c>
      <c r="G283" s="835" t="s">
        <v>2161</v>
      </c>
      <c r="H283" s="835" t="s">
        <v>2172</v>
      </c>
      <c r="I283" s="849">
        <v>367.83999633789063</v>
      </c>
      <c r="J283" s="849">
        <v>40</v>
      </c>
      <c r="K283" s="850">
        <v>14713.599609375</v>
      </c>
    </row>
    <row r="284" spans="1:11" ht="14.45" customHeight="1" x14ac:dyDescent="0.2">
      <c r="A284" s="831" t="s">
        <v>571</v>
      </c>
      <c r="B284" s="832" t="s">
        <v>572</v>
      </c>
      <c r="C284" s="835" t="s">
        <v>597</v>
      </c>
      <c r="D284" s="863" t="s">
        <v>598</v>
      </c>
      <c r="E284" s="835" t="s">
        <v>1835</v>
      </c>
      <c r="F284" s="863" t="s">
        <v>1836</v>
      </c>
      <c r="G284" s="835" t="s">
        <v>2173</v>
      </c>
      <c r="H284" s="835" t="s">
        <v>2174</v>
      </c>
      <c r="I284" s="849">
        <v>3.7200000286102295</v>
      </c>
      <c r="J284" s="849">
        <v>130</v>
      </c>
      <c r="K284" s="850">
        <v>484.5</v>
      </c>
    </row>
    <row r="285" spans="1:11" ht="14.45" customHeight="1" x14ac:dyDescent="0.2">
      <c r="A285" s="831" t="s">
        <v>571</v>
      </c>
      <c r="B285" s="832" t="s">
        <v>572</v>
      </c>
      <c r="C285" s="835" t="s">
        <v>597</v>
      </c>
      <c r="D285" s="863" t="s">
        <v>598</v>
      </c>
      <c r="E285" s="835" t="s">
        <v>1835</v>
      </c>
      <c r="F285" s="863" t="s">
        <v>1836</v>
      </c>
      <c r="G285" s="835" t="s">
        <v>2165</v>
      </c>
      <c r="H285" s="835" t="s">
        <v>2175</v>
      </c>
      <c r="I285" s="849">
        <v>26.017500400543213</v>
      </c>
      <c r="J285" s="849">
        <v>1360</v>
      </c>
      <c r="K285" s="850">
        <v>35379.399780273438</v>
      </c>
    </row>
    <row r="286" spans="1:11" ht="14.45" customHeight="1" x14ac:dyDescent="0.2">
      <c r="A286" s="831" t="s">
        <v>571</v>
      </c>
      <c r="B286" s="832" t="s">
        <v>572</v>
      </c>
      <c r="C286" s="835" t="s">
        <v>597</v>
      </c>
      <c r="D286" s="863" t="s">
        <v>598</v>
      </c>
      <c r="E286" s="835" t="s">
        <v>1835</v>
      </c>
      <c r="F286" s="863" t="s">
        <v>1836</v>
      </c>
      <c r="G286" s="835" t="s">
        <v>2163</v>
      </c>
      <c r="H286" s="835" t="s">
        <v>2176</v>
      </c>
      <c r="I286" s="849">
        <v>16.700000762939453</v>
      </c>
      <c r="J286" s="849">
        <v>80</v>
      </c>
      <c r="K286" s="850">
        <v>1336</v>
      </c>
    </row>
    <row r="287" spans="1:11" ht="14.45" customHeight="1" x14ac:dyDescent="0.2">
      <c r="A287" s="831" t="s">
        <v>571</v>
      </c>
      <c r="B287" s="832" t="s">
        <v>572</v>
      </c>
      <c r="C287" s="835" t="s">
        <v>597</v>
      </c>
      <c r="D287" s="863" t="s">
        <v>598</v>
      </c>
      <c r="E287" s="835" t="s">
        <v>1835</v>
      </c>
      <c r="F287" s="863" t="s">
        <v>1836</v>
      </c>
      <c r="G287" s="835" t="s">
        <v>2177</v>
      </c>
      <c r="H287" s="835" t="s">
        <v>2178</v>
      </c>
      <c r="I287" s="849">
        <v>687.280029296875</v>
      </c>
      <c r="J287" s="849">
        <v>10</v>
      </c>
      <c r="K287" s="850">
        <v>6872.80029296875</v>
      </c>
    </row>
    <row r="288" spans="1:11" ht="14.45" customHeight="1" x14ac:dyDescent="0.2">
      <c r="A288" s="831" t="s">
        <v>571</v>
      </c>
      <c r="B288" s="832" t="s">
        <v>572</v>
      </c>
      <c r="C288" s="835" t="s">
        <v>597</v>
      </c>
      <c r="D288" s="863" t="s">
        <v>598</v>
      </c>
      <c r="E288" s="835" t="s">
        <v>1835</v>
      </c>
      <c r="F288" s="863" t="s">
        <v>1836</v>
      </c>
      <c r="G288" s="835" t="s">
        <v>2179</v>
      </c>
      <c r="H288" s="835" t="s">
        <v>2180</v>
      </c>
      <c r="I288" s="849">
        <v>559.02001953125</v>
      </c>
      <c r="J288" s="849">
        <v>20</v>
      </c>
      <c r="K288" s="850">
        <v>11180.400390625</v>
      </c>
    </row>
    <row r="289" spans="1:11" ht="14.45" customHeight="1" x14ac:dyDescent="0.2">
      <c r="A289" s="831" t="s">
        <v>571</v>
      </c>
      <c r="B289" s="832" t="s">
        <v>572</v>
      </c>
      <c r="C289" s="835" t="s">
        <v>597</v>
      </c>
      <c r="D289" s="863" t="s">
        <v>598</v>
      </c>
      <c r="E289" s="835" t="s">
        <v>1835</v>
      </c>
      <c r="F289" s="863" t="s">
        <v>1836</v>
      </c>
      <c r="G289" s="835" t="s">
        <v>2181</v>
      </c>
      <c r="H289" s="835" t="s">
        <v>2182</v>
      </c>
      <c r="I289" s="849">
        <v>619.52001953125</v>
      </c>
      <c r="J289" s="849">
        <v>20</v>
      </c>
      <c r="K289" s="850">
        <v>12390.400390625</v>
      </c>
    </row>
    <row r="290" spans="1:11" ht="14.45" customHeight="1" x14ac:dyDescent="0.2">
      <c r="A290" s="831" t="s">
        <v>571</v>
      </c>
      <c r="B290" s="832" t="s">
        <v>572</v>
      </c>
      <c r="C290" s="835" t="s">
        <v>597</v>
      </c>
      <c r="D290" s="863" t="s">
        <v>598</v>
      </c>
      <c r="E290" s="835" t="s">
        <v>1835</v>
      </c>
      <c r="F290" s="863" t="s">
        <v>1836</v>
      </c>
      <c r="G290" s="835" t="s">
        <v>2177</v>
      </c>
      <c r="H290" s="835" t="s">
        <v>2183</v>
      </c>
      <c r="I290" s="849">
        <v>687.280029296875</v>
      </c>
      <c r="J290" s="849">
        <v>10</v>
      </c>
      <c r="K290" s="850">
        <v>6872.7998046875</v>
      </c>
    </row>
    <row r="291" spans="1:11" ht="14.45" customHeight="1" x14ac:dyDescent="0.2">
      <c r="A291" s="831" t="s">
        <v>571</v>
      </c>
      <c r="B291" s="832" t="s">
        <v>572</v>
      </c>
      <c r="C291" s="835" t="s">
        <v>597</v>
      </c>
      <c r="D291" s="863" t="s">
        <v>598</v>
      </c>
      <c r="E291" s="835" t="s">
        <v>1835</v>
      </c>
      <c r="F291" s="863" t="s">
        <v>1836</v>
      </c>
      <c r="G291" s="835" t="s">
        <v>2179</v>
      </c>
      <c r="H291" s="835" t="s">
        <v>2184</v>
      </c>
      <c r="I291" s="849">
        <v>559.02001953125</v>
      </c>
      <c r="J291" s="849">
        <v>10</v>
      </c>
      <c r="K291" s="850">
        <v>5590.2001953125</v>
      </c>
    </row>
    <row r="292" spans="1:11" ht="14.45" customHeight="1" x14ac:dyDescent="0.2">
      <c r="A292" s="831" t="s">
        <v>571</v>
      </c>
      <c r="B292" s="832" t="s">
        <v>572</v>
      </c>
      <c r="C292" s="835" t="s">
        <v>597</v>
      </c>
      <c r="D292" s="863" t="s">
        <v>598</v>
      </c>
      <c r="E292" s="835" t="s">
        <v>1835</v>
      </c>
      <c r="F292" s="863" t="s">
        <v>1836</v>
      </c>
      <c r="G292" s="835" t="s">
        <v>2181</v>
      </c>
      <c r="H292" s="835" t="s">
        <v>2185</v>
      </c>
      <c r="I292" s="849">
        <v>619.52001953125</v>
      </c>
      <c r="J292" s="849">
        <v>20</v>
      </c>
      <c r="K292" s="850">
        <v>12390.400390625</v>
      </c>
    </row>
    <row r="293" spans="1:11" ht="14.45" customHeight="1" x14ac:dyDescent="0.2">
      <c r="A293" s="831" t="s">
        <v>571</v>
      </c>
      <c r="B293" s="832" t="s">
        <v>572</v>
      </c>
      <c r="C293" s="835" t="s">
        <v>597</v>
      </c>
      <c r="D293" s="863" t="s">
        <v>598</v>
      </c>
      <c r="E293" s="835" t="s">
        <v>1835</v>
      </c>
      <c r="F293" s="863" t="s">
        <v>1836</v>
      </c>
      <c r="G293" s="835" t="s">
        <v>2186</v>
      </c>
      <c r="H293" s="835" t="s">
        <v>2187</v>
      </c>
      <c r="I293" s="849">
        <v>665.8599853515625</v>
      </c>
      <c r="J293" s="849">
        <v>7</v>
      </c>
      <c r="K293" s="850">
        <v>4661.0498046875</v>
      </c>
    </row>
    <row r="294" spans="1:11" ht="14.45" customHeight="1" x14ac:dyDescent="0.2">
      <c r="A294" s="831" t="s">
        <v>571</v>
      </c>
      <c r="B294" s="832" t="s">
        <v>572</v>
      </c>
      <c r="C294" s="835" t="s">
        <v>597</v>
      </c>
      <c r="D294" s="863" t="s">
        <v>598</v>
      </c>
      <c r="E294" s="835" t="s">
        <v>1835</v>
      </c>
      <c r="F294" s="863" t="s">
        <v>1836</v>
      </c>
      <c r="G294" s="835" t="s">
        <v>2186</v>
      </c>
      <c r="H294" s="835" t="s">
        <v>2188</v>
      </c>
      <c r="I294" s="849">
        <v>636.34002685546875</v>
      </c>
      <c r="J294" s="849">
        <v>2</v>
      </c>
      <c r="K294" s="850">
        <v>1272.6800537109375</v>
      </c>
    </row>
    <row r="295" spans="1:11" ht="14.45" customHeight="1" x14ac:dyDescent="0.2">
      <c r="A295" s="831" t="s">
        <v>571</v>
      </c>
      <c r="B295" s="832" t="s">
        <v>572</v>
      </c>
      <c r="C295" s="835" t="s">
        <v>597</v>
      </c>
      <c r="D295" s="863" t="s">
        <v>598</v>
      </c>
      <c r="E295" s="835" t="s">
        <v>1835</v>
      </c>
      <c r="F295" s="863" t="s">
        <v>1836</v>
      </c>
      <c r="G295" s="835" t="s">
        <v>2189</v>
      </c>
      <c r="H295" s="835" t="s">
        <v>2190</v>
      </c>
      <c r="I295" s="849">
        <v>61.709999084472656</v>
      </c>
      <c r="J295" s="849">
        <v>10</v>
      </c>
      <c r="K295" s="850">
        <v>617.0999755859375</v>
      </c>
    </row>
    <row r="296" spans="1:11" ht="14.45" customHeight="1" x14ac:dyDescent="0.2">
      <c r="A296" s="831" t="s">
        <v>571</v>
      </c>
      <c r="B296" s="832" t="s">
        <v>572</v>
      </c>
      <c r="C296" s="835" t="s">
        <v>597</v>
      </c>
      <c r="D296" s="863" t="s">
        <v>598</v>
      </c>
      <c r="E296" s="835" t="s">
        <v>1835</v>
      </c>
      <c r="F296" s="863" t="s">
        <v>1836</v>
      </c>
      <c r="G296" s="835" t="s">
        <v>2191</v>
      </c>
      <c r="H296" s="835" t="s">
        <v>2192</v>
      </c>
      <c r="I296" s="849">
        <v>27.829999923706055</v>
      </c>
      <c r="J296" s="849">
        <v>10</v>
      </c>
      <c r="K296" s="850">
        <v>278.29998779296875</v>
      </c>
    </row>
    <row r="297" spans="1:11" ht="14.45" customHeight="1" x14ac:dyDescent="0.2">
      <c r="A297" s="831" t="s">
        <v>571</v>
      </c>
      <c r="B297" s="832" t="s">
        <v>572</v>
      </c>
      <c r="C297" s="835" t="s">
        <v>597</v>
      </c>
      <c r="D297" s="863" t="s">
        <v>598</v>
      </c>
      <c r="E297" s="835" t="s">
        <v>1835</v>
      </c>
      <c r="F297" s="863" t="s">
        <v>1836</v>
      </c>
      <c r="G297" s="835" t="s">
        <v>1854</v>
      </c>
      <c r="H297" s="835" t="s">
        <v>2193</v>
      </c>
      <c r="I297" s="849">
        <v>30.25</v>
      </c>
      <c r="J297" s="849">
        <v>500</v>
      </c>
      <c r="K297" s="850">
        <v>15125</v>
      </c>
    </row>
    <row r="298" spans="1:11" ht="14.45" customHeight="1" x14ac:dyDescent="0.2">
      <c r="A298" s="831" t="s">
        <v>571</v>
      </c>
      <c r="B298" s="832" t="s">
        <v>572</v>
      </c>
      <c r="C298" s="835" t="s">
        <v>597</v>
      </c>
      <c r="D298" s="863" t="s">
        <v>598</v>
      </c>
      <c r="E298" s="835" t="s">
        <v>1835</v>
      </c>
      <c r="F298" s="863" t="s">
        <v>1836</v>
      </c>
      <c r="G298" s="835" t="s">
        <v>1854</v>
      </c>
      <c r="H298" s="835" t="s">
        <v>1855</v>
      </c>
      <c r="I298" s="849">
        <v>30.25</v>
      </c>
      <c r="J298" s="849">
        <v>500</v>
      </c>
      <c r="K298" s="850">
        <v>15125</v>
      </c>
    </row>
    <row r="299" spans="1:11" ht="14.45" customHeight="1" x14ac:dyDescent="0.2">
      <c r="A299" s="831" t="s">
        <v>571</v>
      </c>
      <c r="B299" s="832" t="s">
        <v>572</v>
      </c>
      <c r="C299" s="835" t="s">
        <v>597</v>
      </c>
      <c r="D299" s="863" t="s">
        <v>598</v>
      </c>
      <c r="E299" s="835" t="s">
        <v>1835</v>
      </c>
      <c r="F299" s="863" t="s">
        <v>1836</v>
      </c>
      <c r="G299" s="835" t="s">
        <v>2194</v>
      </c>
      <c r="H299" s="835" t="s">
        <v>2195</v>
      </c>
      <c r="I299" s="849">
        <v>30.25</v>
      </c>
      <c r="J299" s="849">
        <v>250</v>
      </c>
      <c r="K299" s="850">
        <v>7562.5</v>
      </c>
    </row>
    <row r="300" spans="1:11" ht="14.45" customHeight="1" x14ac:dyDescent="0.2">
      <c r="A300" s="831" t="s">
        <v>571</v>
      </c>
      <c r="B300" s="832" t="s">
        <v>572</v>
      </c>
      <c r="C300" s="835" t="s">
        <v>597</v>
      </c>
      <c r="D300" s="863" t="s">
        <v>598</v>
      </c>
      <c r="E300" s="835" t="s">
        <v>1835</v>
      </c>
      <c r="F300" s="863" t="s">
        <v>1836</v>
      </c>
      <c r="G300" s="835" t="s">
        <v>2194</v>
      </c>
      <c r="H300" s="835" t="s">
        <v>2196</v>
      </c>
      <c r="I300" s="849">
        <v>30.25</v>
      </c>
      <c r="J300" s="849">
        <v>150</v>
      </c>
      <c r="K300" s="850">
        <v>4537.5</v>
      </c>
    </row>
    <row r="301" spans="1:11" ht="14.45" customHeight="1" x14ac:dyDescent="0.2">
      <c r="A301" s="831" t="s">
        <v>571</v>
      </c>
      <c r="B301" s="832" t="s">
        <v>572</v>
      </c>
      <c r="C301" s="835" t="s">
        <v>597</v>
      </c>
      <c r="D301" s="863" t="s">
        <v>598</v>
      </c>
      <c r="E301" s="835" t="s">
        <v>1835</v>
      </c>
      <c r="F301" s="863" t="s">
        <v>1836</v>
      </c>
      <c r="G301" s="835" t="s">
        <v>2197</v>
      </c>
      <c r="H301" s="835" t="s">
        <v>2198</v>
      </c>
      <c r="I301" s="849">
        <v>2.880000114440918</v>
      </c>
      <c r="J301" s="849">
        <v>800</v>
      </c>
      <c r="K301" s="850">
        <v>2303.8400268554688</v>
      </c>
    </row>
    <row r="302" spans="1:11" ht="14.45" customHeight="1" x14ac:dyDescent="0.2">
      <c r="A302" s="831" t="s">
        <v>571</v>
      </c>
      <c r="B302" s="832" t="s">
        <v>572</v>
      </c>
      <c r="C302" s="835" t="s">
        <v>597</v>
      </c>
      <c r="D302" s="863" t="s">
        <v>598</v>
      </c>
      <c r="E302" s="835" t="s">
        <v>1835</v>
      </c>
      <c r="F302" s="863" t="s">
        <v>1836</v>
      </c>
      <c r="G302" s="835" t="s">
        <v>2197</v>
      </c>
      <c r="H302" s="835" t="s">
        <v>2199</v>
      </c>
      <c r="I302" s="849">
        <v>2.880000114440918</v>
      </c>
      <c r="J302" s="849">
        <v>1400</v>
      </c>
      <c r="K302" s="850">
        <v>4031.7200622558594</v>
      </c>
    </row>
    <row r="303" spans="1:11" ht="14.45" customHeight="1" x14ac:dyDescent="0.2">
      <c r="A303" s="831" t="s">
        <v>571</v>
      </c>
      <c r="B303" s="832" t="s">
        <v>572</v>
      </c>
      <c r="C303" s="835" t="s">
        <v>597</v>
      </c>
      <c r="D303" s="863" t="s">
        <v>598</v>
      </c>
      <c r="E303" s="835" t="s">
        <v>1835</v>
      </c>
      <c r="F303" s="863" t="s">
        <v>1836</v>
      </c>
      <c r="G303" s="835" t="s">
        <v>1856</v>
      </c>
      <c r="H303" s="835" t="s">
        <v>1857</v>
      </c>
      <c r="I303" s="849">
        <v>318</v>
      </c>
      <c r="J303" s="849">
        <v>20</v>
      </c>
      <c r="K303" s="850">
        <v>6360.009765625</v>
      </c>
    </row>
    <row r="304" spans="1:11" ht="14.45" customHeight="1" x14ac:dyDescent="0.2">
      <c r="A304" s="831" t="s">
        <v>571</v>
      </c>
      <c r="B304" s="832" t="s">
        <v>572</v>
      </c>
      <c r="C304" s="835" t="s">
        <v>597</v>
      </c>
      <c r="D304" s="863" t="s">
        <v>598</v>
      </c>
      <c r="E304" s="835" t="s">
        <v>1835</v>
      </c>
      <c r="F304" s="863" t="s">
        <v>1836</v>
      </c>
      <c r="G304" s="835" t="s">
        <v>2200</v>
      </c>
      <c r="H304" s="835" t="s">
        <v>2201</v>
      </c>
      <c r="I304" s="849">
        <v>4.0300002098083496</v>
      </c>
      <c r="J304" s="849">
        <v>600</v>
      </c>
      <c r="K304" s="850">
        <v>2418</v>
      </c>
    </row>
    <row r="305" spans="1:11" ht="14.45" customHeight="1" x14ac:dyDescent="0.2">
      <c r="A305" s="831" t="s">
        <v>571</v>
      </c>
      <c r="B305" s="832" t="s">
        <v>572</v>
      </c>
      <c r="C305" s="835" t="s">
        <v>597</v>
      </c>
      <c r="D305" s="863" t="s">
        <v>598</v>
      </c>
      <c r="E305" s="835" t="s">
        <v>1835</v>
      </c>
      <c r="F305" s="863" t="s">
        <v>1836</v>
      </c>
      <c r="G305" s="835" t="s">
        <v>2200</v>
      </c>
      <c r="H305" s="835" t="s">
        <v>2202</v>
      </c>
      <c r="I305" s="849">
        <v>4.0300002098083496</v>
      </c>
      <c r="J305" s="849">
        <v>550</v>
      </c>
      <c r="K305" s="850">
        <v>2216.5</v>
      </c>
    </row>
    <row r="306" spans="1:11" ht="14.45" customHeight="1" x14ac:dyDescent="0.2">
      <c r="A306" s="831" t="s">
        <v>571</v>
      </c>
      <c r="B306" s="832" t="s">
        <v>572</v>
      </c>
      <c r="C306" s="835" t="s">
        <v>597</v>
      </c>
      <c r="D306" s="863" t="s">
        <v>598</v>
      </c>
      <c r="E306" s="835" t="s">
        <v>1835</v>
      </c>
      <c r="F306" s="863" t="s">
        <v>1836</v>
      </c>
      <c r="G306" s="835" t="s">
        <v>2203</v>
      </c>
      <c r="H306" s="835" t="s">
        <v>2204</v>
      </c>
      <c r="I306" s="849">
        <v>18.149999618530273</v>
      </c>
      <c r="J306" s="849">
        <v>800</v>
      </c>
      <c r="K306" s="850">
        <v>14520</v>
      </c>
    </row>
    <row r="307" spans="1:11" ht="14.45" customHeight="1" x14ac:dyDescent="0.2">
      <c r="A307" s="831" t="s">
        <v>571</v>
      </c>
      <c r="B307" s="832" t="s">
        <v>572</v>
      </c>
      <c r="C307" s="835" t="s">
        <v>597</v>
      </c>
      <c r="D307" s="863" t="s">
        <v>598</v>
      </c>
      <c r="E307" s="835" t="s">
        <v>1835</v>
      </c>
      <c r="F307" s="863" t="s">
        <v>1836</v>
      </c>
      <c r="G307" s="835" t="s">
        <v>2205</v>
      </c>
      <c r="H307" s="835" t="s">
        <v>2206</v>
      </c>
      <c r="I307" s="849">
        <v>15.729999542236328</v>
      </c>
      <c r="J307" s="849">
        <v>400</v>
      </c>
      <c r="K307" s="850">
        <v>6292</v>
      </c>
    </row>
    <row r="308" spans="1:11" ht="14.45" customHeight="1" x14ac:dyDescent="0.2">
      <c r="A308" s="831" t="s">
        <v>571</v>
      </c>
      <c r="B308" s="832" t="s">
        <v>572</v>
      </c>
      <c r="C308" s="835" t="s">
        <v>597</v>
      </c>
      <c r="D308" s="863" t="s">
        <v>598</v>
      </c>
      <c r="E308" s="835" t="s">
        <v>1835</v>
      </c>
      <c r="F308" s="863" t="s">
        <v>1836</v>
      </c>
      <c r="G308" s="835" t="s">
        <v>2207</v>
      </c>
      <c r="H308" s="835" t="s">
        <v>2208</v>
      </c>
      <c r="I308" s="849">
        <v>31.940000534057617</v>
      </c>
      <c r="J308" s="849">
        <v>200</v>
      </c>
      <c r="K308" s="850">
        <v>6388.7998046875</v>
      </c>
    </row>
    <row r="309" spans="1:11" ht="14.45" customHeight="1" x14ac:dyDescent="0.2">
      <c r="A309" s="831" t="s">
        <v>571</v>
      </c>
      <c r="B309" s="832" t="s">
        <v>572</v>
      </c>
      <c r="C309" s="835" t="s">
        <v>597</v>
      </c>
      <c r="D309" s="863" t="s">
        <v>598</v>
      </c>
      <c r="E309" s="835" t="s">
        <v>1835</v>
      </c>
      <c r="F309" s="863" t="s">
        <v>1836</v>
      </c>
      <c r="G309" s="835" t="s">
        <v>2207</v>
      </c>
      <c r="H309" s="835" t="s">
        <v>2209</v>
      </c>
      <c r="I309" s="849">
        <v>31.940000534057617</v>
      </c>
      <c r="J309" s="849">
        <v>200</v>
      </c>
      <c r="K309" s="850">
        <v>6388.7998046875</v>
      </c>
    </row>
    <row r="310" spans="1:11" ht="14.45" customHeight="1" x14ac:dyDescent="0.2">
      <c r="A310" s="831" t="s">
        <v>571</v>
      </c>
      <c r="B310" s="832" t="s">
        <v>572</v>
      </c>
      <c r="C310" s="835" t="s">
        <v>597</v>
      </c>
      <c r="D310" s="863" t="s">
        <v>598</v>
      </c>
      <c r="E310" s="835" t="s">
        <v>1835</v>
      </c>
      <c r="F310" s="863" t="s">
        <v>1836</v>
      </c>
      <c r="G310" s="835" t="s">
        <v>2210</v>
      </c>
      <c r="H310" s="835" t="s">
        <v>2211</v>
      </c>
      <c r="I310" s="849">
        <v>33.650001525878906</v>
      </c>
      <c r="J310" s="849">
        <v>100</v>
      </c>
      <c r="K310" s="850">
        <v>3365.010009765625</v>
      </c>
    </row>
    <row r="311" spans="1:11" ht="14.45" customHeight="1" x14ac:dyDescent="0.2">
      <c r="A311" s="831" t="s">
        <v>571</v>
      </c>
      <c r="B311" s="832" t="s">
        <v>572</v>
      </c>
      <c r="C311" s="835" t="s">
        <v>597</v>
      </c>
      <c r="D311" s="863" t="s">
        <v>598</v>
      </c>
      <c r="E311" s="835" t="s">
        <v>1835</v>
      </c>
      <c r="F311" s="863" t="s">
        <v>1836</v>
      </c>
      <c r="G311" s="835" t="s">
        <v>2205</v>
      </c>
      <c r="H311" s="835" t="s">
        <v>2212</v>
      </c>
      <c r="I311" s="849">
        <v>15.729999542236328</v>
      </c>
      <c r="J311" s="849">
        <v>300</v>
      </c>
      <c r="K311" s="850">
        <v>4719</v>
      </c>
    </row>
    <row r="312" spans="1:11" ht="14.45" customHeight="1" x14ac:dyDescent="0.2">
      <c r="A312" s="831" t="s">
        <v>571</v>
      </c>
      <c r="B312" s="832" t="s">
        <v>572</v>
      </c>
      <c r="C312" s="835" t="s">
        <v>597</v>
      </c>
      <c r="D312" s="863" t="s">
        <v>598</v>
      </c>
      <c r="E312" s="835" t="s">
        <v>1835</v>
      </c>
      <c r="F312" s="863" t="s">
        <v>1836</v>
      </c>
      <c r="G312" s="835" t="s">
        <v>2210</v>
      </c>
      <c r="H312" s="835" t="s">
        <v>2213</v>
      </c>
      <c r="I312" s="849">
        <v>33.650001525878906</v>
      </c>
      <c r="J312" s="849">
        <v>500</v>
      </c>
      <c r="K312" s="850">
        <v>16825.050048828125</v>
      </c>
    </row>
    <row r="313" spans="1:11" ht="14.45" customHeight="1" x14ac:dyDescent="0.2">
      <c r="A313" s="831" t="s">
        <v>571</v>
      </c>
      <c r="B313" s="832" t="s">
        <v>572</v>
      </c>
      <c r="C313" s="835" t="s">
        <v>597</v>
      </c>
      <c r="D313" s="863" t="s">
        <v>598</v>
      </c>
      <c r="E313" s="835" t="s">
        <v>1835</v>
      </c>
      <c r="F313" s="863" t="s">
        <v>1836</v>
      </c>
      <c r="G313" s="835" t="s">
        <v>2214</v>
      </c>
      <c r="H313" s="835" t="s">
        <v>2215</v>
      </c>
      <c r="I313" s="849">
        <v>15.430000305175781</v>
      </c>
      <c r="J313" s="849">
        <v>50</v>
      </c>
      <c r="K313" s="850">
        <v>771.38998413085938</v>
      </c>
    </row>
    <row r="314" spans="1:11" ht="14.45" customHeight="1" x14ac:dyDescent="0.2">
      <c r="A314" s="831" t="s">
        <v>571</v>
      </c>
      <c r="B314" s="832" t="s">
        <v>572</v>
      </c>
      <c r="C314" s="835" t="s">
        <v>597</v>
      </c>
      <c r="D314" s="863" t="s">
        <v>598</v>
      </c>
      <c r="E314" s="835" t="s">
        <v>1835</v>
      </c>
      <c r="F314" s="863" t="s">
        <v>1836</v>
      </c>
      <c r="G314" s="835" t="s">
        <v>2216</v>
      </c>
      <c r="H314" s="835" t="s">
        <v>2217</v>
      </c>
      <c r="I314" s="849">
        <v>58.200000762939453</v>
      </c>
      <c r="J314" s="849">
        <v>20</v>
      </c>
      <c r="K314" s="850">
        <v>1164.02001953125</v>
      </c>
    </row>
    <row r="315" spans="1:11" ht="14.45" customHeight="1" x14ac:dyDescent="0.2">
      <c r="A315" s="831" t="s">
        <v>571</v>
      </c>
      <c r="B315" s="832" t="s">
        <v>572</v>
      </c>
      <c r="C315" s="835" t="s">
        <v>597</v>
      </c>
      <c r="D315" s="863" t="s">
        <v>598</v>
      </c>
      <c r="E315" s="835" t="s">
        <v>1835</v>
      </c>
      <c r="F315" s="863" t="s">
        <v>1836</v>
      </c>
      <c r="G315" s="835" t="s">
        <v>2218</v>
      </c>
      <c r="H315" s="835" t="s">
        <v>2219</v>
      </c>
      <c r="I315" s="849">
        <v>2.0499999523162842</v>
      </c>
      <c r="J315" s="849">
        <v>10</v>
      </c>
      <c r="K315" s="850">
        <v>20.5</v>
      </c>
    </row>
    <row r="316" spans="1:11" ht="14.45" customHeight="1" x14ac:dyDescent="0.2">
      <c r="A316" s="831" t="s">
        <v>571</v>
      </c>
      <c r="B316" s="832" t="s">
        <v>572</v>
      </c>
      <c r="C316" s="835" t="s">
        <v>597</v>
      </c>
      <c r="D316" s="863" t="s">
        <v>598</v>
      </c>
      <c r="E316" s="835" t="s">
        <v>1835</v>
      </c>
      <c r="F316" s="863" t="s">
        <v>1836</v>
      </c>
      <c r="G316" s="835" t="s">
        <v>2220</v>
      </c>
      <c r="H316" s="835" t="s">
        <v>2221</v>
      </c>
      <c r="I316" s="849">
        <v>314.60000610351563</v>
      </c>
      <c r="J316" s="849">
        <v>20</v>
      </c>
      <c r="K316" s="850">
        <v>6292</v>
      </c>
    </row>
    <row r="317" spans="1:11" ht="14.45" customHeight="1" x14ac:dyDescent="0.2">
      <c r="A317" s="831" t="s">
        <v>571</v>
      </c>
      <c r="B317" s="832" t="s">
        <v>572</v>
      </c>
      <c r="C317" s="835" t="s">
        <v>597</v>
      </c>
      <c r="D317" s="863" t="s">
        <v>598</v>
      </c>
      <c r="E317" s="835" t="s">
        <v>1835</v>
      </c>
      <c r="F317" s="863" t="s">
        <v>1836</v>
      </c>
      <c r="G317" s="835" t="s">
        <v>2222</v>
      </c>
      <c r="H317" s="835" t="s">
        <v>2223</v>
      </c>
      <c r="I317" s="849">
        <v>13.310000419616699</v>
      </c>
      <c r="J317" s="849">
        <v>90</v>
      </c>
      <c r="K317" s="850">
        <v>1197.8999633789063</v>
      </c>
    </row>
    <row r="318" spans="1:11" ht="14.45" customHeight="1" x14ac:dyDescent="0.2">
      <c r="A318" s="831" t="s">
        <v>571</v>
      </c>
      <c r="B318" s="832" t="s">
        <v>572</v>
      </c>
      <c r="C318" s="835" t="s">
        <v>597</v>
      </c>
      <c r="D318" s="863" t="s">
        <v>598</v>
      </c>
      <c r="E318" s="835" t="s">
        <v>1835</v>
      </c>
      <c r="F318" s="863" t="s">
        <v>1836</v>
      </c>
      <c r="G318" s="835" t="s">
        <v>2224</v>
      </c>
      <c r="H318" s="835" t="s">
        <v>2225</v>
      </c>
      <c r="I318" s="849">
        <v>120.51999664306641</v>
      </c>
      <c r="J318" s="849">
        <v>30</v>
      </c>
      <c r="K318" s="850">
        <v>3615.4801025390625</v>
      </c>
    </row>
    <row r="319" spans="1:11" ht="14.45" customHeight="1" x14ac:dyDescent="0.2">
      <c r="A319" s="831" t="s">
        <v>571</v>
      </c>
      <c r="B319" s="832" t="s">
        <v>572</v>
      </c>
      <c r="C319" s="835" t="s">
        <v>597</v>
      </c>
      <c r="D319" s="863" t="s">
        <v>598</v>
      </c>
      <c r="E319" s="835" t="s">
        <v>1835</v>
      </c>
      <c r="F319" s="863" t="s">
        <v>1836</v>
      </c>
      <c r="G319" s="835" t="s">
        <v>2226</v>
      </c>
      <c r="H319" s="835" t="s">
        <v>2227</v>
      </c>
      <c r="I319" s="849">
        <v>81.730003356933594</v>
      </c>
      <c r="J319" s="849">
        <v>45</v>
      </c>
      <c r="K319" s="850">
        <v>3677.85009765625</v>
      </c>
    </row>
    <row r="320" spans="1:11" ht="14.45" customHeight="1" x14ac:dyDescent="0.2">
      <c r="A320" s="831" t="s">
        <v>571</v>
      </c>
      <c r="B320" s="832" t="s">
        <v>572</v>
      </c>
      <c r="C320" s="835" t="s">
        <v>597</v>
      </c>
      <c r="D320" s="863" t="s">
        <v>598</v>
      </c>
      <c r="E320" s="835" t="s">
        <v>1835</v>
      </c>
      <c r="F320" s="863" t="s">
        <v>1836</v>
      </c>
      <c r="G320" s="835" t="s">
        <v>2228</v>
      </c>
      <c r="H320" s="835" t="s">
        <v>2229</v>
      </c>
      <c r="I320" s="849">
        <v>80.580001831054688</v>
      </c>
      <c r="J320" s="849">
        <v>40</v>
      </c>
      <c r="K320" s="850">
        <v>3223.199951171875</v>
      </c>
    </row>
    <row r="321" spans="1:11" ht="14.45" customHeight="1" x14ac:dyDescent="0.2">
      <c r="A321" s="831" t="s">
        <v>571</v>
      </c>
      <c r="B321" s="832" t="s">
        <v>572</v>
      </c>
      <c r="C321" s="835" t="s">
        <v>597</v>
      </c>
      <c r="D321" s="863" t="s">
        <v>598</v>
      </c>
      <c r="E321" s="835" t="s">
        <v>1835</v>
      </c>
      <c r="F321" s="863" t="s">
        <v>1836</v>
      </c>
      <c r="G321" s="835" t="s">
        <v>2230</v>
      </c>
      <c r="H321" s="835" t="s">
        <v>2231</v>
      </c>
      <c r="I321" s="849">
        <v>7.429999828338623</v>
      </c>
      <c r="J321" s="849">
        <v>2400</v>
      </c>
      <c r="K321" s="850">
        <v>17830.560302734375</v>
      </c>
    </row>
    <row r="322" spans="1:11" ht="14.45" customHeight="1" x14ac:dyDescent="0.2">
      <c r="A322" s="831" t="s">
        <v>571</v>
      </c>
      <c r="B322" s="832" t="s">
        <v>572</v>
      </c>
      <c r="C322" s="835" t="s">
        <v>597</v>
      </c>
      <c r="D322" s="863" t="s">
        <v>598</v>
      </c>
      <c r="E322" s="835" t="s">
        <v>1835</v>
      </c>
      <c r="F322" s="863" t="s">
        <v>1836</v>
      </c>
      <c r="G322" s="835" t="s">
        <v>2232</v>
      </c>
      <c r="H322" s="835" t="s">
        <v>2233</v>
      </c>
      <c r="I322" s="849">
        <v>8.3500003814697266</v>
      </c>
      <c r="J322" s="849">
        <v>600</v>
      </c>
      <c r="K322" s="850">
        <v>5009.400146484375</v>
      </c>
    </row>
    <row r="323" spans="1:11" ht="14.45" customHeight="1" x14ac:dyDescent="0.2">
      <c r="A323" s="831" t="s">
        <v>571</v>
      </c>
      <c r="B323" s="832" t="s">
        <v>572</v>
      </c>
      <c r="C323" s="835" t="s">
        <v>597</v>
      </c>
      <c r="D323" s="863" t="s">
        <v>598</v>
      </c>
      <c r="E323" s="835" t="s">
        <v>1835</v>
      </c>
      <c r="F323" s="863" t="s">
        <v>1836</v>
      </c>
      <c r="G323" s="835" t="s">
        <v>2234</v>
      </c>
      <c r="H323" s="835" t="s">
        <v>2235</v>
      </c>
      <c r="I323" s="849">
        <v>5.1399998664855957</v>
      </c>
      <c r="J323" s="849">
        <v>13600</v>
      </c>
      <c r="K323" s="850">
        <v>69938</v>
      </c>
    </row>
    <row r="324" spans="1:11" ht="14.45" customHeight="1" x14ac:dyDescent="0.2">
      <c r="A324" s="831" t="s">
        <v>571</v>
      </c>
      <c r="B324" s="832" t="s">
        <v>572</v>
      </c>
      <c r="C324" s="835" t="s">
        <v>597</v>
      </c>
      <c r="D324" s="863" t="s">
        <v>598</v>
      </c>
      <c r="E324" s="835" t="s">
        <v>1835</v>
      </c>
      <c r="F324" s="863" t="s">
        <v>1836</v>
      </c>
      <c r="G324" s="835" t="s">
        <v>2226</v>
      </c>
      <c r="H324" s="835" t="s">
        <v>2236</v>
      </c>
      <c r="I324" s="849">
        <v>81.739997863769531</v>
      </c>
      <c r="J324" s="849">
        <v>45</v>
      </c>
      <c r="K324" s="850">
        <v>3678.300048828125</v>
      </c>
    </row>
    <row r="325" spans="1:11" ht="14.45" customHeight="1" x14ac:dyDescent="0.2">
      <c r="A325" s="831" t="s">
        <v>571</v>
      </c>
      <c r="B325" s="832" t="s">
        <v>572</v>
      </c>
      <c r="C325" s="835" t="s">
        <v>597</v>
      </c>
      <c r="D325" s="863" t="s">
        <v>598</v>
      </c>
      <c r="E325" s="835" t="s">
        <v>1835</v>
      </c>
      <c r="F325" s="863" t="s">
        <v>1836</v>
      </c>
      <c r="G325" s="835" t="s">
        <v>2230</v>
      </c>
      <c r="H325" s="835" t="s">
        <v>2237</v>
      </c>
      <c r="I325" s="849">
        <v>7.429999828338623</v>
      </c>
      <c r="J325" s="849">
        <v>2200</v>
      </c>
      <c r="K325" s="850">
        <v>16344.68017578125</v>
      </c>
    </row>
    <row r="326" spans="1:11" ht="14.45" customHeight="1" x14ac:dyDescent="0.2">
      <c r="A326" s="831" t="s">
        <v>571</v>
      </c>
      <c r="B326" s="832" t="s">
        <v>572</v>
      </c>
      <c r="C326" s="835" t="s">
        <v>597</v>
      </c>
      <c r="D326" s="863" t="s">
        <v>598</v>
      </c>
      <c r="E326" s="835" t="s">
        <v>1835</v>
      </c>
      <c r="F326" s="863" t="s">
        <v>1836</v>
      </c>
      <c r="G326" s="835" t="s">
        <v>2232</v>
      </c>
      <c r="H326" s="835" t="s">
        <v>2238</v>
      </c>
      <c r="I326" s="849">
        <v>8.3500003814697266</v>
      </c>
      <c r="J326" s="849">
        <v>1400</v>
      </c>
      <c r="K326" s="850">
        <v>11688.60009765625</v>
      </c>
    </row>
    <row r="327" spans="1:11" ht="14.45" customHeight="1" x14ac:dyDescent="0.2">
      <c r="A327" s="831" t="s">
        <v>571</v>
      </c>
      <c r="B327" s="832" t="s">
        <v>572</v>
      </c>
      <c r="C327" s="835" t="s">
        <v>597</v>
      </c>
      <c r="D327" s="863" t="s">
        <v>598</v>
      </c>
      <c r="E327" s="835" t="s">
        <v>1835</v>
      </c>
      <c r="F327" s="863" t="s">
        <v>1836</v>
      </c>
      <c r="G327" s="835" t="s">
        <v>2232</v>
      </c>
      <c r="H327" s="835" t="s">
        <v>2239</v>
      </c>
      <c r="I327" s="849">
        <v>8.3500003814697266</v>
      </c>
      <c r="J327" s="849">
        <v>600</v>
      </c>
      <c r="K327" s="850">
        <v>5009.39990234375</v>
      </c>
    </row>
    <row r="328" spans="1:11" ht="14.45" customHeight="1" x14ac:dyDescent="0.2">
      <c r="A328" s="831" t="s">
        <v>571</v>
      </c>
      <c r="B328" s="832" t="s">
        <v>572</v>
      </c>
      <c r="C328" s="835" t="s">
        <v>597</v>
      </c>
      <c r="D328" s="863" t="s">
        <v>598</v>
      </c>
      <c r="E328" s="835" t="s">
        <v>1835</v>
      </c>
      <c r="F328" s="863" t="s">
        <v>1836</v>
      </c>
      <c r="G328" s="835" t="s">
        <v>2234</v>
      </c>
      <c r="H328" s="835" t="s">
        <v>2240</v>
      </c>
      <c r="I328" s="849">
        <v>5.1399998664855957</v>
      </c>
      <c r="J328" s="849">
        <v>19900</v>
      </c>
      <c r="K328" s="850">
        <v>102335.75</v>
      </c>
    </row>
    <row r="329" spans="1:11" ht="14.45" customHeight="1" x14ac:dyDescent="0.2">
      <c r="A329" s="831" t="s">
        <v>571</v>
      </c>
      <c r="B329" s="832" t="s">
        <v>572</v>
      </c>
      <c r="C329" s="835" t="s">
        <v>597</v>
      </c>
      <c r="D329" s="863" t="s">
        <v>598</v>
      </c>
      <c r="E329" s="835" t="s">
        <v>1835</v>
      </c>
      <c r="F329" s="863" t="s">
        <v>1836</v>
      </c>
      <c r="G329" s="835" t="s">
        <v>1860</v>
      </c>
      <c r="H329" s="835" t="s">
        <v>2241</v>
      </c>
      <c r="I329" s="849">
        <v>1.8700000047683716</v>
      </c>
      <c r="J329" s="849">
        <v>100</v>
      </c>
      <c r="K329" s="850">
        <v>187</v>
      </c>
    </row>
    <row r="330" spans="1:11" ht="14.45" customHeight="1" x14ac:dyDescent="0.2">
      <c r="A330" s="831" t="s">
        <v>571</v>
      </c>
      <c r="B330" s="832" t="s">
        <v>572</v>
      </c>
      <c r="C330" s="835" t="s">
        <v>597</v>
      </c>
      <c r="D330" s="863" t="s">
        <v>598</v>
      </c>
      <c r="E330" s="835" t="s">
        <v>1835</v>
      </c>
      <c r="F330" s="863" t="s">
        <v>1836</v>
      </c>
      <c r="G330" s="835" t="s">
        <v>1862</v>
      </c>
      <c r="H330" s="835" t="s">
        <v>1863</v>
      </c>
      <c r="I330" s="849">
        <v>1.9119999885559082</v>
      </c>
      <c r="J330" s="849">
        <v>1900</v>
      </c>
      <c r="K330" s="850">
        <v>3605.9999694824219</v>
      </c>
    </row>
    <row r="331" spans="1:11" ht="14.45" customHeight="1" x14ac:dyDescent="0.2">
      <c r="A331" s="831" t="s">
        <v>571</v>
      </c>
      <c r="B331" s="832" t="s">
        <v>572</v>
      </c>
      <c r="C331" s="835" t="s">
        <v>597</v>
      </c>
      <c r="D331" s="863" t="s">
        <v>598</v>
      </c>
      <c r="E331" s="835" t="s">
        <v>1835</v>
      </c>
      <c r="F331" s="863" t="s">
        <v>1836</v>
      </c>
      <c r="G331" s="835" t="s">
        <v>1862</v>
      </c>
      <c r="H331" s="835" t="s">
        <v>1864</v>
      </c>
      <c r="I331" s="849">
        <v>1.9180000066757201</v>
      </c>
      <c r="J331" s="849">
        <v>800</v>
      </c>
      <c r="K331" s="850">
        <v>1539.6699829101563</v>
      </c>
    </row>
    <row r="332" spans="1:11" ht="14.45" customHeight="1" x14ac:dyDescent="0.2">
      <c r="A332" s="831" t="s">
        <v>571</v>
      </c>
      <c r="B332" s="832" t="s">
        <v>572</v>
      </c>
      <c r="C332" s="835" t="s">
        <v>597</v>
      </c>
      <c r="D332" s="863" t="s">
        <v>598</v>
      </c>
      <c r="E332" s="835" t="s">
        <v>1835</v>
      </c>
      <c r="F332" s="863" t="s">
        <v>1836</v>
      </c>
      <c r="G332" s="835" t="s">
        <v>2242</v>
      </c>
      <c r="H332" s="835" t="s">
        <v>2243</v>
      </c>
      <c r="I332" s="849">
        <v>204.49000549316406</v>
      </c>
      <c r="J332" s="849">
        <v>10</v>
      </c>
      <c r="K332" s="850">
        <v>2044.9000244140625</v>
      </c>
    </row>
    <row r="333" spans="1:11" ht="14.45" customHeight="1" x14ac:dyDescent="0.2">
      <c r="A333" s="831" t="s">
        <v>571</v>
      </c>
      <c r="B333" s="832" t="s">
        <v>572</v>
      </c>
      <c r="C333" s="835" t="s">
        <v>597</v>
      </c>
      <c r="D333" s="863" t="s">
        <v>598</v>
      </c>
      <c r="E333" s="835" t="s">
        <v>1835</v>
      </c>
      <c r="F333" s="863" t="s">
        <v>1836</v>
      </c>
      <c r="G333" s="835" t="s">
        <v>2244</v>
      </c>
      <c r="H333" s="835" t="s">
        <v>2245</v>
      </c>
      <c r="I333" s="849">
        <v>204.49000549316406</v>
      </c>
      <c r="J333" s="849">
        <v>10</v>
      </c>
      <c r="K333" s="850">
        <v>2044.9000244140625</v>
      </c>
    </row>
    <row r="334" spans="1:11" ht="14.45" customHeight="1" x14ac:dyDescent="0.2">
      <c r="A334" s="831" t="s">
        <v>571</v>
      </c>
      <c r="B334" s="832" t="s">
        <v>572</v>
      </c>
      <c r="C334" s="835" t="s">
        <v>597</v>
      </c>
      <c r="D334" s="863" t="s">
        <v>598</v>
      </c>
      <c r="E334" s="835" t="s">
        <v>1835</v>
      </c>
      <c r="F334" s="863" t="s">
        <v>1836</v>
      </c>
      <c r="G334" s="835" t="s">
        <v>2246</v>
      </c>
      <c r="H334" s="835" t="s">
        <v>2247</v>
      </c>
      <c r="I334" s="849">
        <v>204.49000549316406</v>
      </c>
      <c r="J334" s="849">
        <v>10</v>
      </c>
      <c r="K334" s="850">
        <v>2044.9000244140625</v>
      </c>
    </row>
    <row r="335" spans="1:11" ht="14.45" customHeight="1" x14ac:dyDescent="0.2">
      <c r="A335" s="831" t="s">
        <v>571</v>
      </c>
      <c r="B335" s="832" t="s">
        <v>572</v>
      </c>
      <c r="C335" s="835" t="s">
        <v>597</v>
      </c>
      <c r="D335" s="863" t="s">
        <v>598</v>
      </c>
      <c r="E335" s="835" t="s">
        <v>1835</v>
      </c>
      <c r="F335" s="863" t="s">
        <v>1836</v>
      </c>
      <c r="G335" s="835" t="s">
        <v>2248</v>
      </c>
      <c r="H335" s="835" t="s">
        <v>2249</v>
      </c>
      <c r="I335" s="849">
        <v>712.69000244140625</v>
      </c>
      <c r="J335" s="849">
        <v>20</v>
      </c>
      <c r="K335" s="850">
        <v>14253.7998046875</v>
      </c>
    </row>
    <row r="336" spans="1:11" ht="14.45" customHeight="1" x14ac:dyDescent="0.2">
      <c r="A336" s="831" t="s">
        <v>571</v>
      </c>
      <c r="B336" s="832" t="s">
        <v>572</v>
      </c>
      <c r="C336" s="835" t="s">
        <v>597</v>
      </c>
      <c r="D336" s="863" t="s">
        <v>598</v>
      </c>
      <c r="E336" s="835" t="s">
        <v>1835</v>
      </c>
      <c r="F336" s="863" t="s">
        <v>1836</v>
      </c>
      <c r="G336" s="835" t="s">
        <v>2250</v>
      </c>
      <c r="H336" s="835" t="s">
        <v>2251</v>
      </c>
      <c r="I336" s="849">
        <v>712.69000244140625</v>
      </c>
      <c r="J336" s="849">
        <v>25</v>
      </c>
      <c r="K336" s="850">
        <v>17817.249755859375</v>
      </c>
    </row>
    <row r="337" spans="1:11" ht="14.45" customHeight="1" x14ac:dyDescent="0.2">
      <c r="A337" s="831" t="s">
        <v>571</v>
      </c>
      <c r="B337" s="832" t="s">
        <v>572</v>
      </c>
      <c r="C337" s="835" t="s">
        <v>597</v>
      </c>
      <c r="D337" s="863" t="s">
        <v>598</v>
      </c>
      <c r="E337" s="835" t="s">
        <v>1835</v>
      </c>
      <c r="F337" s="863" t="s">
        <v>1836</v>
      </c>
      <c r="G337" s="835" t="s">
        <v>2252</v>
      </c>
      <c r="H337" s="835" t="s">
        <v>2253</v>
      </c>
      <c r="I337" s="849">
        <v>712.69000244140625</v>
      </c>
      <c r="J337" s="849">
        <v>25</v>
      </c>
      <c r="K337" s="850">
        <v>17817.249755859375</v>
      </c>
    </row>
    <row r="338" spans="1:11" ht="14.45" customHeight="1" x14ac:dyDescent="0.2">
      <c r="A338" s="831" t="s">
        <v>571</v>
      </c>
      <c r="B338" s="832" t="s">
        <v>572</v>
      </c>
      <c r="C338" s="835" t="s">
        <v>597</v>
      </c>
      <c r="D338" s="863" t="s">
        <v>598</v>
      </c>
      <c r="E338" s="835" t="s">
        <v>1835</v>
      </c>
      <c r="F338" s="863" t="s">
        <v>1836</v>
      </c>
      <c r="G338" s="835" t="s">
        <v>2254</v>
      </c>
      <c r="H338" s="835" t="s">
        <v>2255</v>
      </c>
      <c r="I338" s="849">
        <v>712.69000244140625</v>
      </c>
      <c r="J338" s="849">
        <v>10</v>
      </c>
      <c r="K338" s="850">
        <v>7126.89990234375</v>
      </c>
    </row>
    <row r="339" spans="1:11" ht="14.45" customHeight="1" x14ac:dyDescent="0.2">
      <c r="A339" s="831" t="s">
        <v>571</v>
      </c>
      <c r="B339" s="832" t="s">
        <v>572</v>
      </c>
      <c r="C339" s="835" t="s">
        <v>597</v>
      </c>
      <c r="D339" s="863" t="s">
        <v>598</v>
      </c>
      <c r="E339" s="835" t="s">
        <v>1835</v>
      </c>
      <c r="F339" s="863" t="s">
        <v>1836</v>
      </c>
      <c r="G339" s="835" t="s">
        <v>2248</v>
      </c>
      <c r="H339" s="835" t="s">
        <v>2256</v>
      </c>
      <c r="I339" s="849">
        <v>712.69000244140625</v>
      </c>
      <c r="J339" s="849">
        <v>10</v>
      </c>
      <c r="K339" s="850">
        <v>7126.89990234375</v>
      </c>
    </row>
    <row r="340" spans="1:11" ht="14.45" customHeight="1" x14ac:dyDescent="0.2">
      <c r="A340" s="831" t="s">
        <v>571</v>
      </c>
      <c r="B340" s="832" t="s">
        <v>572</v>
      </c>
      <c r="C340" s="835" t="s">
        <v>597</v>
      </c>
      <c r="D340" s="863" t="s">
        <v>598</v>
      </c>
      <c r="E340" s="835" t="s">
        <v>1835</v>
      </c>
      <c r="F340" s="863" t="s">
        <v>1836</v>
      </c>
      <c r="G340" s="835" t="s">
        <v>2250</v>
      </c>
      <c r="H340" s="835" t="s">
        <v>2257</v>
      </c>
      <c r="I340" s="849">
        <v>712.69000244140625</v>
      </c>
      <c r="J340" s="849">
        <v>10</v>
      </c>
      <c r="K340" s="850">
        <v>7126.89990234375</v>
      </c>
    </row>
    <row r="341" spans="1:11" ht="14.45" customHeight="1" x14ac:dyDescent="0.2">
      <c r="A341" s="831" t="s">
        <v>571</v>
      </c>
      <c r="B341" s="832" t="s">
        <v>572</v>
      </c>
      <c r="C341" s="835" t="s">
        <v>597</v>
      </c>
      <c r="D341" s="863" t="s">
        <v>598</v>
      </c>
      <c r="E341" s="835" t="s">
        <v>1835</v>
      </c>
      <c r="F341" s="863" t="s">
        <v>1836</v>
      </c>
      <c r="G341" s="835" t="s">
        <v>1868</v>
      </c>
      <c r="H341" s="835" t="s">
        <v>1869</v>
      </c>
      <c r="I341" s="849">
        <v>11.737999725341798</v>
      </c>
      <c r="J341" s="849">
        <v>250</v>
      </c>
      <c r="K341" s="850">
        <v>2934.5</v>
      </c>
    </row>
    <row r="342" spans="1:11" ht="14.45" customHeight="1" x14ac:dyDescent="0.2">
      <c r="A342" s="831" t="s">
        <v>571</v>
      </c>
      <c r="B342" s="832" t="s">
        <v>572</v>
      </c>
      <c r="C342" s="835" t="s">
        <v>597</v>
      </c>
      <c r="D342" s="863" t="s">
        <v>598</v>
      </c>
      <c r="E342" s="835" t="s">
        <v>1835</v>
      </c>
      <c r="F342" s="863" t="s">
        <v>1836</v>
      </c>
      <c r="G342" s="835" t="s">
        <v>1868</v>
      </c>
      <c r="H342" s="835" t="s">
        <v>1874</v>
      </c>
      <c r="I342" s="849">
        <v>11.737499713897705</v>
      </c>
      <c r="J342" s="849">
        <v>300</v>
      </c>
      <c r="K342" s="850">
        <v>3521.5</v>
      </c>
    </row>
    <row r="343" spans="1:11" ht="14.45" customHeight="1" x14ac:dyDescent="0.2">
      <c r="A343" s="831" t="s">
        <v>571</v>
      </c>
      <c r="B343" s="832" t="s">
        <v>572</v>
      </c>
      <c r="C343" s="835" t="s">
        <v>597</v>
      </c>
      <c r="D343" s="863" t="s">
        <v>598</v>
      </c>
      <c r="E343" s="835" t="s">
        <v>1835</v>
      </c>
      <c r="F343" s="863" t="s">
        <v>1836</v>
      </c>
      <c r="G343" s="835" t="s">
        <v>2258</v>
      </c>
      <c r="H343" s="835" t="s">
        <v>2259</v>
      </c>
      <c r="I343" s="849">
        <v>677.5999755859375</v>
      </c>
      <c r="J343" s="849">
        <v>20</v>
      </c>
      <c r="K343" s="850">
        <v>13552</v>
      </c>
    </row>
    <row r="344" spans="1:11" ht="14.45" customHeight="1" x14ac:dyDescent="0.2">
      <c r="A344" s="831" t="s">
        <v>571</v>
      </c>
      <c r="B344" s="832" t="s">
        <v>572</v>
      </c>
      <c r="C344" s="835" t="s">
        <v>597</v>
      </c>
      <c r="D344" s="863" t="s">
        <v>598</v>
      </c>
      <c r="E344" s="835" t="s">
        <v>1835</v>
      </c>
      <c r="F344" s="863" t="s">
        <v>1836</v>
      </c>
      <c r="G344" s="835" t="s">
        <v>2260</v>
      </c>
      <c r="H344" s="835" t="s">
        <v>2261</v>
      </c>
      <c r="I344" s="849">
        <v>677.5999755859375</v>
      </c>
      <c r="J344" s="849">
        <v>20</v>
      </c>
      <c r="K344" s="850">
        <v>13552</v>
      </c>
    </row>
    <row r="345" spans="1:11" ht="14.45" customHeight="1" x14ac:dyDescent="0.2">
      <c r="A345" s="831" t="s">
        <v>571</v>
      </c>
      <c r="B345" s="832" t="s">
        <v>572</v>
      </c>
      <c r="C345" s="835" t="s">
        <v>597</v>
      </c>
      <c r="D345" s="863" t="s">
        <v>598</v>
      </c>
      <c r="E345" s="835" t="s">
        <v>1835</v>
      </c>
      <c r="F345" s="863" t="s">
        <v>1836</v>
      </c>
      <c r="G345" s="835" t="s">
        <v>2262</v>
      </c>
      <c r="H345" s="835" t="s">
        <v>2263</v>
      </c>
      <c r="I345" s="849">
        <v>677.5999755859375</v>
      </c>
      <c r="J345" s="849">
        <v>25</v>
      </c>
      <c r="K345" s="850">
        <v>16940</v>
      </c>
    </row>
    <row r="346" spans="1:11" ht="14.45" customHeight="1" x14ac:dyDescent="0.2">
      <c r="A346" s="831" t="s">
        <v>571</v>
      </c>
      <c r="B346" s="832" t="s">
        <v>572</v>
      </c>
      <c r="C346" s="835" t="s">
        <v>597</v>
      </c>
      <c r="D346" s="863" t="s">
        <v>598</v>
      </c>
      <c r="E346" s="835" t="s">
        <v>1835</v>
      </c>
      <c r="F346" s="863" t="s">
        <v>1836</v>
      </c>
      <c r="G346" s="835" t="s">
        <v>2264</v>
      </c>
      <c r="H346" s="835" t="s">
        <v>2265</v>
      </c>
      <c r="I346" s="849">
        <v>677.5999755859375</v>
      </c>
      <c r="J346" s="849">
        <v>25</v>
      </c>
      <c r="K346" s="850">
        <v>16940</v>
      </c>
    </row>
    <row r="347" spans="1:11" ht="14.45" customHeight="1" x14ac:dyDescent="0.2">
      <c r="A347" s="831" t="s">
        <v>571</v>
      </c>
      <c r="B347" s="832" t="s">
        <v>572</v>
      </c>
      <c r="C347" s="835" t="s">
        <v>597</v>
      </c>
      <c r="D347" s="863" t="s">
        <v>598</v>
      </c>
      <c r="E347" s="835" t="s">
        <v>1835</v>
      </c>
      <c r="F347" s="863" t="s">
        <v>1836</v>
      </c>
      <c r="G347" s="835" t="s">
        <v>2258</v>
      </c>
      <c r="H347" s="835" t="s">
        <v>2266</v>
      </c>
      <c r="I347" s="849">
        <v>677.5999755859375</v>
      </c>
      <c r="J347" s="849">
        <v>10</v>
      </c>
      <c r="K347" s="850">
        <v>6776</v>
      </c>
    </row>
    <row r="348" spans="1:11" ht="14.45" customHeight="1" x14ac:dyDescent="0.2">
      <c r="A348" s="831" t="s">
        <v>571</v>
      </c>
      <c r="B348" s="832" t="s">
        <v>572</v>
      </c>
      <c r="C348" s="835" t="s">
        <v>597</v>
      </c>
      <c r="D348" s="863" t="s">
        <v>598</v>
      </c>
      <c r="E348" s="835" t="s">
        <v>1835</v>
      </c>
      <c r="F348" s="863" t="s">
        <v>1836</v>
      </c>
      <c r="G348" s="835" t="s">
        <v>2260</v>
      </c>
      <c r="H348" s="835" t="s">
        <v>2267</v>
      </c>
      <c r="I348" s="849">
        <v>677.5999755859375</v>
      </c>
      <c r="J348" s="849">
        <v>10</v>
      </c>
      <c r="K348" s="850">
        <v>6776</v>
      </c>
    </row>
    <row r="349" spans="1:11" ht="14.45" customHeight="1" x14ac:dyDescent="0.2">
      <c r="A349" s="831" t="s">
        <v>571</v>
      </c>
      <c r="B349" s="832" t="s">
        <v>572</v>
      </c>
      <c r="C349" s="835" t="s">
        <v>597</v>
      </c>
      <c r="D349" s="863" t="s">
        <v>598</v>
      </c>
      <c r="E349" s="835" t="s">
        <v>1835</v>
      </c>
      <c r="F349" s="863" t="s">
        <v>1836</v>
      </c>
      <c r="G349" s="835" t="s">
        <v>2262</v>
      </c>
      <c r="H349" s="835" t="s">
        <v>2268</v>
      </c>
      <c r="I349" s="849">
        <v>677.5999755859375</v>
      </c>
      <c r="J349" s="849">
        <v>10</v>
      </c>
      <c r="K349" s="850">
        <v>6776</v>
      </c>
    </row>
    <row r="350" spans="1:11" ht="14.45" customHeight="1" x14ac:dyDescent="0.2">
      <c r="A350" s="831" t="s">
        <v>571</v>
      </c>
      <c r="B350" s="832" t="s">
        <v>572</v>
      </c>
      <c r="C350" s="835" t="s">
        <v>597</v>
      </c>
      <c r="D350" s="863" t="s">
        <v>598</v>
      </c>
      <c r="E350" s="835" t="s">
        <v>1835</v>
      </c>
      <c r="F350" s="863" t="s">
        <v>1836</v>
      </c>
      <c r="G350" s="835" t="s">
        <v>2264</v>
      </c>
      <c r="H350" s="835" t="s">
        <v>2269</v>
      </c>
      <c r="I350" s="849">
        <v>677.5999755859375</v>
      </c>
      <c r="J350" s="849">
        <v>10</v>
      </c>
      <c r="K350" s="850">
        <v>6776</v>
      </c>
    </row>
    <row r="351" spans="1:11" ht="14.45" customHeight="1" x14ac:dyDescent="0.2">
      <c r="A351" s="831" t="s">
        <v>571</v>
      </c>
      <c r="B351" s="832" t="s">
        <v>572</v>
      </c>
      <c r="C351" s="835" t="s">
        <v>597</v>
      </c>
      <c r="D351" s="863" t="s">
        <v>598</v>
      </c>
      <c r="E351" s="835" t="s">
        <v>1835</v>
      </c>
      <c r="F351" s="863" t="s">
        <v>1836</v>
      </c>
      <c r="G351" s="835" t="s">
        <v>1877</v>
      </c>
      <c r="H351" s="835" t="s">
        <v>1878</v>
      </c>
      <c r="I351" s="849">
        <v>4.0000001589457197</v>
      </c>
      <c r="J351" s="849">
        <v>2000</v>
      </c>
      <c r="K351" s="850">
        <v>9601.7400048971176</v>
      </c>
    </row>
    <row r="352" spans="1:11" ht="14.45" customHeight="1" x14ac:dyDescent="0.2">
      <c r="A352" s="831" t="s">
        <v>571</v>
      </c>
      <c r="B352" s="832" t="s">
        <v>572</v>
      </c>
      <c r="C352" s="835" t="s">
        <v>597</v>
      </c>
      <c r="D352" s="863" t="s">
        <v>598</v>
      </c>
      <c r="E352" s="835" t="s">
        <v>1835</v>
      </c>
      <c r="F352" s="863" t="s">
        <v>1836</v>
      </c>
      <c r="G352" s="835" t="s">
        <v>1877</v>
      </c>
      <c r="H352" s="835" t="s">
        <v>1879</v>
      </c>
      <c r="I352" s="849">
        <v>4.8000001907348633</v>
      </c>
      <c r="J352" s="849">
        <v>2600</v>
      </c>
      <c r="K352" s="850">
        <v>12479.730102539063</v>
      </c>
    </row>
    <row r="353" spans="1:11" ht="14.45" customHeight="1" x14ac:dyDescent="0.2">
      <c r="A353" s="831" t="s">
        <v>571</v>
      </c>
      <c r="B353" s="832" t="s">
        <v>572</v>
      </c>
      <c r="C353" s="835" t="s">
        <v>597</v>
      </c>
      <c r="D353" s="863" t="s">
        <v>598</v>
      </c>
      <c r="E353" s="835" t="s">
        <v>1835</v>
      </c>
      <c r="F353" s="863" t="s">
        <v>1836</v>
      </c>
      <c r="G353" s="835" t="s">
        <v>1880</v>
      </c>
      <c r="H353" s="835" t="s">
        <v>1881</v>
      </c>
      <c r="I353" s="849">
        <v>90.870002746582031</v>
      </c>
      <c r="J353" s="849">
        <v>48</v>
      </c>
      <c r="K353" s="850">
        <v>4361.829833984375</v>
      </c>
    </row>
    <row r="354" spans="1:11" ht="14.45" customHeight="1" x14ac:dyDescent="0.2">
      <c r="A354" s="831" t="s">
        <v>571</v>
      </c>
      <c r="B354" s="832" t="s">
        <v>572</v>
      </c>
      <c r="C354" s="835" t="s">
        <v>597</v>
      </c>
      <c r="D354" s="863" t="s">
        <v>598</v>
      </c>
      <c r="E354" s="835" t="s">
        <v>1835</v>
      </c>
      <c r="F354" s="863" t="s">
        <v>1836</v>
      </c>
      <c r="G354" s="835" t="s">
        <v>1880</v>
      </c>
      <c r="H354" s="835" t="s">
        <v>2270</v>
      </c>
      <c r="I354" s="849">
        <v>90.870002746582031</v>
      </c>
      <c r="J354" s="849">
        <v>48</v>
      </c>
      <c r="K354" s="850">
        <v>4361.7998046875</v>
      </c>
    </row>
    <row r="355" spans="1:11" ht="14.45" customHeight="1" x14ac:dyDescent="0.2">
      <c r="A355" s="831" t="s">
        <v>571</v>
      </c>
      <c r="B355" s="832" t="s">
        <v>572</v>
      </c>
      <c r="C355" s="835" t="s">
        <v>597</v>
      </c>
      <c r="D355" s="863" t="s">
        <v>598</v>
      </c>
      <c r="E355" s="835" t="s">
        <v>1835</v>
      </c>
      <c r="F355" s="863" t="s">
        <v>1836</v>
      </c>
      <c r="G355" s="835" t="s">
        <v>1880</v>
      </c>
      <c r="H355" s="835" t="s">
        <v>2271</v>
      </c>
      <c r="I355" s="849">
        <v>90.873335520426437</v>
      </c>
      <c r="J355" s="849">
        <v>132</v>
      </c>
      <c r="K355" s="850">
        <v>11995.379638671875</v>
      </c>
    </row>
    <row r="356" spans="1:11" ht="14.45" customHeight="1" x14ac:dyDescent="0.2">
      <c r="A356" s="831" t="s">
        <v>571</v>
      </c>
      <c r="B356" s="832" t="s">
        <v>572</v>
      </c>
      <c r="C356" s="835" t="s">
        <v>597</v>
      </c>
      <c r="D356" s="863" t="s">
        <v>598</v>
      </c>
      <c r="E356" s="835" t="s">
        <v>1835</v>
      </c>
      <c r="F356" s="863" t="s">
        <v>1836</v>
      </c>
      <c r="G356" s="835" t="s">
        <v>2272</v>
      </c>
      <c r="H356" s="835" t="s">
        <v>2273</v>
      </c>
      <c r="I356" s="849">
        <v>408.54998779296875</v>
      </c>
      <c r="J356" s="849">
        <v>1</v>
      </c>
      <c r="K356" s="850">
        <v>408.54998779296875</v>
      </c>
    </row>
    <row r="357" spans="1:11" ht="14.45" customHeight="1" x14ac:dyDescent="0.2">
      <c r="A357" s="831" t="s">
        <v>571</v>
      </c>
      <c r="B357" s="832" t="s">
        <v>572</v>
      </c>
      <c r="C357" s="835" t="s">
        <v>597</v>
      </c>
      <c r="D357" s="863" t="s">
        <v>598</v>
      </c>
      <c r="E357" s="835" t="s">
        <v>1835</v>
      </c>
      <c r="F357" s="863" t="s">
        <v>1836</v>
      </c>
      <c r="G357" s="835" t="s">
        <v>2274</v>
      </c>
      <c r="H357" s="835" t="s">
        <v>2275</v>
      </c>
      <c r="I357" s="849">
        <v>399.60000610351563</v>
      </c>
      <c r="J357" s="849">
        <v>5</v>
      </c>
      <c r="K357" s="850">
        <v>1998</v>
      </c>
    </row>
    <row r="358" spans="1:11" ht="14.45" customHeight="1" x14ac:dyDescent="0.2">
      <c r="A358" s="831" t="s">
        <v>571</v>
      </c>
      <c r="B358" s="832" t="s">
        <v>572</v>
      </c>
      <c r="C358" s="835" t="s">
        <v>597</v>
      </c>
      <c r="D358" s="863" t="s">
        <v>598</v>
      </c>
      <c r="E358" s="835" t="s">
        <v>1835</v>
      </c>
      <c r="F358" s="863" t="s">
        <v>1836</v>
      </c>
      <c r="G358" s="835" t="s">
        <v>2276</v>
      </c>
      <c r="H358" s="835" t="s">
        <v>2277</v>
      </c>
      <c r="I358" s="849">
        <v>77.449996948242188</v>
      </c>
      <c r="J358" s="849">
        <v>4</v>
      </c>
      <c r="K358" s="850">
        <v>309.79998779296875</v>
      </c>
    </row>
    <row r="359" spans="1:11" ht="14.45" customHeight="1" x14ac:dyDescent="0.2">
      <c r="A359" s="831" t="s">
        <v>571</v>
      </c>
      <c r="B359" s="832" t="s">
        <v>572</v>
      </c>
      <c r="C359" s="835" t="s">
        <v>597</v>
      </c>
      <c r="D359" s="863" t="s">
        <v>598</v>
      </c>
      <c r="E359" s="835" t="s">
        <v>1835</v>
      </c>
      <c r="F359" s="863" t="s">
        <v>1836</v>
      </c>
      <c r="G359" s="835" t="s">
        <v>1882</v>
      </c>
      <c r="H359" s="835" t="s">
        <v>1883</v>
      </c>
      <c r="I359" s="849">
        <v>1.5</v>
      </c>
      <c r="J359" s="849">
        <v>400</v>
      </c>
      <c r="K359" s="850">
        <v>600</v>
      </c>
    </row>
    <row r="360" spans="1:11" ht="14.45" customHeight="1" x14ac:dyDescent="0.2">
      <c r="A360" s="831" t="s">
        <v>571</v>
      </c>
      <c r="B360" s="832" t="s">
        <v>572</v>
      </c>
      <c r="C360" s="835" t="s">
        <v>597</v>
      </c>
      <c r="D360" s="863" t="s">
        <v>598</v>
      </c>
      <c r="E360" s="835" t="s">
        <v>1835</v>
      </c>
      <c r="F360" s="863" t="s">
        <v>1836</v>
      </c>
      <c r="G360" s="835" t="s">
        <v>1882</v>
      </c>
      <c r="H360" s="835" t="s">
        <v>2278</v>
      </c>
      <c r="I360" s="849">
        <v>1.5</v>
      </c>
      <c r="J360" s="849">
        <v>600</v>
      </c>
      <c r="K360" s="850">
        <v>900</v>
      </c>
    </row>
    <row r="361" spans="1:11" ht="14.45" customHeight="1" x14ac:dyDescent="0.2">
      <c r="A361" s="831" t="s">
        <v>571</v>
      </c>
      <c r="B361" s="832" t="s">
        <v>572</v>
      </c>
      <c r="C361" s="835" t="s">
        <v>597</v>
      </c>
      <c r="D361" s="863" t="s">
        <v>598</v>
      </c>
      <c r="E361" s="835" t="s">
        <v>1835</v>
      </c>
      <c r="F361" s="863" t="s">
        <v>1836</v>
      </c>
      <c r="G361" s="835" t="s">
        <v>2279</v>
      </c>
      <c r="H361" s="835" t="s">
        <v>2280</v>
      </c>
      <c r="I361" s="849">
        <v>310.97000122070313</v>
      </c>
      <c r="J361" s="849">
        <v>10</v>
      </c>
      <c r="K361" s="850">
        <v>3109.699951171875</v>
      </c>
    </row>
    <row r="362" spans="1:11" ht="14.45" customHeight="1" x14ac:dyDescent="0.2">
      <c r="A362" s="831" t="s">
        <v>571</v>
      </c>
      <c r="B362" s="832" t="s">
        <v>572</v>
      </c>
      <c r="C362" s="835" t="s">
        <v>597</v>
      </c>
      <c r="D362" s="863" t="s">
        <v>598</v>
      </c>
      <c r="E362" s="835" t="s">
        <v>1835</v>
      </c>
      <c r="F362" s="863" t="s">
        <v>1836</v>
      </c>
      <c r="G362" s="835" t="s">
        <v>2279</v>
      </c>
      <c r="H362" s="835" t="s">
        <v>2281</v>
      </c>
      <c r="I362" s="849">
        <v>2586.97998046875</v>
      </c>
      <c r="J362" s="849">
        <v>1</v>
      </c>
      <c r="K362" s="850">
        <v>2586.97998046875</v>
      </c>
    </row>
    <row r="363" spans="1:11" ht="14.45" customHeight="1" x14ac:dyDescent="0.2">
      <c r="A363" s="831" t="s">
        <v>571</v>
      </c>
      <c r="B363" s="832" t="s">
        <v>572</v>
      </c>
      <c r="C363" s="835" t="s">
        <v>597</v>
      </c>
      <c r="D363" s="863" t="s">
        <v>598</v>
      </c>
      <c r="E363" s="835" t="s">
        <v>1835</v>
      </c>
      <c r="F363" s="863" t="s">
        <v>1836</v>
      </c>
      <c r="G363" s="835" t="s">
        <v>2282</v>
      </c>
      <c r="H363" s="835" t="s">
        <v>2283</v>
      </c>
      <c r="I363" s="849">
        <v>2.6380001068115235</v>
      </c>
      <c r="J363" s="849">
        <v>600</v>
      </c>
      <c r="K363" s="850">
        <v>1582.1199951171875</v>
      </c>
    </row>
    <row r="364" spans="1:11" ht="14.45" customHeight="1" x14ac:dyDescent="0.2">
      <c r="A364" s="831" t="s">
        <v>571</v>
      </c>
      <c r="B364" s="832" t="s">
        <v>572</v>
      </c>
      <c r="C364" s="835" t="s">
        <v>597</v>
      </c>
      <c r="D364" s="863" t="s">
        <v>598</v>
      </c>
      <c r="E364" s="835" t="s">
        <v>1835</v>
      </c>
      <c r="F364" s="863" t="s">
        <v>1836</v>
      </c>
      <c r="G364" s="835" t="s">
        <v>2284</v>
      </c>
      <c r="H364" s="835" t="s">
        <v>2285</v>
      </c>
      <c r="I364" s="849">
        <v>411.39999389648438</v>
      </c>
      <c r="J364" s="849">
        <v>25</v>
      </c>
      <c r="K364" s="850">
        <v>10285</v>
      </c>
    </row>
    <row r="365" spans="1:11" ht="14.45" customHeight="1" x14ac:dyDescent="0.2">
      <c r="A365" s="831" t="s">
        <v>571</v>
      </c>
      <c r="B365" s="832" t="s">
        <v>572</v>
      </c>
      <c r="C365" s="835" t="s">
        <v>597</v>
      </c>
      <c r="D365" s="863" t="s">
        <v>598</v>
      </c>
      <c r="E365" s="835" t="s">
        <v>1835</v>
      </c>
      <c r="F365" s="863" t="s">
        <v>1836</v>
      </c>
      <c r="G365" s="835" t="s">
        <v>2286</v>
      </c>
      <c r="H365" s="835" t="s">
        <v>2287</v>
      </c>
      <c r="I365" s="849">
        <v>3964.77001953125</v>
      </c>
      <c r="J365" s="849">
        <v>3</v>
      </c>
      <c r="K365" s="850">
        <v>11894.2998046875</v>
      </c>
    </row>
    <row r="366" spans="1:11" ht="14.45" customHeight="1" x14ac:dyDescent="0.2">
      <c r="A366" s="831" t="s">
        <v>571</v>
      </c>
      <c r="B366" s="832" t="s">
        <v>572</v>
      </c>
      <c r="C366" s="835" t="s">
        <v>597</v>
      </c>
      <c r="D366" s="863" t="s">
        <v>598</v>
      </c>
      <c r="E366" s="835" t="s">
        <v>1835</v>
      </c>
      <c r="F366" s="863" t="s">
        <v>1836</v>
      </c>
      <c r="G366" s="835" t="s">
        <v>1889</v>
      </c>
      <c r="H366" s="835" t="s">
        <v>1890</v>
      </c>
      <c r="I366" s="849">
        <v>9.1999998092651367</v>
      </c>
      <c r="J366" s="849">
        <v>450</v>
      </c>
      <c r="K366" s="850">
        <v>4140</v>
      </c>
    </row>
    <row r="367" spans="1:11" ht="14.45" customHeight="1" x14ac:dyDescent="0.2">
      <c r="A367" s="831" t="s">
        <v>571</v>
      </c>
      <c r="B367" s="832" t="s">
        <v>572</v>
      </c>
      <c r="C367" s="835" t="s">
        <v>597</v>
      </c>
      <c r="D367" s="863" t="s">
        <v>598</v>
      </c>
      <c r="E367" s="835" t="s">
        <v>1835</v>
      </c>
      <c r="F367" s="863" t="s">
        <v>1836</v>
      </c>
      <c r="G367" s="835" t="s">
        <v>1889</v>
      </c>
      <c r="H367" s="835" t="s">
        <v>1891</v>
      </c>
      <c r="I367" s="849">
        <v>9.1999998092651367</v>
      </c>
      <c r="J367" s="849">
        <v>450</v>
      </c>
      <c r="K367" s="850">
        <v>4140</v>
      </c>
    </row>
    <row r="368" spans="1:11" ht="14.45" customHeight="1" x14ac:dyDescent="0.2">
      <c r="A368" s="831" t="s">
        <v>571</v>
      </c>
      <c r="B368" s="832" t="s">
        <v>572</v>
      </c>
      <c r="C368" s="835" t="s">
        <v>597</v>
      </c>
      <c r="D368" s="863" t="s">
        <v>598</v>
      </c>
      <c r="E368" s="835" t="s">
        <v>1835</v>
      </c>
      <c r="F368" s="863" t="s">
        <v>1836</v>
      </c>
      <c r="G368" s="835" t="s">
        <v>2282</v>
      </c>
      <c r="H368" s="835" t="s">
        <v>2288</v>
      </c>
      <c r="I368" s="849">
        <v>2.6400001049041748</v>
      </c>
      <c r="J368" s="849">
        <v>100</v>
      </c>
      <c r="K368" s="850">
        <v>264</v>
      </c>
    </row>
    <row r="369" spans="1:11" ht="14.45" customHeight="1" x14ac:dyDescent="0.2">
      <c r="A369" s="831" t="s">
        <v>571</v>
      </c>
      <c r="B369" s="832" t="s">
        <v>572</v>
      </c>
      <c r="C369" s="835" t="s">
        <v>597</v>
      </c>
      <c r="D369" s="863" t="s">
        <v>598</v>
      </c>
      <c r="E369" s="835" t="s">
        <v>1835</v>
      </c>
      <c r="F369" s="863" t="s">
        <v>1836</v>
      </c>
      <c r="G369" s="835" t="s">
        <v>2289</v>
      </c>
      <c r="H369" s="835" t="s">
        <v>2290</v>
      </c>
      <c r="I369" s="849">
        <v>58.080001831054688</v>
      </c>
      <c r="J369" s="849">
        <v>215</v>
      </c>
      <c r="K369" s="850">
        <v>12487.200012207031</v>
      </c>
    </row>
    <row r="370" spans="1:11" ht="14.45" customHeight="1" x14ac:dyDescent="0.2">
      <c r="A370" s="831" t="s">
        <v>571</v>
      </c>
      <c r="B370" s="832" t="s">
        <v>572</v>
      </c>
      <c r="C370" s="835" t="s">
        <v>597</v>
      </c>
      <c r="D370" s="863" t="s">
        <v>598</v>
      </c>
      <c r="E370" s="835" t="s">
        <v>1835</v>
      </c>
      <c r="F370" s="863" t="s">
        <v>1836</v>
      </c>
      <c r="G370" s="835" t="s">
        <v>2291</v>
      </c>
      <c r="H370" s="835" t="s">
        <v>2292</v>
      </c>
      <c r="I370" s="849">
        <v>58.369998931884766</v>
      </c>
      <c r="J370" s="849">
        <v>100</v>
      </c>
      <c r="K370" s="850">
        <v>5837</v>
      </c>
    </row>
    <row r="371" spans="1:11" ht="14.45" customHeight="1" x14ac:dyDescent="0.2">
      <c r="A371" s="831" t="s">
        <v>571</v>
      </c>
      <c r="B371" s="832" t="s">
        <v>572</v>
      </c>
      <c r="C371" s="835" t="s">
        <v>597</v>
      </c>
      <c r="D371" s="863" t="s">
        <v>598</v>
      </c>
      <c r="E371" s="835" t="s">
        <v>1835</v>
      </c>
      <c r="F371" s="863" t="s">
        <v>1836</v>
      </c>
      <c r="G371" s="835" t="s">
        <v>2293</v>
      </c>
      <c r="H371" s="835" t="s">
        <v>2294</v>
      </c>
      <c r="I371" s="849">
        <v>108.30000305175781</v>
      </c>
      <c r="J371" s="849">
        <v>20</v>
      </c>
      <c r="K371" s="850">
        <v>2165.89990234375</v>
      </c>
    </row>
    <row r="372" spans="1:11" ht="14.45" customHeight="1" x14ac:dyDescent="0.2">
      <c r="A372" s="831" t="s">
        <v>571</v>
      </c>
      <c r="B372" s="832" t="s">
        <v>572</v>
      </c>
      <c r="C372" s="835" t="s">
        <v>597</v>
      </c>
      <c r="D372" s="863" t="s">
        <v>598</v>
      </c>
      <c r="E372" s="835" t="s">
        <v>1835</v>
      </c>
      <c r="F372" s="863" t="s">
        <v>1836</v>
      </c>
      <c r="G372" s="835" t="s">
        <v>2293</v>
      </c>
      <c r="H372" s="835" t="s">
        <v>2295</v>
      </c>
      <c r="I372" s="849">
        <v>108.30000305175781</v>
      </c>
      <c r="J372" s="849">
        <v>20</v>
      </c>
      <c r="K372" s="850">
        <v>2165.89990234375</v>
      </c>
    </row>
    <row r="373" spans="1:11" ht="14.45" customHeight="1" x14ac:dyDescent="0.2">
      <c r="A373" s="831" t="s">
        <v>571</v>
      </c>
      <c r="B373" s="832" t="s">
        <v>572</v>
      </c>
      <c r="C373" s="835" t="s">
        <v>597</v>
      </c>
      <c r="D373" s="863" t="s">
        <v>598</v>
      </c>
      <c r="E373" s="835" t="s">
        <v>1835</v>
      </c>
      <c r="F373" s="863" t="s">
        <v>1836</v>
      </c>
      <c r="G373" s="835" t="s">
        <v>2296</v>
      </c>
      <c r="H373" s="835" t="s">
        <v>2297</v>
      </c>
      <c r="I373" s="849">
        <v>15.460000038146973</v>
      </c>
      <c r="J373" s="849">
        <v>140</v>
      </c>
      <c r="K373" s="850">
        <v>2164.7799987792969</v>
      </c>
    </row>
    <row r="374" spans="1:11" ht="14.45" customHeight="1" x14ac:dyDescent="0.2">
      <c r="A374" s="831" t="s">
        <v>571</v>
      </c>
      <c r="B374" s="832" t="s">
        <v>572</v>
      </c>
      <c r="C374" s="835" t="s">
        <v>597</v>
      </c>
      <c r="D374" s="863" t="s">
        <v>598</v>
      </c>
      <c r="E374" s="835" t="s">
        <v>1835</v>
      </c>
      <c r="F374" s="863" t="s">
        <v>1836</v>
      </c>
      <c r="G374" s="835" t="s">
        <v>2296</v>
      </c>
      <c r="H374" s="835" t="s">
        <v>2298</v>
      </c>
      <c r="I374" s="849">
        <v>15.461666742960611</v>
      </c>
      <c r="J374" s="849">
        <v>240</v>
      </c>
      <c r="K374" s="850">
        <v>3711.2400512695313</v>
      </c>
    </row>
    <row r="375" spans="1:11" ht="14.45" customHeight="1" x14ac:dyDescent="0.2">
      <c r="A375" s="831" t="s">
        <v>571</v>
      </c>
      <c r="B375" s="832" t="s">
        <v>572</v>
      </c>
      <c r="C375" s="835" t="s">
        <v>597</v>
      </c>
      <c r="D375" s="863" t="s">
        <v>598</v>
      </c>
      <c r="E375" s="835" t="s">
        <v>1835</v>
      </c>
      <c r="F375" s="863" t="s">
        <v>1836</v>
      </c>
      <c r="G375" s="835" t="s">
        <v>1892</v>
      </c>
      <c r="H375" s="835" t="s">
        <v>1893</v>
      </c>
      <c r="I375" s="849">
        <v>172.5</v>
      </c>
      <c r="J375" s="849">
        <v>1</v>
      </c>
      <c r="K375" s="850">
        <v>172.5</v>
      </c>
    </row>
    <row r="376" spans="1:11" ht="14.45" customHeight="1" x14ac:dyDescent="0.2">
      <c r="A376" s="831" t="s">
        <v>571</v>
      </c>
      <c r="B376" s="832" t="s">
        <v>572</v>
      </c>
      <c r="C376" s="835" t="s">
        <v>597</v>
      </c>
      <c r="D376" s="863" t="s">
        <v>598</v>
      </c>
      <c r="E376" s="835" t="s">
        <v>1835</v>
      </c>
      <c r="F376" s="863" t="s">
        <v>1836</v>
      </c>
      <c r="G376" s="835" t="s">
        <v>1892</v>
      </c>
      <c r="H376" s="835" t="s">
        <v>1894</v>
      </c>
      <c r="I376" s="849">
        <v>172.5</v>
      </c>
      <c r="J376" s="849">
        <v>1</v>
      </c>
      <c r="K376" s="850">
        <v>172.5</v>
      </c>
    </row>
    <row r="377" spans="1:11" ht="14.45" customHeight="1" x14ac:dyDescent="0.2">
      <c r="A377" s="831" t="s">
        <v>571</v>
      </c>
      <c r="B377" s="832" t="s">
        <v>572</v>
      </c>
      <c r="C377" s="835" t="s">
        <v>597</v>
      </c>
      <c r="D377" s="863" t="s">
        <v>598</v>
      </c>
      <c r="E377" s="835" t="s">
        <v>1835</v>
      </c>
      <c r="F377" s="863" t="s">
        <v>1836</v>
      </c>
      <c r="G377" s="835" t="s">
        <v>2299</v>
      </c>
      <c r="H377" s="835" t="s">
        <v>2300</v>
      </c>
      <c r="I377" s="849">
        <v>3.1049998998641968</v>
      </c>
      <c r="J377" s="849">
        <v>434</v>
      </c>
      <c r="K377" s="850">
        <v>1347.739990234375</v>
      </c>
    </row>
    <row r="378" spans="1:11" ht="14.45" customHeight="1" x14ac:dyDescent="0.2">
      <c r="A378" s="831" t="s">
        <v>571</v>
      </c>
      <c r="B378" s="832" t="s">
        <v>572</v>
      </c>
      <c r="C378" s="835" t="s">
        <v>597</v>
      </c>
      <c r="D378" s="863" t="s">
        <v>598</v>
      </c>
      <c r="E378" s="835" t="s">
        <v>1835</v>
      </c>
      <c r="F378" s="863" t="s">
        <v>1836</v>
      </c>
      <c r="G378" s="835" t="s">
        <v>2301</v>
      </c>
      <c r="H378" s="835" t="s">
        <v>2302</v>
      </c>
      <c r="I378" s="849">
        <v>255.30999755859375</v>
      </c>
      <c r="J378" s="849">
        <v>19</v>
      </c>
      <c r="K378" s="850">
        <v>4850.8900146484375</v>
      </c>
    </row>
    <row r="379" spans="1:11" ht="14.45" customHeight="1" x14ac:dyDescent="0.2">
      <c r="A379" s="831" t="s">
        <v>571</v>
      </c>
      <c r="B379" s="832" t="s">
        <v>572</v>
      </c>
      <c r="C379" s="835" t="s">
        <v>597</v>
      </c>
      <c r="D379" s="863" t="s">
        <v>598</v>
      </c>
      <c r="E379" s="835" t="s">
        <v>1835</v>
      </c>
      <c r="F379" s="863" t="s">
        <v>1836</v>
      </c>
      <c r="G379" s="835" t="s">
        <v>1895</v>
      </c>
      <c r="H379" s="835" t="s">
        <v>1897</v>
      </c>
      <c r="I379" s="849">
        <v>14.30750036239624</v>
      </c>
      <c r="J379" s="849">
        <v>90</v>
      </c>
      <c r="K379" s="850">
        <v>1287.3800048828125</v>
      </c>
    </row>
    <row r="380" spans="1:11" ht="14.45" customHeight="1" x14ac:dyDescent="0.2">
      <c r="A380" s="831" t="s">
        <v>571</v>
      </c>
      <c r="B380" s="832" t="s">
        <v>572</v>
      </c>
      <c r="C380" s="835" t="s">
        <v>597</v>
      </c>
      <c r="D380" s="863" t="s">
        <v>598</v>
      </c>
      <c r="E380" s="835" t="s">
        <v>1835</v>
      </c>
      <c r="F380" s="863" t="s">
        <v>1836</v>
      </c>
      <c r="G380" s="835" t="s">
        <v>2299</v>
      </c>
      <c r="H380" s="835" t="s">
        <v>2303</v>
      </c>
      <c r="I380" s="849">
        <v>3.1099998950958252</v>
      </c>
      <c r="J380" s="849">
        <v>200</v>
      </c>
      <c r="K380" s="850">
        <v>622</v>
      </c>
    </row>
    <row r="381" spans="1:11" ht="14.45" customHeight="1" x14ac:dyDescent="0.2">
      <c r="A381" s="831" t="s">
        <v>571</v>
      </c>
      <c r="B381" s="832" t="s">
        <v>572</v>
      </c>
      <c r="C381" s="835" t="s">
        <v>597</v>
      </c>
      <c r="D381" s="863" t="s">
        <v>598</v>
      </c>
      <c r="E381" s="835" t="s">
        <v>1835</v>
      </c>
      <c r="F381" s="863" t="s">
        <v>1836</v>
      </c>
      <c r="G381" s="835" t="s">
        <v>2304</v>
      </c>
      <c r="H381" s="835" t="s">
        <v>2305</v>
      </c>
      <c r="I381" s="849">
        <v>4.2599999904632568</v>
      </c>
      <c r="J381" s="849">
        <v>200</v>
      </c>
      <c r="K381" s="850">
        <v>852</v>
      </c>
    </row>
    <row r="382" spans="1:11" ht="14.45" customHeight="1" x14ac:dyDescent="0.2">
      <c r="A382" s="831" t="s">
        <v>571</v>
      </c>
      <c r="B382" s="832" t="s">
        <v>572</v>
      </c>
      <c r="C382" s="835" t="s">
        <v>597</v>
      </c>
      <c r="D382" s="863" t="s">
        <v>598</v>
      </c>
      <c r="E382" s="835" t="s">
        <v>1835</v>
      </c>
      <c r="F382" s="863" t="s">
        <v>1836</v>
      </c>
      <c r="G382" s="835" t="s">
        <v>2301</v>
      </c>
      <c r="H382" s="835" t="s">
        <v>2306</v>
      </c>
      <c r="I382" s="849">
        <v>260.14999389648438</v>
      </c>
      <c r="J382" s="849">
        <v>6</v>
      </c>
      <c r="K382" s="850">
        <v>1560.9000244140625</v>
      </c>
    </row>
    <row r="383" spans="1:11" ht="14.45" customHeight="1" x14ac:dyDescent="0.2">
      <c r="A383" s="831" t="s">
        <v>571</v>
      </c>
      <c r="B383" s="832" t="s">
        <v>572</v>
      </c>
      <c r="C383" s="835" t="s">
        <v>597</v>
      </c>
      <c r="D383" s="863" t="s">
        <v>598</v>
      </c>
      <c r="E383" s="835" t="s">
        <v>1835</v>
      </c>
      <c r="F383" s="863" t="s">
        <v>1836</v>
      </c>
      <c r="G383" s="835" t="s">
        <v>2307</v>
      </c>
      <c r="H383" s="835" t="s">
        <v>2308</v>
      </c>
      <c r="I383" s="849">
        <v>2208.1298828125</v>
      </c>
      <c r="J383" s="849">
        <v>20</v>
      </c>
      <c r="K383" s="850">
        <v>44162.578125</v>
      </c>
    </row>
    <row r="384" spans="1:11" ht="14.45" customHeight="1" x14ac:dyDescent="0.2">
      <c r="A384" s="831" t="s">
        <v>571</v>
      </c>
      <c r="B384" s="832" t="s">
        <v>572</v>
      </c>
      <c r="C384" s="835" t="s">
        <v>597</v>
      </c>
      <c r="D384" s="863" t="s">
        <v>598</v>
      </c>
      <c r="E384" s="835" t="s">
        <v>1835</v>
      </c>
      <c r="F384" s="863" t="s">
        <v>1836</v>
      </c>
      <c r="G384" s="835" t="s">
        <v>2307</v>
      </c>
      <c r="H384" s="835" t="s">
        <v>2309</v>
      </c>
      <c r="I384" s="849">
        <v>2208.1298828125</v>
      </c>
      <c r="J384" s="849">
        <v>30</v>
      </c>
      <c r="K384" s="850">
        <v>66243.8671875</v>
      </c>
    </row>
    <row r="385" spans="1:11" ht="14.45" customHeight="1" x14ac:dyDescent="0.2">
      <c r="A385" s="831" t="s">
        <v>571</v>
      </c>
      <c r="B385" s="832" t="s">
        <v>572</v>
      </c>
      <c r="C385" s="835" t="s">
        <v>597</v>
      </c>
      <c r="D385" s="863" t="s">
        <v>598</v>
      </c>
      <c r="E385" s="835" t="s">
        <v>1835</v>
      </c>
      <c r="F385" s="863" t="s">
        <v>1836</v>
      </c>
      <c r="G385" s="835" t="s">
        <v>2310</v>
      </c>
      <c r="H385" s="835" t="s">
        <v>2311</v>
      </c>
      <c r="I385" s="849">
        <v>2904</v>
      </c>
      <c r="J385" s="849">
        <v>1</v>
      </c>
      <c r="K385" s="850">
        <v>2904</v>
      </c>
    </row>
    <row r="386" spans="1:11" ht="14.45" customHeight="1" x14ac:dyDescent="0.2">
      <c r="A386" s="831" t="s">
        <v>571</v>
      </c>
      <c r="B386" s="832" t="s">
        <v>572</v>
      </c>
      <c r="C386" s="835" t="s">
        <v>597</v>
      </c>
      <c r="D386" s="863" t="s">
        <v>598</v>
      </c>
      <c r="E386" s="835" t="s">
        <v>1835</v>
      </c>
      <c r="F386" s="863" t="s">
        <v>1836</v>
      </c>
      <c r="G386" s="835" t="s">
        <v>2310</v>
      </c>
      <c r="H386" s="835" t="s">
        <v>2312</v>
      </c>
      <c r="I386" s="849">
        <v>2904</v>
      </c>
      <c r="J386" s="849">
        <v>3</v>
      </c>
      <c r="K386" s="850">
        <v>8712</v>
      </c>
    </row>
    <row r="387" spans="1:11" ht="14.45" customHeight="1" x14ac:dyDescent="0.2">
      <c r="A387" s="831" t="s">
        <v>571</v>
      </c>
      <c r="B387" s="832" t="s">
        <v>572</v>
      </c>
      <c r="C387" s="835" t="s">
        <v>597</v>
      </c>
      <c r="D387" s="863" t="s">
        <v>598</v>
      </c>
      <c r="E387" s="835" t="s">
        <v>1835</v>
      </c>
      <c r="F387" s="863" t="s">
        <v>1836</v>
      </c>
      <c r="G387" s="835" t="s">
        <v>2313</v>
      </c>
      <c r="H387" s="835" t="s">
        <v>2314</v>
      </c>
      <c r="I387" s="849">
        <v>5.809999942779541</v>
      </c>
      <c r="J387" s="849">
        <v>30</v>
      </c>
      <c r="K387" s="850">
        <v>174.24000549316406</v>
      </c>
    </row>
    <row r="388" spans="1:11" ht="14.45" customHeight="1" x14ac:dyDescent="0.2">
      <c r="A388" s="831" t="s">
        <v>571</v>
      </c>
      <c r="B388" s="832" t="s">
        <v>572</v>
      </c>
      <c r="C388" s="835" t="s">
        <v>597</v>
      </c>
      <c r="D388" s="863" t="s">
        <v>598</v>
      </c>
      <c r="E388" s="835" t="s">
        <v>1835</v>
      </c>
      <c r="F388" s="863" t="s">
        <v>1836</v>
      </c>
      <c r="G388" s="835" t="s">
        <v>2313</v>
      </c>
      <c r="H388" s="835" t="s">
        <v>2315</v>
      </c>
      <c r="I388" s="849">
        <v>5.809999942779541</v>
      </c>
      <c r="J388" s="849">
        <v>60</v>
      </c>
      <c r="K388" s="850">
        <v>348.48001098632813</v>
      </c>
    </row>
    <row r="389" spans="1:11" ht="14.45" customHeight="1" x14ac:dyDescent="0.2">
      <c r="A389" s="831" t="s">
        <v>571</v>
      </c>
      <c r="B389" s="832" t="s">
        <v>572</v>
      </c>
      <c r="C389" s="835" t="s">
        <v>597</v>
      </c>
      <c r="D389" s="863" t="s">
        <v>598</v>
      </c>
      <c r="E389" s="835" t="s">
        <v>1835</v>
      </c>
      <c r="F389" s="863" t="s">
        <v>1836</v>
      </c>
      <c r="G389" s="835" t="s">
        <v>2316</v>
      </c>
      <c r="H389" s="835" t="s">
        <v>2317</v>
      </c>
      <c r="I389" s="849">
        <v>2407.89990234375</v>
      </c>
      <c r="J389" s="849">
        <v>10</v>
      </c>
      <c r="K389" s="850">
        <v>24079</v>
      </c>
    </row>
    <row r="390" spans="1:11" ht="14.45" customHeight="1" x14ac:dyDescent="0.2">
      <c r="A390" s="831" t="s">
        <v>571</v>
      </c>
      <c r="B390" s="832" t="s">
        <v>572</v>
      </c>
      <c r="C390" s="835" t="s">
        <v>597</v>
      </c>
      <c r="D390" s="863" t="s">
        <v>598</v>
      </c>
      <c r="E390" s="835" t="s">
        <v>1835</v>
      </c>
      <c r="F390" s="863" t="s">
        <v>1836</v>
      </c>
      <c r="G390" s="835" t="s">
        <v>2318</v>
      </c>
      <c r="H390" s="835" t="s">
        <v>2319</v>
      </c>
      <c r="I390" s="849">
        <v>14.159999847412109</v>
      </c>
      <c r="J390" s="849">
        <v>10</v>
      </c>
      <c r="K390" s="850">
        <v>141.57000732421875</v>
      </c>
    </row>
    <row r="391" spans="1:11" ht="14.45" customHeight="1" x14ac:dyDescent="0.2">
      <c r="A391" s="831" t="s">
        <v>571</v>
      </c>
      <c r="B391" s="832" t="s">
        <v>572</v>
      </c>
      <c r="C391" s="835" t="s">
        <v>597</v>
      </c>
      <c r="D391" s="863" t="s">
        <v>598</v>
      </c>
      <c r="E391" s="835" t="s">
        <v>1835</v>
      </c>
      <c r="F391" s="863" t="s">
        <v>1836</v>
      </c>
      <c r="G391" s="835" t="s">
        <v>2320</v>
      </c>
      <c r="H391" s="835" t="s">
        <v>2321</v>
      </c>
      <c r="I391" s="849">
        <v>20.700000762939453</v>
      </c>
      <c r="J391" s="849">
        <v>100</v>
      </c>
      <c r="K391" s="850">
        <v>2070</v>
      </c>
    </row>
    <row r="392" spans="1:11" ht="14.45" customHeight="1" x14ac:dyDescent="0.2">
      <c r="A392" s="831" t="s">
        <v>571</v>
      </c>
      <c r="B392" s="832" t="s">
        <v>572</v>
      </c>
      <c r="C392" s="835" t="s">
        <v>597</v>
      </c>
      <c r="D392" s="863" t="s">
        <v>598</v>
      </c>
      <c r="E392" s="835" t="s">
        <v>1835</v>
      </c>
      <c r="F392" s="863" t="s">
        <v>1836</v>
      </c>
      <c r="G392" s="835" t="s">
        <v>2322</v>
      </c>
      <c r="H392" s="835" t="s">
        <v>2323</v>
      </c>
      <c r="I392" s="849">
        <v>20.700000762939453</v>
      </c>
      <c r="J392" s="849">
        <v>250</v>
      </c>
      <c r="K392" s="850">
        <v>5175</v>
      </c>
    </row>
    <row r="393" spans="1:11" ht="14.45" customHeight="1" x14ac:dyDescent="0.2">
      <c r="A393" s="831" t="s">
        <v>571</v>
      </c>
      <c r="B393" s="832" t="s">
        <v>572</v>
      </c>
      <c r="C393" s="835" t="s">
        <v>597</v>
      </c>
      <c r="D393" s="863" t="s">
        <v>598</v>
      </c>
      <c r="E393" s="835" t="s">
        <v>1835</v>
      </c>
      <c r="F393" s="863" t="s">
        <v>1836</v>
      </c>
      <c r="G393" s="835" t="s">
        <v>2324</v>
      </c>
      <c r="H393" s="835" t="s">
        <v>2325</v>
      </c>
      <c r="I393" s="849">
        <v>20.700000762939453</v>
      </c>
      <c r="J393" s="849">
        <v>50</v>
      </c>
      <c r="K393" s="850">
        <v>1035</v>
      </c>
    </row>
    <row r="394" spans="1:11" ht="14.45" customHeight="1" x14ac:dyDescent="0.2">
      <c r="A394" s="831" t="s">
        <v>571</v>
      </c>
      <c r="B394" s="832" t="s">
        <v>572</v>
      </c>
      <c r="C394" s="835" t="s">
        <v>597</v>
      </c>
      <c r="D394" s="863" t="s">
        <v>598</v>
      </c>
      <c r="E394" s="835" t="s">
        <v>1835</v>
      </c>
      <c r="F394" s="863" t="s">
        <v>1836</v>
      </c>
      <c r="G394" s="835" t="s">
        <v>2320</v>
      </c>
      <c r="H394" s="835" t="s">
        <v>2326</v>
      </c>
      <c r="I394" s="849">
        <v>20.700000762939453</v>
      </c>
      <c r="J394" s="849">
        <v>50</v>
      </c>
      <c r="K394" s="850">
        <v>1035</v>
      </c>
    </row>
    <row r="395" spans="1:11" ht="14.45" customHeight="1" x14ac:dyDescent="0.2">
      <c r="A395" s="831" t="s">
        <v>571</v>
      </c>
      <c r="B395" s="832" t="s">
        <v>572</v>
      </c>
      <c r="C395" s="835" t="s">
        <v>597</v>
      </c>
      <c r="D395" s="863" t="s">
        <v>598</v>
      </c>
      <c r="E395" s="835" t="s">
        <v>1835</v>
      </c>
      <c r="F395" s="863" t="s">
        <v>1836</v>
      </c>
      <c r="G395" s="835" t="s">
        <v>2322</v>
      </c>
      <c r="H395" s="835" t="s">
        <v>2327</v>
      </c>
      <c r="I395" s="849">
        <v>20.700000762939453</v>
      </c>
      <c r="J395" s="849">
        <v>350</v>
      </c>
      <c r="K395" s="850">
        <v>7245</v>
      </c>
    </row>
    <row r="396" spans="1:11" ht="14.45" customHeight="1" x14ac:dyDescent="0.2">
      <c r="A396" s="831" t="s">
        <v>571</v>
      </c>
      <c r="B396" s="832" t="s">
        <v>572</v>
      </c>
      <c r="C396" s="835" t="s">
        <v>597</v>
      </c>
      <c r="D396" s="863" t="s">
        <v>598</v>
      </c>
      <c r="E396" s="835" t="s">
        <v>1835</v>
      </c>
      <c r="F396" s="863" t="s">
        <v>1836</v>
      </c>
      <c r="G396" s="835" t="s">
        <v>2324</v>
      </c>
      <c r="H396" s="835" t="s">
        <v>2328</v>
      </c>
      <c r="I396" s="849">
        <v>20.700000762939453</v>
      </c>
      <c r="J396" s="849">
        <v>300</v>
      </c>
      <c r="K396" s="850">
        <v>6210</v>
      </c>
    </row>
    <row r="397" spans="1:11" ht="14.45" customHeight="1" x14ac:dyDescent="0.2">
      <c r="A397" s="831" t="s">
        <v>571</v>
      </c>
      <c r="B397" s="832" t="s">
        <v>572</v>
      </c>
      <c r="C397" s="835" t="s">
        <v>597</v>
      </c>
      <c r="D397" s="863" t="s">
        <v>598</v>
      </c>
      <c r="E397" s="835" t="s">
        <v>1835</v>
      </c>
      <c r="F397" s="863" t="s">
        <v>1836</v>
      </c>
      <c r="G397" s="835" t="s">
        <v>2329</v>
      </c>
      <c r="H397" s="835" t="s">
        <v>2330</v>
      </c>
      <c r="I397" s="849">
        <v>7.8600001335144043</v>
      </c>
      <c r="J397" s="849">
        <v>50</v>
      </c>
      <c r="K397" s="850">
        <v>393.20999145507813</v>
      </c>
    </row>
    <row r="398" spans="1:11" ht="14.45" customHeight="1" x14ac:dyDescent="0.2">
      <c r="A398" s="831" t="s">
        <v>571</v>
      </c>
      <c r="B398" s="832" t="s">
        <v>572</v>
      </c>
      <c r="C398" s="835" t="s">
        <v>597</v>
      </c>
      <c r="D398" s="863" t="s">
        <v>598</v>
      </c>
      <c r="E398" s="835" t="s">
        <v>1835</v>
      </c>
      <c r="F398" s="863" t="s">
        <v>1836</v>
      </c>
      <c r="G398" s="835" t="s">
        <v>2331</v>
      </c>
      <c r="H398" s="835" t="s">
        <v>2332</v>
      </c>
      <c r="I398" s="849">
        <v>7.8600001335144043</v>
      </c>
      <c r="J398" s="849">
        <v>50</v>
      </c>
      <c r="K398" s="850">
        <v>393.20001220703125</v>
      </c>
    </row>
    <row r="399" spans="1:11" ht="14.45" customHeight="1" x14ac:dyDescent="0.2">
      <c r="A399" s="831" t="s">
        <v>571</v>
      </c>
      <c r="B399" s="832" t="s">
        <v>572</v>
      </c>
      <c r="C399" s="835" t="s">
        <v>597</v>
      </c>
      <c r="D399" s="863" t="s">
        <v>598</v>
      </c>
      <c r="E399" s="835" t="s">
        <v>1835</v>
      </c>
      <c r="F399" s="863" t="s">
        <v>1836</v>
      </c>
      <c r="G399" s="835" t="s">
        <v>2333</v>
      </c>
      <c r="H399" s="835" t="s">
        <v>2334</v>
      </c>
      <c r="I399" s="849">
        <v>16.459999084472656</v>
      </c>
      <c r="J399" s="849">
        <v>20</v>
      </c>
      <c r="K399" s="850">
        <v>329.20001220703125</v>
      </c>
    </row>
    <row r="400" spans="1:11" ht="14.45" customHeight="1" x14ac:dyDescent="0.2">
      <c r="A400" s="831" t="s">
        <v>571</v>
      </c>
      <c r="B400" s="832" t="s">
        <v>572</v>
      </c>
      <c r="C400" s="835" t="s">
        <v>597</v>
      </c>
      <c r="D400" s="863" t="s">
        <v>598</v>
      </c>
      <c r="E400" s="835" t="s">
        <v>1835</v>
      </c>
      <c r="F400" s="863" t="s">
        <v>1836</v>
      </c>
      <c r="G400" s="835" t="s">
        <v>2333</v>
      </c>
      <c r="H400" s="835" t="s">
        <v>2335</v>
      </c>
      <c r="I400" s="849">
        <v>16.456666310628254</v>
      </c>
      <c r="J400" s="849">
        <v>30</v>
      </c>
      <c r="K400" s="850">
        <v>493.70001220703125</v>
      </c>
    </row>
    <row r="401" spans="1:11" ht="14.45" customHeight="1" x14ac:dyDescent="0.2">
      <c r="A401" s="831" t="s">
        <v>571</v>
      </c>
      <c r="B401" s="832" t="s">
        <v>572</v>
      </c>
      <c r="C401" s="835" t="s">
        <v>597</v>
      </c>
      <c r="D401" s="863" t="s">
        <v>598</v>
      </c>
      <c r="E401" s="835" t="s">
        <v>1835</v>
      </c>
      <c r="F401" s="863" t="s">
        <v>1836</v>
      </c>
      <c r="G401" s="835" t="s">
        <v>2336</v>
      </c>
      <c r="H401" s="835" t="s">
        <v>2337</v>
      </c>
      <c r="I401" s="849">
        <v>47.189998626708984</v>
      </c>
      <c r="J401" s="849">
        <v>100</v>
      </c>
      <c r="K401" s="850">
        <v>4719</v>
      </c>
    </row>
    <row r="402" spans="1:11" ht="14.45" customHeight="1" x14ac:dyDescent="0.2">
      <c r="A402" s="831" t="s">
        <v>571</v>
      </c>
      <c r="B402" s="832" t="s">
        <v>572</v>
      </c>
      <c r="C402" s="835" t="s">
        <v>597</v>
      </c>
      <c r="D402" s="863" t="s">
        <v>598</v>
      </c>
      <c r="E402" s="835" t="s">
        <v>1835</v>
      </c>
      <c r="F402" s="863" t="s">
        <v>1836</v>
      </c>
      <c r="G402" s="835" t="s">
        <v>2338</v>
      </c>
      <c r="H402" s="835" t="s">
        <v>2339</v>
      </c>
      <c r="I402" s="849">
        <v>18.149999618530273</v>
      </c>
      <c r="J402" s="849">
        <v>100</v>
      </c>
      <c r="K402" s="850">
        <v>1815</v>
      </c>
    </row>
    <row r="403" spans="1:11" ht="14.45" customHeight="1" x14ac:dyDescent="0.2">
      <c r="A403" s="831" t="s">
        <v>571</v>
      </c>
      <c r="B403" s="832" t="s">
        <v>572</v>
      </c>
      <c r="C403" s="835" t="s">
        <v>597</v>
      </c>
      <c r="D403" s="863" t="s">
        <v>598</v>
      </c>
      <c r="E403" s="835" t="s">
        <v>1835</v>
      </c>
      <c r="F403" s="863" t="s">
        <v>1836</v>
      </c>
      <c r="G403" s="835" t="s">
        <v>2340</v>
      </c>
      <c r="H403" s="835" t="s">
        <v>2341</v>
      </c>
      <c r="I403" s="849">
        <v>197.57000732421875</v>
      </c>
      <c r="J403" s="849">
        <v>4</v>
      </c>
      <c r="K403" s="850">
        <v>790.280029296875</v>
      </c>
    </row>
    <row r="404" spans="1:11" ht="14.45" customHeight="1" x14ac:dyDescent="0.2">
      <c r="A404" s="831" t="s">
        <v>571</v>
      </c>
      <c r="B404" s="832" t="s">
        <v>572</v>
      </c>
      <c r="C404" s="835" t="s">
        <v>597</v>
      </c>
      <c r="D404" s="863" t="s">
        <v>598</v>
      </c>
      <c r="E404" s="835" t="s">
        <v>1835</v>
      </c>
      <c r="F404" s="863" t="s">
        <v>1836</v>
      </c>
      <c r="G404" s="835" t="s">
        <v>2340</v>
      </c>
      <c r="H404" s="835" t="s">
        <v>2342</v>
      </c>
      <c r="I404" s="849">
        <v>197.57000732421875</v>
      </c>
      <c r="J404" s="849">
        <v>1</v>
      </c>
      <c r="K404" s="850">
        <v>197.57000732421875</v>
      </c>
    </row>
    <row r="405" spans="1:11" ht="14.45" customHeight="1" x14ac:dyDescent="0.2">
      <c r="A405" s="831" t="s">
        <v>571</v>
      </c>
      <c r="B405" s="832" t="s">
        <v>572</v>
      </c>
      <c r="C405" s="835" t="s">
        <v>597</v>
      </c>
      <c r="D405" s="863" t="s">
        <v>598</v>
      </c>
      <c r="E405" s="835" t="s">
        <v>1835</v>
      </c>
      <c r="F405" s="863" t="s">
        <v>1836</v>
      </c>
      <c r="G405" s="835" t="s">
        <v>2343</v>
      </c>
      <c r="H405" s="835" t="s">
        <v>2344</v>
      </c>
      <c r="I405" s="849">
        <v>0.81999999284744263</v>
      </c>
      <c r="J405" s="849">
        <v>400</v>
      </c>
      <c r="K405" s="850">
        <v>328</v>
      </c>
    </row>
    <row r="406" spans="1:11" ht="14.45" customHeight="1" x14ac:dyDescent="0.2">
      <c r="A406" s="831" t="s">
        <v>571</v>
      </c>
      <c r="B406" s="832" t="s">
        <v>572</v>
      </c>
      <c r="C406" s="835" t="s">
        <v>597</v>
      </c>
      <c r="D406" s="863" t="s">
        <v>598</v>
      </c>
      <c r="E406" s="835" t="s">
        <v>1835</v>
      </c>
      <c r="F406" s="863" t="s">
        <v>1836</v>
      </c>
      <c r="G406" s="835" t="s">
        <v>1900</v>
      </c>
      <c r="H406" s="835" t="s">
        <v>2345</v>
      </c>
      <c r="I406" s="849">
        <v>1.0900000333786011</v>
      </c>
      <c r="J406" s="849">
        <v>1100</v>
      </c>
      <c r="K406" s="850">
        <v>1198</v>
      </c>
    </row>
    <row r="407" spans="1:11" ht="14.45" customHeight="1" x14ac:dyDescent="0.2">
      <c r="A407" s="831" t="s">
        <v>571</v>
      </c>
      <c r="B407" s="832" t="s">
        <v>572</v>
      </c>
      <c r="C407" s="835" t="s">
        <v>597</v>
      </c>
      <c r="D407" s="863" t="s">
        <v>598</v>
      </c>
      <c r="E407" s="835" t="s">
        <v>1835</v>
      </c>
      <c r="F407" s="863" t="s">
        <v>1836</v>
      </c>
      <c r="G407" s="835" t="s">
        <v>1900</v>
      </c>
      <c r="H407" s="835" t="s">
        <v>1901</v>
      </c>
      <c r="I407" s="849">
        <v>1.0900000333786011</v>
      </c>
      <c r="J407" s="849">
        <v>800</v>
      </c>
      <c r="K407" s="850">
        <v>872</v>
      </c>
    </row>
    <row r="408" spans="1:11" ht="14.45" customHeight="1" x14ac:dyDescent="0.2">
      <c r="A408" s="831" t="s">
        <v>571</v>
      </c>
      <c r="B408" s="832" t="s">
        <v>572</v>
      </c>
      <c r="C408" s="835" t="s">
        <v>597</v>
      </c>
      <c r="D408" s="863" t="s">
        <v>598</v>
      </c>
      <c r="E408" s="835" t="s">
        <v>1835</v>
      </c>
      <c r="F408" s="863" t="s">
        <v>1836</v>
      </c>
      <c r="G408" s="835" t="s">
        <v>1902</v>
      </c>
      <c r="H408" s="835" t="s">
        <v>1903</v>
      </c>
      <c r="I408" s="849">
        <v>0.47999998927116394</v>
      </c>
      <c r="J408" s="849">
        <v>2100</v>
      </c>
      <c r="K408" s="850">
        <v>1003.2899780273438</v>
      </c>
    </row>
    <row r="409" spans="1:11" ht="14.45" customHeight="1" x14ac:dyDescent="0.2">
      <c r="A409" s="831" t="s">
        <v>571</v>
      </c>
      <c r="B409" s="832" t="s">
        <v>572</v>
      </c>
      <c r="C409" s="835" t="s">
        <v>597</v>
      </c>
      <c r="D409" s="863" t="s">
        <v>598</v>
      </c>
      <c r="E409" s="835" t="s">
        <v>1835</v>
      </c>
      <c r="F409" s="863" t="s">
        <v>1836</v>
      </c>
      <c r="G409" s="835" t="s">
        <v>1902</v>
      </c>
      <c r="H409" s="835" t="s">
        <v>2346</v>
      </c>
      <c r="I409" s="849">
        <v>0.47999998927116394</v>
      </c>
      <c r="J409" s="849">
        <v>300</v>
      </c>
      <c r="K409" s="850">
        <v>144</v>
      </c>
    </row>
    <row r="410" spans="1:11" ht="14.45" customHeight="1" x14ac:dyDescent="0.2">
      <c r="A410" s="831" t="s">
        <v>571</v>
      </c>
      <c r="B410" s="832" t="s">
        <v>572</v>
      </c>
      <c r="C410" s="835" t="s">
        <v>597</v>
      </c>
      <c r="D410" s="863" t="s">
        <v>598</v>
      </c>
      <c r="E410" s="835" t="s">
        <v>1835</v>
      </c>
      <c r="F410" s="863" t="s">
        <v>1836</v>
      </c>
      <c r="G410" s="835" t="s">
        <v>1902</v>
      </c>
      <c r="H410" s="835" t="s">
        <v>1904</v>
      </c>
      <c r="I410" s="849">
        <v>0.4699999988079071</v>
      </c>
      <c r="J410" s="849">
        <v>600</v>
      </c>
      <c r="K410" s="850">
        <v>282</v>
      </c>
    </row>
    <row r="411" spans="1:11" ht="14.45" customHeight="1" x14ac:dyDescent="0.2">
      <c r="A411" s="831" t="s">
        <v>571</v>
      </c>
      <c r="B411" s="832" t="s">
        <v>572</v>
      </c>
      <c r="C411" s="835" t="s">
        <v>597</v>
      </c>
      <c r="D411" s="863" t="s">
        <v>598</v>
      </c>
      <c r="E411" s="835" t="s">
        <v>1835</v>
      </c>
      <c r="F411" s="863" t="s">
        <v>1836</v>
      </c>
      <c r="G411" s="835" t="s">
        <v>1902</v>
      </c>
      <c r="H411" s="835" t="s">
        <v>2347</v>
      </c>
      <c r="I411" s="849">
        <v>0.47999998927116394</v>
      </c>
      <c r="J411" s="849">
        <v>600</v>
      </c>
      <c r="K411" s="850">
        <v>288</v>
      </c>
    </row>
    <row r="412" spans="1:11" ht="14.45" customHeight="1" x14ac:dyDescent="0.2">
      <c r="A412" s="831" t="s">
        <v>571</v>
      </c>
      <c r="B412" s="832" t="s">
        <v>572</v>
      </c>
      <c r="C412" s="835" t="s">
        <v>597</v>
      </c>
      <c r="D412" s="863" t="s">
        <v>598</v>
      </c>
      <c r="E412" s="835" t="s">
        <v>1835</v>
      </c>
      <c r="F412" s="863" t="s">
        <v>1836</v>
      </c>
      <c r="G412" s="835" t="s">
        <v>1905</v>
      </c>
      <c r="H412" s="835" t="s">
        <v>1906</v>
      </c>
      <c r="I412" s="849">
        <v>1.1349999904632568</v>
      </c>
      <c r="J412" s="849">
        <v>3520</v>
      </c>
      <c r="K412" s="850">
        <v>3993.60009765625</v>
      </c>
    </row>
    <row r="413" spans="1:11" ht="14.45" customHeight="1" x14ac:dyDescent="0.2">
      <c r="A413" s="831" t="s">
        <v>571</v>
      </c>
      <c r="B413" s="832" t="s">
        <v>572</v>
      </c>
      <c r="C413" s="835" t="s">
        <v>597</v>
      </c>
      <c r="D413" s="863" t="s">
        <v>598</v>
      </c>
      <c r="E413" s="835" t="s">
        <v>1835</v>
      </c>
      <c r="F413" s="863" t="s">
        <v>1836</v>
      </c>
      <c r="G413" s="835" t="s">
        <v>1907</v>
      </c>
      <c r="H413" s="835" t="s">
        <v>1908</v>
      </c>
      <c r="I413" s="849">
        <v>1.6749999523162842</v>
      </c>
      <c r="J413" s="849">
        <v>4300</v>
      </c>
      <c r="K413" s="850">
        <v>7203.56005859375</v>
      </c>
    </row>
    <row r="414" spans="1:11" ht="14.45" customHeight="1" x14ac:dyDescent="0.2">
      <c r="A414" s="831" t="s">
        <v>571</v>
      </c>
      <c r="B414" s="832" t="s">
        <v>572</v>
      </c>
      <c r="C414" s="835" t="s">
        <v>597</v>
      </c>
      <c r="D414" s="863" t="s">
        <v>598</v>
      </c>
      <c r="E414" s="835" t="s">
        <v>1835</v>
      </c>
      <c r="F414" s="863" t="s">
        <v>1836</v>
      </c>
      <c r="G414" s="835" t="s">
        <v>1907</v>
      </c>
      <c r="H414" s="835" t="s">
        <v>1909</v>
      </c>
      <c r="I414" s="849">
        <v>1.6749999523162842</v>
      </c>
      <c r="J414" s="849">
        <v>1759</v>
      </c>
      <c r="K414" s="850">
        <v>2950.1199951171875</v>
      </c>
    </row>
    <row r="415" spans="1:11" ht="14.45" customHeight="1" x14ac:dyDescent="0.2">
      <c r="A415" s="831" t="s">
        <v>571</v>
      </c>
      <c r="B415" s="832" t="s">
        <v>572</v>
      </c>
      <c r="C415" s="835" t="s">
        <v>597</v>
      </c>
      <c r="D415" s="863" t="s">
        <v>598</v>
      </c>
      <c r="E415" s="835" t="s">
        <v>1835</v>
      </c>
      <c r="F415" s="863" t="s">
        <v>1836</v>
      </c>
      <c r="G415" s="835" t="s">
        <v>2348</v>
      </c>
      <c r="H415" s="835" t="s">
        <v>2349</v>
      </c>
      <c r="I415" s="849">
        <v>0.57999998331069946</v>
      </c>
      <c r="J415" s="849">
        <v>1000</v>
      </c>
      <c r="K415" s="850">
        <v>580</v>
      </c>
    </row>
    <row r="416" spans="1:11" ht="14.45" customHeight="1" x14ac:dyDescent="0.2">
      <c r="A416" s="831" t="s">
        <v>571</v>
      </c>
      <c r="B416" s="832" t="s">
        <v>572</v>
      </c>
      <c r="C416" s="835" t="s">
        <v>597</v>
      </c>
      <c r="D416" s="863" t="s">
        <v>598</v>
      </c>
      <c r="E416" s="835" t="s">
        <v>1835</v>
      </c>
      <c r="F416" s="863" t="s">
        <v>1836</v>
      </c>
      <c r="G416" s="835" t="s">
        <v>1910</v>
      </c>
      <c r="H416" s="835" t="s">
        <v>1911</v>
      </c>
      <c r="I416" s="849">
        <v>0.67000001668930054</v>
      </c>
      <c r="J416" s="849">
        <v>1200</v>
      </c>
      <c r="K416" s="850">
        <v>804.08001708984375</v>
      </c>
    </row>
    <row r="417" spans="1:11" ht="14.45" customHeight="1" x14ac:dyDescent="0.2">
      <c r="A417" s="831" t="s">
        <v>571</v>
      </c>
      <c r="B417" s="832" t="s">
        <v>572</v>
      </c>
      <c r="C417" s="835" t="s">
        <v>597</v>
      </c>
      <c r="D417" s="863" t="s">
        <v>598</v>
      </c>
      <c r="E417" s="835" t="s">
        <v>1835</v>
      </c>
      <c r="F417" s="863" t="s">
        <v>1836</v>
      </c>
      <c r="G417" s="835" t="s">
        <v>1910</v>
      </c>
      <c r="H417" s="835" t="s">
        <v>1912</v>
      </c>
      <c r="I417" s="849">
        <v>0.67000001668930054</v>
      </c>
      <c r="J417" s="849">
        <v>900</v>
      </c>
      <c r="K417" s="850">
        <v>603</v>
      </c>
    </row>
    <row r="418" spans="1:11" ht="14.45" customHeight="1" x14ac:dyDescent="0.2">
      <c r="A418" s="831" t="s">
        <v>571</v>
      </c>
      <c r="B418" s="832" t="s">
        <v>572</v>
      </c>
      <c r="C418" s="835" t="s">
        <v>597</v>
      </c>
      <c r="D418" s="863" t="s">
        <v>598</v>
      </c>
      <c r="E418" s="835" t="s">
        <v>1835</v>
      </c>
      <c r="F418" s="863" t="s">
        <v>1836</v>
      </c>
      <c r="G418" s="835" t="s">
        <v>1913</v>
      </c>
      <c r="H418" s="835" t="s">
        <v>1914</v>
      </c>
      <c r="I418" s="849">
        <v>2.7516666650772095</v>
      </c>
      <c r="J418" s="849">
        <v>1900</v>
      </c>
      <c r="K418" s="850">
        <v>5230.4200134277344</v>
      </c>
    </row>
    <row r="419" spans="1:11" ht="14.45" customHeight="1" x14ac:dyDescent="0.2">
      <c r="A419" s="831" t="s">
        <v>571</v>
      </c>
      <c r="B419" s="832" t="s">
        <v>572</v>
      </c>
      <c r="C419" s="835" t="s">
        <v>597</v>
      </c>
      <c r="D419" s="863" t="s">
        <v>598</v>
      </c>
      <c r="E419" s="835" t="s">
        <v>1835</v>
      </c>
      <c r="F419" s="863" t="s">
        <v>1836</v>
      </c>
      <c r="G419" s="835" t="s">
        <v>2350</v>
      </c>
      <c r="H419" s="835" t="s">
        <v>2351</v>
      </c>
      <c r="I419" s="849">
        <v>1.5</v>
      </c>
      <c r="J419" s="849">
        <v>200</v>
      </c>
      <c r="K419" s="850">
        <v>300</v>
      </c>
    </row>
    <row r="420" spans="1:11" ht="14.45" customHeight="1" x14ac:dyDescent="0.2">
      <c r="A420" s="831" t="s">
        <v>571</v>
      </c>
      <c r="B420" s="832" t="s">
        <v>572</v>
      </c>
      <c r="C420" s="835" t="s">
        <v>597</v>
      </c>
      <c r="D420" s="863" t="s">
        <v>598</v>
      </c>
      <c r="E420" s="835" t="s">
        <v>1835</v>
      </c>
      <c r="F420" s="863" t="s">
        <v>1836</v>
      </c>
      <c r="G420" s="835" t="s">
        <v>2352</v>
      </c>
      <c r="H420" s="835" t="s">
        <v>2353</v>
      </c>
      <c r="I420" s="849">
        <v>5.4200000762939453</v>
      </c>
      <c r="J420" s="849">
        <v>1300</v>
      </c>
      <c r="K420" s="850">
        <v>7044.199951171875</v>
      </c>
    </row>
    <row r="421" spans="1:11" ht="14.45" customHeight="1" x14ac:dyDescent="0.2">
      <c r="A421" s="831" t="s">
        <v>571</v>
      </c>
      <c r="B421" s="832" t="s">
        <v>572</v>
      </c>
      <c r="C421" s="835" t="s">
        <v>597</v>
      </c>
      <c r="D421" s="863" t="s">
        <v>598</v>
      </c>
      <c r="E421" s="835" t="s">
        <v>1835</v>
      </c>
      <c r="F421" s="863" t="s">
        <v>1836</v>
      </c>
      <c r="G421" s="835" t="s">
        <v>2354</v>
      </c>
      <c r="H421" s="835" t="s">
        <v>2355</v>
      </c>
      <c r="I421" s="849">
        <v>7.429999828338623</v>
      </c>
      <c r="J421" s="849">
        <v>400</v>
      </c>
      <c r="K421" s="850">
        <v>2972</v>
      </c>
    </row>
    <row r="422" spans="1:11" ht="14.45" customHeight="1" x14ac:dyDescent="0.2">
      <c r="A422" s="831" t="s">
        <v>571</v>
      </c>
      <c r="B422" s="832" t="s">
        <v>572</v>
      </c>
      <c r="C422" s="835" t="s">
        <v>597</v>
      </c>
      <c r="D422" s="863" t="s">
        <v>598</v>
      </c>
      <c r="E422" s="835" t="s">
        <v>1835</v>
      </c>
      <c r="F422" s="863" t="s">
        <v>1836</v>
      </c>
      <c r="G422" s="835" t="s">
        <v>2356</v>
      </c>
      <c r="H422" s="835" t="s">
        <v>2357</v>
      </c>
      <c r="I422" s="849">
        <v>37.150001525878906</v>
      </c>
      <c r="J422" s="849">
        <v>40</v>
      </c>
      <c r="K422" s="850">
        <v>1486</v>
      </c>
    </row>
    <row r="423" spans="1:11" ht="14.45" customHeight="1" x14ac:dyDescent="0.2">
      <c r="A423" s="831" t="s">
        <v>571</v>
      </c>
      <c r="B423" s="832" t="s">
        <v>572</v>
      </c>
      <c r="C423" s="835" t="s">
        <v>597</v>
      </c>
      <c r="D423" s="863" t="s">
        <v>598</v>
      </c>
      <c r="E423" s="835" t="s">
        <v>1835</v>
      </c>
      <c r="F423" s="863" t="s">
        <v>1836</v>
      </c>
      <c r="G423" s="835" t="s">
        <v>2358</v>
      </c>
      <c r="H423" s="835" t="s">
        <v>2359</v>
      </c>
      <c r="I423" s="849">
        <v>8.8449997901916504</v>
      </c>
      <c r="J423" s="849">
        <v>200</v>
      </c>
      <c r="K423" s="850">
        <v>1769</v>
      </c>
    </row>
    <row r="424" spans="1:11" ht="14.45" customHeight="1" x14ac:dyDescent="0.2">
      <c r="A424" s="831" t="s">
        <v>571</v>
      </c>
      <c r="B424" s="832" t="s">
        <v>572</v>
      </c>
      <c r="C424" s="835" t="s">
        <v>597</v>
      </c>
      <c r="D424" s="863" t="s">
        <v>598</v>
      </c>
      <c r="E424" s="835" t="s">
        <v>1835</v>
      </c>
      <c r="F424" s="863" t="s">
        <v>1836</v>
      </c>
      <c r="G424" s="835" t="s">
        <v>2360</v>
      </c>
      <c r="H424" s="835" t="s">
        <v>2361</v>
      </c>
      <c r="I424" s="849">
        <v>8.4700002670288086</v>
      </c>
      <c r="J424" s="849">
        <v>210</v>
      </c>
      <c r="K424" s="850">
        <v>1778.7000427246094</v>
      </c>
    </row>
    <row r="425" spans="1:11" ht="14.45" customHeight="1" x14ac:dyDescent="0.2">
      <c r="A425" s="831" t="s">
        <v>571</v>
      </c>
      <c r="B425" s="832" t="s">
        <v>572</v>
      </c>
      <c r="C425" s="835" t="s">
        <v>597</v>
      </c>
      <c r="D425" s="863" t="s">
        <v>598</v>
      </c>
      <c r="E425" s="835" t="s">
        <v>1835</v>
      </c>
      <c r="F425" s="863" t="s">
        <v>1836</v>
      </c>
      <c r="G425" s="835" t="s">
        <v>1900</v>
      </c>
      <c r="H425" s="835" t="s">
        <v>1915</v>
      </c>
      <c r="I425" s="849">
        <v>1.0900000333786011</v>
      </c>
      <c r="J425" s="849">
        <v>3500</v>
      </c>
      <c r="K425" s="850">
        <v>3815</v>
      </c>
    </row>
    <row r="426" spans="1:11" ht="14.45" customHeight="1" x14ac:dyDescent="0.2">
      <c r="A426" s="831" t="s">
        <v>571</v>
      </c>
      <c r="B426" s="832" t="s">
        <v>572</v>
      </c>
      <c r="C426" s="835" t="s">
        <v>597</v>
      </c>
      <c r="D426" s="863" t="s">
        <v>598</v>
      </c>
      <c r="E426" s="835" t="s">
        <v>1835</v>
      </c>
      <c r="F426" s="863" t="s">
        <v>1836</v>
      </c>
      <c r="G426" s="835" t="s">
        <v>1902</v>
      </c>
      <c r="H426" s="835" t="s">
        <v>1916</v>
      </c>
      <c r="I426" s="849">
        <v>0.47833332419395447</v>
      </c>
      <c r="J426" s="849">
        <v>4200</v>
      </c>
      <c r="K426" s="850">
        <v>2003</v>
      </c>
    </row>
    <row r="427" spans="1:11" ht="14.45" customHeight="1" x14ac:dyDescent="0.2">
      <c r="A427" s="831" t="s">
        <v>571</v>
      </c>
      <c r="B427" s="832" t="s">
        <v>572</v>
      </c>
      <c r="C427" s="835" t="s">
        <v>597</v>
      </c>
      <c r="D427" s="863" t="s">
        <v>598</v>
      </c>
      <c r="E427" s="835" t="s">
        <v>1835</v>
      </c>
      <c r="F427" s="863" t="s">
        <v>1836</v>
      </c>
      <c r="G427" s="835" t="s">
        <v>1907</v>
      </c>
      <c r="H427" s="835" t="s">
        <v>1917</v>
      </c>
      <c r="I427" s="849">
        <v>1.6699999570846558</v>
      </c>
      <c r="J427" s="849">
        <v>11400</v>
      </c>
      <c r="K427" s="850">
        <v>19038</v>
      </c>
    </row>
    <row r="428" spans="1:11" ht="14.45" customHeight="1" x14ac:dyDescent="0.2">
      <c r="A428" s="831" t="s">
        <v>571</v>
      </c>
      <c r="B428" s="832" t="s">
        <v>572</v>
      </c>
      <c r="C428" s="835" t="s">
        <v>597</v>
      </c>
      <c r="D428" s="863" t="s">
        <v>598</v>
      </c>
      <c r="E428" s="835" t="s">
        <v>1835</v>
      </c>
      <c r="F428" s="863" t="s">
        <v>1836</v>
      </c>
      <c r="G428" s="835" t="s">
        <v>1910</v>
      </c>
      <c r="H428" s="835" t="s">
        <v>1918</v>
      </c>
      <c r="I428" s="849">
        <v>0.67000001668930054</v>
      </c>
      <c r="J428" s="849">
        <v>2900</v>
      </c>
      <c r="K428" s="850">
        <v>1943</v>
      </c>
    </row>
    <row r="429" spans="1:11" ht="14.45" customHeight="1" x14ac:dyDescent="0.2">
      <c r="A429" s="831" t="s">
        <v>571</v>
      </c>
      <c r="B429" s="832" t="s">
        <v>572</v>
      </c>
      <c r="C429" s="835" t="s">
        <v>597</v>
      </c>
      <c r="D429" s="863" t="s">
        <v>598</v>
      </c>
      <c r="E429" s="835" t="s">
        <v>1835</v>
      </c>
      <c r="F429" s="863" t="s">
        <v>1836</v>
      </c>
      <c r="G429" s="835" t="s">
        <v>1913</v>
      </c>
      <c r="H429" s="835" t="s">
        <v>1919</v>
      </c>
      <c r="I429" s="849">
        <v>2.75</v>
      </c>
      <c r="J429" s="849">
        <v>1800</v>
      </c>
      <c r="K429" s="850">
        <v>4950</v>
      </c>
    </row>
    <row r="430" spans="1:11" ht="14.45" customHeight="1" x14ac:dyDescent="0.2">
      <c r="A430" s="831" t="s">
        <v>571</v>
      </c>
      <c r="B430" s="832" t="s">
        <v>572</v>
      </c>
      <c r="C430" s="835" t="s">
        <v>597</v>
      </c>
      <c r="D430" s="863" t="s">
        <v>598</v>
      </c>
      <c r="E430" s="835" t="s">
        <v>1835</v>
      </c>
      <c r="F430" s="863" t="s">
        <v>1836</v>
      </c>
      <c r="G430" s="835" t="s">
        <v>2362</v>
      </c>
      <c r="H430" s="835" t="s">
        <v>2363</v>
      </c>
      <c r="I430" s="849">
        <v>6.309999942779541</v>
      </c>
      <c r="J430" s="849">
        <v>700</v>
      </c>
      <c r="K430" s="850">
        <v>4418.2099609375</v>
      </c>
    </row>
    <row r="431" spans="1:11" ht="14.45" customHeight="1" x14ac:dyDescent="0.2">
      <c r="A431" s="831" t="s">
        <v>571</v>
      </c>
      <c r="B431" s="832" t="s">
        <v>572</v>
      </c>
      <c r="C431" s="835" t="s">
        <v>597</v>
      </c>
      <c r="D431" s="863" t="s">
        <v>598</v>
      </c>
      <c r="E431" s="835" t="s">
        <v>1835</v>
      </c>
      <c r="F431" s="863" t="s">
        <v>1836</v>
      </c>
      <c r="G431" s="835" t="s">
        <v>2352</v>
      </c>
      <c r="H431" s="835" t="s">
        <v>2364</v>
      </c>
      <c r="I431" s="849">
        <v>5.4200000762939453</v>
      </c>
      <c r="J431" s="849">
        <v>1800</v>
      </c>
      <c r="K431" s="850">
        <v>9753.530029296875</v>
      </c>
    </row>
    <row r="432" spans="1:11" ht="14.45" customHeight="1" x14ac:dyDescent="0.2">
      <c r="A432" s="831" t="s">
        <v>571</v>
      </c>
      <c r="B432" s="832" t="s">
        <v>572</v>
      </c>
      <c r="C432" s="835" t="s">
        <v>597</v>
      </c>
      <c r="D432" s="863" t="s">
        <v>598</v>
      </c>
      <c r="E432" s="835" t="s">
        <v>1835</v>
      </c>
      <c r="F432" s="863" t="s">
        <v>1836</v>
      </c>
      <c r="G432" s="835" t="s">
        <v>2354</v>
      </c>
      <c r="H432" s="835" t="s">
        <v>2365</v>
      </c>
      <c r="I432" s="849">
        <v>7.429999828338623</v>
      </c>
      <c r="J432" s="849">
        <v>200</v>
      </c>
      <c r="K432" s="850">
        <v>1486</v>
      </c>
    </row>
    <row r="433" spans="1:11" ht="14.45" customHeight="1" x14ac:dyDescent="0.2">
      <c r="A433" s="831" t="s">
        <v>571</v>
      </c>
      <c r="B433" s="832" t="s">
        <v>572</v>
      </c>
      <c r="C433" s="835" t="s">
        <v>597</v>
      </c>
      <c r="D433" s="863" t="s">
        <v>598</v>
      </c>
      <c r="E433" s="835" t="s">
        <v>1835</v>
      </c>
      <c r="F433" s="863" t="s">
        <v>1836</v>
      </c>
      <c r="G433" s="835" t="s">
        <v>2358</v>
      </c>
      <c r="H433" s="835" t="s">
        <v>2366</v>
      </c>
      <c r="I433" s="849">
        <v>8.8299999237060547</v>
      </c>
      <c r="J433" s="849">
        <v>200</v>
      </c>
      <c r="K433" s="850">
        <v>1766.0000305175781</v>
      </c>
    </row>
    <row r="434" spans="1:11" ht="14.45" customHeight="1" x14ac:dyDescent="0.2">
      <c r="A434" s="831" t="s">
        <v>571</v>
      </c>
      <c r="B434" s="832" t="s">
        <v>572</v>
      </c>
      <c r="C434" s="835" t="s">
        <v>597</v>
      </c>
      <c r="D434" s="863" t="s">
        <v>598</v>
      </c>
      <c r="E434" s="835" t="s">
        <v>1835</v>
      </c>
      <c r="F434" s="863" t="s">
        <v>1836</v>
      </c>
      <c r="G434" s="835" t="s">
        <v>2360</v>
      </c>
      <c r="H434" s="835" t="s">
        <v>2367</v>
      </c>
      <c r="I434" s="849">
        <v>8.4700002670288086</v>
      </c>
      <c r="J434" s="849">
        <v>30</v>
      </c>
      <c r="K434" s="850">
        <v>254.10000610351563</v>
      </c>
    </row>
    <row r="435" spans="1:11" ht="14.45" customHeight="1" x14ac:dyDescent="0.2">
      <c r="A435" s="831" t="s">
        <v>571</v>
      </c>
      <c r="B435" s="832" t="s">
        <v>572</v>
      </c>
      <c r="C435" s="835" t="s">
        <v>597</v>
      </c>
      <c r="D435" s="863" t="s">
        <v>598</v>
      </c>
      <c r="E435" s="835" t="s">
        <v>1835</v>
      </c>
      <c r="F435" s="863" t="s">
        <v>1836</v>
      </c>
      <c r="G435" s="835" t="s">
        <v>2368</v>
      </c>
      <c r="H435" s="835" t="s">
        <v>2369</v>
      </c>
      <c r="I435" s="849">
        <v>6.2300000190734863</v>
      </c>
      <c r="J435" s="849">
        <v>50</v>
      </c>
      <c r="K435" s="850">
        <v>311.5</v>
      </c>
    </row>
    <row r="436" spans="1:11" ht="14.45" customHeight="1" x14ac:dyDescent="0.2">
      <c r="A436" s="831" t="s">
        <v>571</v>
      </c>
      <c r="B436" s="832" t="s">
        <v>572</v>
      </c>
      <c r="C436" s="835" t="s">
        <v>597</v>
      </c>
      <c r="D436" s="863" t="s">
        <v>598</v>
      </c>
      <c r="E436" s="835" t="s">
        <v>1835</v>
      </c>
      <c r="F436" s="863" t="s">
        <v>1836</v>
      </c>
      <c r="G436" s="835" t="s">
        <v>2370</v>
      </c>
      <c r="H436" s="835" t="s">
        <v>2371</v>
      </c>
      <c r="I436" s="849">
        <v>659.45001220703125</v>
      </c>
      <c r="J436" s="849">
        <v>2</v>
      </c>
      <c r="K436" s="850">
        <v>1318.9000244140625</v>
      </c>
    </row>
    <row r="437" spans="1:11" ht="14.45" customHeight="1" x14ac:dyDescent="0.2">
      <c r="A437" s="831" t="s">
        <v>571</v>
      </c>
      <c r="B437" s="832" t="s">
        <v>572</v>
      </c>
      <c r="C437" s="835" t="s">
        <v>597</v>
      </c>
      <c r="D437" s="863" t="s">
        <v>598</v>
      </c>
      <c r="E437" s="835" t="s">
        <v>1835</v>
      </c>
      <c r="F437" s="863" t="s">
        <v>1836</v>
      </c>
      <c r="G437" s="835" t="s">
        <v>2372</v>
      </c>
      <c r="H437" s="835" t="s">
        <v>2373</v>
      </c>
      <c r="I437" s="849">
        <v>458.6300048828125</v>
      </c>
      <c r="J437" s="849">
        <v>10</v>
      </c>
      <c r="K437" s="850">
        <v>4586.31982421875</v>
      </c>
    </row>
    <row r="438" spans="1:11" ht="14.45" customHeight="1" x14ac:dyDescent="0.2">
      <c r="A438" s="831" t="s">
        <v>571</v>
      </c>
      <c r="B438" s="832" t="s">
        <v>572</v>
      </c>
      <c r="C438" s="835" t="s">
        <v>597</v>
      </c>
      <c r="D438" s="863" t="s">
        <v>598</v>
      </c>
      <c r="E438" s="835" t="s">
        <v>1835</v>
      </c>
      <c r="F438" s="863" t="s">
        <v>1836</v>
      </c>
      <c r="G438" s="835" t="s">
        <v>2374</v>
      </c>
      <c r="H438" s="835" t="s">
        <v>2375</v>
      </c>
      <c r="I438" s="849">
        <v>458.6300048828125</v>
      </c>
      <c r="J438" s="849">
        <v>10</v>
      </c>
      <c r="K438" s="850">
        <v>4586.31982421875</v>
      </c>
    </row>
    <row r="439" spans="1:11" ht="14.45" customHeight="1" x14ac:dyDescent="0.2">
      <c r="A439" s="831" t="s">
        <v>571</v>
      </c>
      <c r="B439" s="832" t="s">
        <v>572</v>
      </c>
      <c r="C439" s="835" t="s">
        <v>597</v>
      </c>
      <c r="D439" s="863" t="s">
        <v>598</v>
      </c>
      <c r="E439" s="835" t="s">
        <v>1835</v>
      </c>
      <c r="F439" s="863" t="s">
        <v>1836</v>
      </c>
      <c r="G439" s="835" t="s">
        <v>2374</v>
      </c>
      <c r="H439" s="835" t="s">
        <v>2376</v>
      </c>
      <c r="I439" s="849">
        <v>458.6300048828125</v>
      </c>
      <c r="J439" s="849">
        <v>20</v>
      </c>
      <c r="K439" s="850">
        <v>9172.6396484375</v>
      </c>
    </row>
    <row r="440" spans="1:11" ht="14.45" customHeight="1" x14ac:dyDescent="0.2">
      <c r="A440" s="831" t="s">
        <v>571</v>
      </c>
      <c r="B440" s="832" t="s">
        <v>572</v>
      </c>
      <c r="C440" s="835" t="s">
        <v>597</v>
      </c>
      <c r="D440" s="863" t="s">
        <v>598</v>
      </c>
      <c r="E440" s="835" t="s">
        <v>1835</v>
      </c>
      <c r="F440" s="863" t="s">
        <v>1836</v>
      </c>
      <c r="G440" s="835" t="s">
        <v>2377</v>
      </c>
      <c r="H440" s="835" t="s">
        <v>2378</v>
      </c>
      <c r="I440" s="849">
        <v>458.6300048828125</v>
      </c>
      <c r="J440" s="849">
        <v>10</v>
      </c>
      <c r="K440" s="850">
        <v>4586.31982421875</v>
      </c>
    </row>
    <row r="441" spans="1:11" ht="14.45" customHeight="1" x14ac:dyDescent="0.2">
      <c r="A441" s="831" t="s">
        <v>571</v>
      </c>
      <c r="B441" s="832" t="s">
        <v>572</v>
      </c>
      <c r="C441" s="835" t="s">
        <v>597</v>
      </c>
      <c r="D441" s="863" t="s">
        <v>598</v>
      </c>
      <c r="E441" s="835" t="s">
        <v>1835</v>
      </c>
      <c r="F441" s="863" t="s">
        <v>1836</v>
      </c>
      <c r="G441" s="835" t="s">
        <v>2379</v>
      </c>
      <c r="H441" s="835" t="s">
        <v>2380</v>
      </c>
      <c r="I441" s="849">
        <v>1249.6600341796875</v>
      </c>
      <c r="J441" s="849">
        <v>6</v>
      </c>
      <c r="K441" s="850">
        <v>7497.97998046875</v>
      </c>
    </row>
    <row r="442" spans="1:11" ht="14.45" customHeight="1" x14ac:dyDescent="0.2">
      <c r="A442" s="831" t="s">
        <v>571</v>
      </c>
      <c r="B442" s="832" t="s">
        <v>572</v>
      </c>
      <c r="C442" s="835" t="s">
        <v>597</v>
      </c>
      <c r="D442" s="863" t="s">
        <v>598</v>
      </c>
      <c r="E442" s="835" t="s">
        <v>1835</v>
      </c>
      <c r="F442" s="863" t="s">
        <v>1836</v>
      </c>
      <c r="G442" s="835" t="s">
        <v>2377</v>
      </c>
      <c r="H442" s="835" t="s">
        <v>2381</v>
      </c>
      <c r="I442" s="849">
        <v>458.6300048828125</v>
      </c>
      <c r="J442" s="849">
        <v>20</v>
      </c>
      <c r="K442" s="850">
        <v>9172.6396484375</v>
      </c>
    </row>
    <row r="443" spans="1:11" ht="14.45" customHeight="1" x14ac:dyDescent="0.2">
      <c r="A443" s="831" t="s">
        <v>571</v>
      </c>
      <c r="B443" s="832" t="s">
        <v>572</v>
      </c>
      <c r="C443" s="835" t="s">
        <v>597</v>
      </c>
      <c r="D443" s="863" t="s">
        <v>598</v>
      </c>
      <c r="E443" s="835" t="s">
        <v>1835</v>
      </c>
      <c r="F443" s="863" t="s">
        <v>1836</v>
      </c>
      <c r="G443" s="835" t="s">
        <v>2222</v>
      </c>
      <c r="H443" s="835" t="s">
        <v>2382</v>
      </c>
      <c r="I443" s="849">
        <v>13.310000419616699</v>
      </c>
      <c r="J443" s="849">
        <v>90</v>
      </c>
      <c r="K443" s="850">
        <v>1197.8999633789063</v>
      </c>
    </row>
    <row r="444" spans="1:11" ht="14.45" customHeight="1" x14ac:dyDescent="0.2">
      <c r="A444" s="831" t="s">
        <v>571</v>
      </c>
      <c r="B444" s="832" t="s">
        <v>572</v>
      </c>
      <c r="C444" s="835" t="s">
        <v>597</v>
      </c>
      <c r="D444" s="863" t="s">
        <v>598</v>
      </c>
      <c r="E444" s="835" t="s">
        <v>1835</v>
      </c>
      <c r="F444" s="863" t="s">
        <v>1836</v>
      </c>
      <c r="G444" s="835" t="s">
        <v>2224</v>
      </c>
      <c r="H444" s="835" t="s">
        <v>2383</v>
      </c>
      <c r="I444" s="849">
        <v>120.51999664306641</v>
      </c>
      <c r="J444" s="849">
        <v>40</v>
      </c>
      <c r="K444" s="850">
        <v>4820.64013671875</v>
      </c>
    </row>
    <row r="445" spans="1:11" ht="14.45" customHeight="1" x14ac:dyDescent="0.2">
      <c r="A445" s="831" t="s">
        <v>571</v>
      </c>
      <c r="B445" s="832" t="s">
        <v>572</v>
      </c>
      <c r="C445" s="835" t="s">
        <v>597</v>
      </c>
      <c r="D445" s="863" t="s">
        <v>598</v>
      </c>
      <c r="E445" s="835" t="s">
        <v>1835</v>
      </c>
      <c r="F445" s="863" t="s">
        <v>1836</v>
      </c>
      <c r="G445" s="835" t="s">
        <v>1922</v>
      </c>
      <c r="H445" s="835" t="s">
        <v>1923</v>
      </c>
      <c r="I445" s="849">
        <v>156.08999633789063</v>
      </c>
      <c r="J445" s="849">
        <v>68</v>
      </c>
      <c r="K445" s="850">
        <v>10614.110107421875</v>
      </c>
    </row>
    <row r="446" spans="1:11" ht="14.45" customHeight="1" x14ac:dyDescent="0.2">
      <c r="A446" s="831" t="s">
        <v>571</v>
      </c>
      <c r="B446" s="832" t="s">
        <v>572</v>
      </c>
      <c r="C446" s="835" t="s">
        <v>597</v>
      </c>
      <c r="D446" s="863" t="s">
        <v>598</v>
      </c>
      <c r="E446" s="835" t="s">
        <v>1835</v>
      </c>
      <c r="F446" s="863" t="s">
        <v>1836</v>
      </c>
      <c r="G446" s="835" t="s">
        <v>1922</v>
      </c>
      <c r="H446" s="835" t="s">
        <v>1924</v>
      </c>
      <c r="I446" s="849">
        <v>156.08999633789063</v>
      </c>
      <c r="J446" s="849">
        <v>22</v>
      </c>
      <c r="K446" s="850">
        <v>3433.9800720214844</v>
      </c>
    </row>
    <row r="447" spans="1:11" ht="14.45" customHeight="1" x14ac:dyDescent="0.2">
      <c r="A447" s="831" t="s">
        <v>571</v>
      </c>
      <c r="B447" s="832" t="s">
        <v>572</v>
      </c>
      <c r="C447" s="835" t="s">
        <v>597</v>
      </c>
      <c r="D447" s="863" t="s">
        <v>598</v>
      </c>
      <c r="E447" s="835" t="s">
        <v>1835</v>
      </c>
      <c r="F447" s="863" t="s">
        <v>1836</v>
      </c>
      <c r="G447" s="835" t="s">
        <v>2384</v>
      </c>
      <c r="H447" s="835" t="s">
        <v>2385</v>
      </c>
      <c r="I447" s="849">
        <v>104.05999755859375</v>
      </c>
      <c r="J447" s="849">
        <v>60</v>
      </c>
      <c r="K447" s="850">
        <v>6243.599853515625</v>
      </c>
    </row>
    <row r="448" spans="1:11" ht="14.45" customHeight="1" x14ac:dyDescent="0.2">
      <c r="A448" s="831" t="s">
        <v>571</v>
      </c>
      <c r="B448" s="832" t="s">
        <v>572</v>
      </c>
      <c r="C448" s="835" t="s">
        <v>597</v>
      </c>
      <c r="D448" s="863" t="s">
        <v>598</v>
      </c>
      <c r="E448" s="835" t="s">
        <v>1835</v>
      </c>
      <c r="F448" s="863" t="s">
        <v>1836</v>
      </c>
      <c r="G448" s="835" t="s">
        <v>2386</v>
      </c>
      <c r="H448" s="835" t="s">
        <v>2387</v>
      </c>
      <c r="I448" s="849">
        <v>484</v>
      </c>
      <c r="J448" s="849">
        <v>15</v>
      </c>
      <c r="K448" s="850">
        <v>7260</v>
      </c>
    </row>
    <row r="449" spans="1:11" ht="14.45" customHeight="1" x14ac:dyDescent="0.2">
      <c r="A449" s="831" t="s">
        <v>571</v>
      </c>
      <c r="B449" s="832" t="s">
        <v>572</v>
      </c>
      <c r="C449" s="835" t="s">
        <v>597</v>
      </c>
      <c r="D449" s="863" t="s">
        <v>598</v>
      </c>
      <c r="E449" s="835" t="s">
        <v>1835</v>
      </c>
      <c r="F449" s="863" t="s">
        <v>1836</v>
      </c>
      <c r="G449" s="835" t="s">
        <v>1925</v>
      </c>
      <c r="H449" s="835" t="s">
        <v>1926</v>
      </c>
      <c r="I449" s="849">
        <v>2.8499999046325684</v>
      </c>
      <c r="J449" s="849">
        <v>500</v>
      </c>
      <c r="K449" s="850">
        <v>1425.5999755859375</v>
      </c>
    </row>
    <row r="450" spans="1:11" ht="14.45" customHeight="1" x14ac:dyDescent="0.2">
      <c r="A450" s="831" t="s">
        <v>571</v>
      </c>
      <c r="B450" s="832" t="s">
        <v>572</v>
      </c>
      <c r="C450" s="835" t="s">
        <v>597</v>
      </c>
      <c r="D450" s="863" t="s">
        <v>598</v>
      </c>
      <c r="E450" s="835" t="s">
        <v>1835</v>
      </c>
      <c r="F450" s="863" t="s">
        <v>1836</v>
      </c>
      <c r="G450" s="835" t="s">
        <v>2388</v>
      </c>
      <c r="H450" s="835" t="s">
        <v>2389</v>
      </c>
      <c r="I450" s="849">
        <v>1.2100000381469727</v>
      </c>
      <c r="J450" s="849">
        <v>375</v>
      </c>
      <c r="K450" s="850">
        <v>453.75</v>
      </c>
    </row>
    <row r="451" spans="1:11" ht="14.45" customHeight="1" x14ac:dyDescent="0.2">
      <c r="A451" s="831" t="s">
        <v>571</v>
      </c>
      <c r="B451" s="832" t="s">
        <v>572</v>
      </c>
      <c r="C451" s="835" t="s">
        <v>597</v>
      </c>
      <c r="D451" s="863" t="s">
        <v>598</v>
      </c>
      <c r="E451" s="835" t="s">
        <v>1835</v>
      </c>
      <c r="F451" s="863" t="s">
        <v>1836</v>
      </c>
      <c r="G451" s="835" t="s">
        <v>1925</v>
      </c>
      <c r="H451" s="835" t="s">
        <v>1927</v>
      </c>
      <c r="I451" s="849">
        <v>2.8499999046325684</v>
      </c>
      <c r="J451" s="849">
        <v>900</v>
      </c>
      <c r="K451" s="850">
        <v>2565.4000244140625</v>
      </c>
    </row>
    <row r="452" spans="1:11" ht="14.45" customHeight="1" x14ac:dyDescent="0.2">
      <c r="A452" s="831" t="s">
        <v>571</v>
      </c>
      <c r="B452" s="832" t="s">
        <v>572</v>
      </c>
      <c r="C452" s="835" t="s">
        <v>597</v>
      </c>
      <c r="D452" s="863" t="s">
        <v>598</v>
      </c>
      <c r="E452" s="835" t="s">
        <v>1835</v>
      </c>
      <c r="F452" s="863" t="s">
        <v>1836</v>
      </c>
      <c r="G452" s="835" t="s">
        <v>2390</v>
      </c>
      <c r="H452" s="835" t="s">
        <v>2391</v>
      </c>
      <c r="I452" s="849">
        <v>1.0299999713897705</v>
      </c>
      <c r="J452" s="849">
        <v>375</v>
      </c>
      <c r="K452" s="850">
        <v>386.25</v>
      </c>
    </row>
    <row r="453" spans="1:11" ht="14.45" customHeight="1" x14ac:dyDescent="0.2">
      <c r="A453" s="831" t="s">
        <v>571</v>
      </c>
      <c r="B453" s="832" t="s">
        <v>572</v>
      </c>
      <c r="C453" s="835" t="s">
        <v>597</v>
      </c>
      <c r="D453" s="863" t="s">
        <v>598</v>
      </c>
      <c r="E453" s="835" t="s">
        <v>1835</v>
      </c>
      <c r="F453" s="863" t="s">
        <v>1836</v>
      </c>
      <c r="G453" s="835" t="s">
        <v>2388</v>
      </c>
      <c r="H453" s="835" t="s">
        <v>2392</v>
      </c>
      <c r="I453" s="849">
        <v>1.2100000381469727</v>
      </c>
      <c r="J453" s="849">
        <v>150</v>
      </c>
      <c r="K453" s="850">
        <v>181.5</v>
      </c>
    </row>
    <row r="454" spans="1:11" ht="14.45" customHeight="1" x14ac:dyDescent="0.2">
      <c r="A454" s="831" t="s">
        <v>571</v>
      </c>
      <c r="B454" s="832" t="s">
        <v>572</v>
      </c>
      <c r="C454" s="835" t="s">
        <v>597</v>
      </c>
      <c r="D454" s="863" t="s">
        <v>598</v>
      </c>
      <c r="E454" s="835" t="s">
        <v>1835</v>
      </c>
      <c r="F454" s="863" t="s">
        <v>1836</v>
      </c>
      <c r="G454" s="835" t="s">
        <v>1928</v>
      </c>
      <c r="H454" s="835" t="s">
        <v>1929</v>
      </c>
      <c r="I454" s="849">
        <v>5.8083333174387617</v>
      </c>
      <c r="J454" s="849">
        <v>2250</v>
      </c>
      <c r="K454" s="850">
        <v>13070</v>
      </c>
    </row>
    <row r="455" spans="1:11" ht="14.45" customHeight="1" x14ac:dyDescent="0.2">
      <c r="A455" s="831" t="s">
        <v>571</v>
      </c>
      <c r="B455" s="832" t="s">
        <v>572</v>
      </c>
      <c r="C455" s="835" t="s">
        <v>597</v>
      </c>
      <c r="D455" s="863" t="s">
        <v>598</v>
      </c>
      <c r="E455" s="835" t="s">
        <v>1835</v>
      </c>
      <c r="F455" s="863" t="s">
        <v>1836</v>
      </c>
      <c r="G455" s="835" t="s">
        <v>2393</v>
      </c>
      <c r="H455" s="835" t="s">
        <v>2394</v>
      </c>
      <c r="I455" s="849">
        <v>3.130000114440918</v>
      </c>
      <c r="J455" s="849">
        <v>100</v>
      </c>
      <c r="K455" s="850">
        <v>313</v>
      </c>
    </row>
    <row r="456" spans="1:11" ht="14.45" customHeight="1" x14ac:dyDescent="0.2">
      <c r="A456" s="831" t="s">
        <v>571</v>
      </c>
      <c r="B456" s="832" t="s">
        <v>572</v>
      </c>
      <c r="C456" s="835" t="s">
        <v>597</v>
      </c>
      <c r="D456" s="863" t="s">
        <v>598</v>
      </c>
      <c r="E456" s="835" t="s">
        <v>1835</v>
      </c>
      <c r="F456" s="863" t="s">
        <v>1836</v>
      </c>
      <c r="G456" s="835" t="s">
        <v>1928</v>
      </c>
      <c r="H456" s="835" t="s">
        <v>2395</v>
      </c>
      <c r="I456" s="849">
        <v>5.809999942779541</v>
      </c>
      <c r="J456" s="849">
        <v>250</v>
      </c>
      <c r="K456" s="850">
        <v>1452.5</v>
      </c>
    </row>
    <row r="457" spans="1:11" ht="14.45" customHeight="1" x14ac:dyDescent="0.2">
      <c r="A457" s="831" t="s">
        <v>571</v>
      </c>
      <c r="B457" s="832" t="s">
        <v>572</v>
      </c>
      <c r="C457" s="835" t="s">
        <v>597</v>
      </c>
      <c r="D457" s="863" t="s">
        <v>598</v>
      </c>
      <c r="E457" s="835" t="s">
        <v>1835</v>
      </c>
      <c r="F457" s="863" t="s">
        <v>1836</v>
      </c>
      <c r="G457" s="835" t="s">
        <v>2396</v>
      </c>
      <c r="H457" s="835" t="s">
        <v>2397</v>
      </c>
      <c r="I457" s="849">
        <v>16825.05078125</v>
      </c>
      <c r="J457" s="849">
        <v>1</v>
      </c>
      <c r="K457" s="850">
        <v>16825.05078125</v>
      </c>
    </row>
    <row r="458" spans="1:11" ht="14.45" customHeight="1" x14ac:dyDescent="0.2">
      <c r="A458" s="831" t="s">
        <v>571</v>
      </c>
      <c r="B458" s="832" t="s">
        <v>572</v>
      </c>
      <c r="C458" s="835" t="s">
        <v>597</v>
      </c>
      <c r="D458" s="863" t="s">
        <v>598</v>
      </c>
      <c r="E458" s="835" t="s">
        <v>1835</v>
      </c>
      <c r="F458" s="863" t="s">
        <v>1836</v>
      </c>
      <c r="G458" s="835" t="s">
        <v>1930</v>
      </c>
      <c r="H458" s="835" t="s">
        <v>1931</v>
      </c>
      <c r="I458" s="849">
        <v>209.00999450683594</v>
      </c>
      <c r="J458" s="849">
        <v>5</v>
      </c>
      <c r="K458" s="850">
        <v>1045.030029296875</v>
      </c>
    </row>
    <row r="459" spans="1:11" ht="14.45" customHeight="1" x14ac:dyDescent="0.2">
      <c r="A459" s="831" t="s">
        <v>571</v>
      </c>
      <c r="B459" s="832" t="s">
        <v>572</v>
      </c>
      <c r="C459" s="835" t="s">
        <v>597</v>
      </c>
      <c r="D459" s="863" t="s">
        <v>598</v>
      </c>
      <c r="E459" s="835" t="s">
        <v>1835</v>
      </c>
      <c r="F459" s="863" t="s">
        <v>1836</v>
      </c>
      <c r="G459" s="835" t="s">
        <v>1930</v>
      </c>
      <c r="H459" s="835" t="s">
        <v>2398</v>
      </c>
      <c r="I459" s="849">
        <v>209</v>
      </c>
      <c r="J459" s="849">
        <v>2</v>
      </c>
      <c r="K459" s="850">
        <v>418</v>
      </c>
    </row>
    <row r="460" spans="1:11" ht="14.45" customHeight="1" x14ac:dyDescent="0.2">
      <c r="A460" s="831" t="s">
        <v>571</v>
      </c>
      <c r="B460" s="832" t="s">
        <v>572</v>
      </c>
      <c r="C460" s="835" t="s">
        <v>597</v>
      </c>
      <c r="D460" s="863" t="s">
        <v>598</v>
      </c>
      <c r="E460" s="835" t="s">
        <v>1835</v>
      </c>
      <c r="F460" s="863" t="s">
        <v>1836</v>
      </c>
      <c r="G460" s="835" t="s">
        <v>2399</v>
      </c>
      <c r="H460" s="835" t="s">
        <v>2400</v>
      </c>
      <c r="I460" s="849">
        <v>810.70001220703125</v>
      </c>
      <c r="J460" s="849">
        <v>3</v>
      </c>
      <c r="K460" s="850">
        <v>2432.10009765625</v>
      </c>
    </row>
    <row r="461" spans="1:11" ht="14.45" customHeight="1" x14ac:dyDescent="0.2">
      <c r="A461" s="831" t="s">
        <v>571</v>
      </c>
      <c r="B461" s="832" t="s">
        <v>572</v>
      </c>
      <c r="C461" s="835" t="s">
        <v>597</v>
      </c>
      <c r="D461" s="863" t="s">
        <v>598</v>
      </c>
      <c r="E461" s="835" t="s">
        <v>1835</v>
      </c>
      <c r="F461" s="863" t="s">
        <v>1836</v>
      </c>
      <c r="G461" s="835" t="s">
        <v>2401</v>
      </c>
      <c r="H461" s="835" t="s">
        <v>2402</v>
      </c>
      <c r="I461" s="849">
        <v>1326.1600341796875</v>
      </c>
      <c r="J461" s="849">
        <v>1</v>
      </c>
      <c r="K461" s="850">
        <v>1326.1600341796875</v>
      </c>
    </row>
    <row r="462" spans="1:11" ht="14.45" customHeight="1" x14ac:dyDescent="0.2">
      <c r="A462" s="831" t="s">
        <v>571</v>
      </c>
      <c r="B462" s="832" t="s">
        <v>572</v>
      </c>
      <c r="C462" s="835" t="s">
        <v>597</v>
      </c>
      <c r="D462" s="863" t="s">
        <v>598</v>
      </c>
      <c r="E462" s="835" t="s">
        <v>1835</v>
      </c>
      <c r="F462" s="863" t="s">
        <v>1836</v>
      </c>
      <c r="G462" s="835" t="s">
        <v>2403</v>
      </c>
      <c r="H462" s="835" t="s">
        <v>2404</v>
      </c>
      <c r="I462" s="849">
        <v>49.970001220703125</v>
      </c>
      <c r="J462" s="849">
        <v>10</v>
      </c>
      <c r="K462" s="850">
        <v>499.73001098632813</v>
      </c>
    </row>
    <row r="463" spans="1:11" ht="14.45" customHeight="1" x14ac:dyDescent="0.2">
      <c r="A463" s="831" t="s">
        <v>571</v>
      </c>
      <c r="B463" s="832" t="s">
        <v>572</v>
      </c>
      <c r="C463" s="835" t="s">
        <v>597</v>
      </c>
      <c r="D463" s="863" t="s">
        <v>598</v>
      </c>
      <c r="E463" s="835" t="s">
        <v>1835</v>
      </c>
      <c r="F463" s="863" t="s">
        <v>1836</v>
      </c>
      <c r="G463" s="835" t="s">
        <v>2405</v>
      </c>
      <c r="H463" s="835" t="s">
        <v>2406</v>
      </c>
      <c r="I463" s="849">
        <v>49.970001220703125</v>
      </c>
      <c r="J463" s="849">
        <v>10</v>
      </c>
      <c r="K463" s="850">
        <v>499.73001098632813</v>
      </c>
    </row>
    <row r="464" spans="1:11" ht="14.45" customHeight="1" x14ac:dyDescent="0.2">
      <c r="A464" s="831" t="s">
        <v>571</v>
      </c>
      <c r="B464" s="832" t="s">
        <v>572</v>
      </c>
      <c r="C464" s="835" t="s">
        <v>597</v>
      </c>
      <c r="D464" s="863" t="s">
        <v>598</v>
      </c>
      <c r="E464" s="835" t="s">
        <v>1835</v>
      </c>
      <c r="F464" s="863" t="s">
        <v>1836</v>
      </c>
      <c r="G464" s="835" t="s">
        <v>2403</v>
      </c>
      <c r="H464" s="835" t="s">
        <v>2407</v>
      </c>
      <c r="I464" s="849">
        <v>49.970001220703125</v>
      </c>
      <c r="J464" s="849">
        <v>10</v>
      </c>
      <c r="K464" s="850">
        <v>499.70001220703125</v>
      </c>
    </row>
    <row r="465" spans="1:11" ht="14.45" customHeight="1" x14ac:dyDescent="0.2">
      <c r="A465" s="831" t="s">
        <v>571</v>
      </c>
      <c r="B465" s="832" t="s">
        <v>572</v>
      </c>
      <c r="C465" s="835" t="s">
        <v>597</v>
      </c>
      <c r="D465" s="863" t="s">
        <v>598</v>
      </c>
      <c r="E465" s="835" t="s">
        <v>1835</v>
      </c>
      <c r="F465" s="863" t="s">
        <v>1836</v>
      </c>
      <c r="G465" s="835" t="s">
        <v>1932</v>
      </c>
      <c r="H465" s="835" t="s">
        <v>1933</v>
      </c>
      <c r="I465" s="849">
        <v>0.4699999988079071</v>
      </c>
      <c r="J465" s="849">
        <v>3500</v>
      </c>
      <c r="K465" s="850">
        <v>1645</v>
      </c>
    </row>
    <row r="466" spans="1:11" ht="14.45" customHeight="1" x14ac:dyDescent="0.2">
      <c r="A466" s="831" t="s">
        <v>571</v>
      </c>
      <c r="B466" s="832" t="s">
        <v>572</v>
      </c>
      <c r="C466" s="835" t="s">
        <v>597</v>
      </c>
      <c r="D466" s="863" t="s">
        <v>598</v>
      </c>
      <c r="E466" s="835" t="s">
        <v>1835</v>
      </c>
      <c r="F466" s="863" t="s">
        <v>1836</v>
      </c>
      <c r="G466" s="835" t="s">
        <v>2408</v>
      </c>
      <c r="H466" s="835" t="s">
        <v>2409</v>
      </c>
      <c r="I466" s="849">
        <v>1.2799999713897705</v>
      </c>
      <c r="J466" s="849">
        <v>1000</v>
      </c>
      <c r="K466" s="850">
        <v>1281.2999877929688</v>
      </c>
    </row>
    <row r="467" spans="1:11" ht="14.45" customHeight="1" x14ac:dyDescent="0.2">
      <c r="A467" s="831" t="s">
        <v>571</v>
      </c>
      <c r="B467" s="832" t="s">
        <v>572</v>
      </c>
      <c r="C467" s="835" t="s">
        <v>597</v>
      </c>
      <c r="D467" s="863" t="s">
        <v>598</v>
      </c>
      <c r="E467" s="835" t="s">
        <v>1835</v>
      </c>
      <c r="F467" s="863" t="s">
        <v>1836</v>
      </c>
      <c r="G467" s="835" t="s">
        <v>1932</v>
      </c>
      <c r="H467" s="835" t="s">
        <v>1934</v>
      </c>
      <c r="I467" s="849">
        <v>0.47166666388511658</v>
      </c>
      <c r="J467" s="849">
        <v>4500</v>
      </c>
      <c r="K467" s="850">
        <v>2122</v>
      </c>
    </row>
    <row r="468" spans="1:11" ht="14.45" customHeight="1" x14ac:dyDescent="0.2">
      <c r="A468" s="831" t="s">
        <v>571</v>
      </c>
      <c r="B468" s="832" t="s">
        <v>572</v>
      </c>
      <c r="C468" s="835" t="s">
        <v>597</v>
      </c>
      <c r="D468" s="863" t="s">
        <v>598</v>
      </c>
      <c r="E468" s="835" t="s">
        <v>1835</v>
      </c>
      <c r="F468" s="863" t="s">
        <v>1836</v>
      </c>
      <c r="G468" s="835" t="s">
        <v>2408</v>
      </c>
      <c r="H468" s="835" t="s">
        <v>2410</v>
      </c>
      <c r="I468" s="849">
        <v>1.2799999713897705</v>
      </c>
      <c r="J468" s="849">
        <v>1500</v>
      </c>
      <c r="K468" s="850">
        <v>1923.8999633789063</v>
      </c>
    </row>
    <row r="469" spans="1:11" ht="14.45" customHeight="1" x14ac:dyDescent="0.2">
      <c r="A469" s="831" t="s">
        <v>571</v>
      </c>
      <c r="B469" s="832" t="s">
        <v>572</v>
      </c>
      <c r="C469" s="835" t="s">
        <v>597</v>
      </c>
      <c r="D469" s="863" t="s">
        <v>598</v>
      </c>
      <c r="E469" s="835" t="s">
        <v>1835</v>
      </c>
      <c r="F469" s="863" t="s">
        <v>1836</v>
      </c>
      <c r="G469" s="835" t="s">
        <v>1935</v>
      </c>
      <c r="H469" s="835" t="s">
        <v>1936</v>
      </c>
      <c r="I469" s="849">
        <v>2.3733332951863608</v>
      </c>
      <c r="J469" s="849">
        <v>200</v>
      </c>
      <c r="K469" s="850">
        <v>474.5</v>
      </c>
    </row>
    <row r="470" spans="1:11" ht="14.45" customHeight="1" x14ac:dyDescent="0.2">
      <c r="A470" s="831" t="s">
        <v>571</v>
      </c>
      <c r="B470" s="832" t="s">
        <v>572</v>
      </c>
      <c r="C470" s="835" t="s">
        <v>597</v>
      </c>
      <c r="D470" s="863" t="s">
        <v>598</v>
      </c>
      <c r="E470" s="835" t="s">
        <v>1835</v>
      </c>
      <c r="F470" s="863" t="s">
        <v>1836</v>
      </c>
      <c r="G470" s="835" t="s">
        <v>1935</v>
      </c>
      <c r="H470" s="835" t="s">
        <v>2411</v>
      </c>
      <c r="I470" s="849">
        <v>2.369999885559082</v>
      </c>
      <c r="J470" s="849">
        <v>150</v>
      </c>
      <c r="K470" s="850">
        <v>355.5</v>
      </c>
    </row>
    <row r="471" spans="1:11" ht="14.45" customHeight="1" x14ac:dyDescent="0.2">
      <c r="A471" s="831" t="s">
        <v>571</v>
      </c>
      <c r="B471" s="832" t="s">
        <v>572</v>
      </c>
      <c r="C471" s="835" t="s">
        <v>597</v>
      </c>
      <c r="D471" s="863" t="s">
        <v>598</v>
      </c>
      <c r="E471" s="835" t="s">
        <v>1835</v>
      </c>
      <c r="F471" s="863" t="s">
        <v>1836</v>
      </c>
      <c r="G471" s="835" t="s">
        <v>1937</v>
      </c>
      <c r="H471" s="835" t="s">
        <v>1938</v>
      </c>
      <c r="I471" s="849">
        <v>3.7549999952316284</v>
      </c>
      <c r="J471" s="849">
        <v>50</v>
      </c>
      <c r="K471" s="850">
        <v>187.80000305175781</v>
      </c>
    </row>
    <row r="472" spans="1:11" ht="14.45" customHeight="1" x14ac:dyDescent="0.2">
      <c r="A472" s="831" t="s">
        <v>571</v>
      </c>
      <c r="B472" s="832" t="s">
        <v>572</v>
      </c>
      <c r="C472" s="835" t="s">
        <v>597</v>
      </c>
      <c r="D472" s="863" t="s">
        <v>598</v>
      </c>
      <c r="E472" s="835" t="s">
        <v>1835</v>
      </c>
      <c r="F472" s="863" t="s">
        <v>1836</v>
      </c>
      <c r="G472" s="835" t="s">
        <v>1937</v>
      </c>
      <c r="H472" s="835" t="s">
        <v>1939</v>
      </c>
      <c r="I472" s="849">
        <v>3.75</v>
      </c>
      <c r="J472" s="849">
        <v>40</v>
      </c>
      <c r="K472" s="850">
        <v>150</v>
      </c>
    </row>
    <row r="473" spans="1:11" ht="14.45" customHeight="1" x14ac:dyDescent="0.2">
      <c r="A473" s="831" t="s">
        <v>571</v>
      </c>
      <c r="B473" s="832" t="s">
        <v>572</v>
      </c>
      <c r="C473" s="835" t="s">
        <v>597</v>
      </c>
      <c r="D473" s="863" t="s">
        <v>598</v>
      </c>
      <c r="E473" s="835" t="s">
        <v>1835</v>
      </c>
      <c r="F473" s="863" t="s">
        <v>1836</v>
      </c>
      <c r="G473" s="835" t="s">
        <v>1940</v>
      </c>
      <c r="H473" s="835" t="s">
        <v>1941</v>
      </c>
      <c r="I473" s="849">
        <v>1.7999999523162842</v>
      </c>
      <c r="J473" s="849">
        <v>50</v>
      </c>
      <c r="K473" s="850">
        <v>90</v>
      </c>
    </row>
    <row r="474" spans="1:11" ht="14.45" customHeight="1" x14ac:dyDescent="0.2">
      <c r="A474" s="831" t="s">
        <v>571</v>
      </c>
      <c r="B474" s="832" t="s">
        <v>572</v>
      </c>
      <c r="C474" s="835" t="s">
        <v>597</v>
      </c>
      <c r="D474" s="863" t="s">
        <v>598</v>
      </c>
      <c r="E474" s="835" t="s">
        <v>1835</v>
      </c>
      <c r="F474" s="863" t="s">
        <v>1836</v>
      </c>
      <c r="G474" s="835" t="s">
        <v>1940</v>
      </c>
      <c r="H474" s="835" t="s">
        <v>2412</v>
      </c>
      <c r="I474" s="849">
        <v>1.7999999523162842</v>
      </c>
      <c r="J474" s="849">
        <v>150</v>
      </c>
      <c r="K474" s="850">
        <v>270</v>
      </c>
    </row>
    <row r="475" spans="1:11" ht="14.45" customHeight="1" x14ac:dyDescent="0.2">
      <c r="A475" s="831" t="s">
        <v>571</v>
      </c>
      <c r="B475" s="832" t="s">
        <v>572</v>
      </c>
      <c r="C475" s="835" t="s">
        <v>597</v>
      </c>
      <c r="D475" s="863" t="s">
        <v>598</v>
      </c>
      <c r="E475" s="835" t="s">
        <v>1835</v>
      </c>
      <c r="F475" s="863" t="s">
        <v>1836</v>
      </c>
      <c r="G475" s="835" t="s">
        <v>2413</v>
      </c>
      <c r="H475" s="835" t="s">
        <v>2414</v>
      </c>
      <c r="I475" s="849">
        <v>1.9299999475479126</v>
      </c>
      <c r="J475" s="849">
        <v>50</v>
      </c>
      <c r="K475" s="850">
        <v>96.5</v>
      </c>
    </row>
    <row r="476" spans="1:11" ht="14.45" customHeight="1" x14ac:dyDescent="0.2">
      <c r="A476" s="831" t="s">
        <v>571</v>
      </c>
      <c r="B476" s="832" t="s">
        <v>572</v>
      </c>
      <c r="C476" s="835" t="s">
        <v>597</v>
      </c>
      <c r="D476" s="863" t="s">
        <v>598</v>
      </c>
      <c r="E476" s="835" t="s">
        <v>1835</v>
      </c>
      <c r="F476" s="863" t="s">
        <v>1836</v>
      </c>
      <c r="G476" s="835" t="s">
        <v>2415</v>
      </c>
      <c r="H476" s="835" t="s">
        <v>2416</v>
      </c>
      <c r="I476" s="849">
        <v>1.9950000047683716</v>
      </c>
      <c r="J476" s="849">
        <v>16</v>
      </c>
      <c r="K476" s="850">
        <v>31.899999618530273</v>
      </c>
    </row>
    <row r="477" spans="1:11" ht="14.45" customHeight="1" x14ac:dyDescent="0.2">
      <c r="A477" s="831" t="s">
        <v>571</v>
      </c>
      <c r="B477" s="832" t="s">
        <v>572</v>
      </c>
      <c r="C477" s="835" t="s">
        <v>597</v>
      </c>
      <c r="D477" s="863" t="s">
        <v>598</v>
      </c>
      <c r="E477" s="835" t="s">
        <v>1835</v>
      </c>
      <c r="F477" s="863" t="s">
        <v>1836</v>
      </c>
      <c r="G477" s="835" t="s">
        <v>2417</v>
      </c>
      <c r="H477" s="835" t="s">
        <v>2418</v>
      </c>
      <c r="I477" s="849">
        <v>4.7800002098083496</v>
      </c>
      <c r="J477" s="849">
        <v>10</v>
      </c>
      <c r="K477" s="850">
        <v>47.799999237060547</v>
      </c>
    </row>
    <row r="478" spans="1:11" ht="14.45" customHeight="1" x14ac:dyDescent="0.2">
      <c r="A478" s="831" t="s">
        <v>571</v>
      </c>
      <c r="B478" s="832" t="s">
        <v>572</v>
      </c>
      <c r="C478" s="835" t="s">
        <v>597</v>
      </c>
      <c r="D478" s="863" t="s">
        <v>598</v>
      </c>
      <c r="E478" s="835" t="s">
        <v>1835</v>
      </c>
      <c r="F478" s="863" t="s">
        <v>1836</v>
      </c>
      <c r="G478" s="835" t="s">
        <v>2417</v>
      </c>
      <c r="H478" s="835" t="s">
        <v>2419</v>
      </c>
      <c r="I478" s="849">
        <v>4.7599999109903974</v>
      </c>
      <c r="J478" s="849">
        <v>30</v>
      </c>
      <c r="K478" s="850">
        <v>142.80000305175781</v>
      </c>
    </row>
    <row r="479" spans="1:11" ht="14.45" customHeight="1" x14ac:dyDescent="0.2">
      <c r="A479" s="831" t="s">
        <v>571</v>
      </c>
      <c r="B479" s="832" t="s">
        <v>572</v>
      </c>
      <c r="C479" s="835" t="s">
        <v>597</v>
      </c>
      <c r="D479" s="863" t="s">
        <v>598</v>
      </c>
      <c r="E479" s="835" t="s">
        <v>1835</v>
      </c>
      <c r="F479" s="863" t="s">
        <v>1836</v>
      </c>
      <c r="G479" s="835" t="s">
        <v>1942</v>
      </c>
      <c r="H479" s="835" t="s">
        <v>1943</v>
      </c>
      <c r="I479" s="849">
        <v>21.234999656677246</v>
      </c>
      <c r="J479" s="849">
        <v>16</v>
      </c>
      <c r="K479" s="850">
        <v>339.77999114990234</v>
      </c>
    </row>
    <row r="480" spans="1:11" ht="14.45" customHeight="1" x14ac:dyDescent="0.2">
      <c r="A480" s="831" t="s">
        <v>571</v>
      </c>
      <c r="B480" s="832" t="s">
        <v>572</v>
      </c>
      <c r="C480" s="835" t="s">
        <v>597</v>
      </c>
      <c r="D480" s="863" t="s">
        <v>598</v>
      </c>
      <c r="E480" s="835" t="s">
        <v>1835</v>
      </c>
      <c r="F480" s="863" t="s">
        <v>1836</v>
      </c>
      <c r="G480" s="835" t="s">
        <v>2420</v>
      </c>
      <c r="H480" s="835" t="s">
        <v>2421</v>
      </c>
      <c r="I480" s="849">
        <v>5.380000114440918</v>
      </c>
      <c r="J480" s="849">
        <v>300</v>
      </c>
      <c r="K480" s="850">
        <v>1614</v>
      </c>
    </row>
    <row r="481" spans="1:11" ht="14.45" customHeight="1" x14ac:dyDescent="0.2">
      <c r="A481" s="831" t="s">
        <v>571</v>
      </c>
      <c r="B481" s="832" t="s">
        <v>572</v>
      </c>
      <c r="C481" s="835" t="s">
        <v>597</v>
      </c>
      <c r="D481" s="863" t="s">
        <v>598</v>
      </c>
      <c r="E481" s="835" t="s">
        <v>1835</v>
      </c>
      <c r="F481" s="863" t="s">
        <v>1836</v>
      </c>
      <c r="G481" s="835" t="s">
        <v>2420</v>
      </c>
      <c r="H481" s="835" t="s">
        <v>2422</v>
      </c>
      <c r="I481" s="849">
        <v>5.2960000991821286</v>
      </c>
      <c r="J481" s="849">
        <v>600</v>
      </c>
      <c r="K481" s="850">
        <v>3149</v>
      </c>
    </row>
    <row r="482" spans="1:11" ht="14.45" customHeight="1" x14ac:dyDescent="0.2">
      <c r="A482" s="831" t="s">
        <v>571</v>
      </c>
      <c r="B482" s="832" t="s">
        <v>572</v>
      </c>
      <c r="C482" s="835" t="s">
        <v>597</v>
      </c>
      <c r="D482" s="863" t="s">
        <v>598</v>
      </c>
      <c r="E482" s="835" t="s">
        <v>1835</v>
      </c>
      <c r="F482" s="863" t="s">
        <v>1836</v>
      </c>
      <c r="G482" s="835" t="s">
        <v>2423</v>
      </c>
      <c r="H482" s="835" t="s">
        <v>2424</v>
      </c>
      <c r="I482" s="849">
        <v>4.619999885559082</v>
      </c>
      <c r="J482" s="849">
        <v>2</v>
      </c>
      <c r="K482" s="850">
        <v>9.2399997711181641</v>
      </c>
    </row>
    <row r="483" spans="1:11" ht="14.45" customHeight="1" x14ac:dyDescent="0.2">
      <c r="A483" s="831" t="s">
        <v>571</v>
      </c>
      <c r="B483" s="832" t="s">
        <v>572</v>
      </c>
      <c r="C483" s="835" t="s">
        <v>597</v>
      </c>
      <c r="D483" s="863" t="s">
        <v>598</v>
      </c>
      <c r="E483" s="835" t="s">
        <v>1835</v>
      </c>
      <c r="F483" s="863" t="s">
        <v>1836</v>
      </c>
      <c r="G483" s="835" t="s">
        <v>1945</v>
      </c>
      <c r="H483" s="835" t="s">
        <v>1946</v>
      </c>
      <c r="I483" s="849">
        <v>2.5266666412353516</v>
      </c>
      <c r="J483" s="849">
        <v>600</v>
      </c>
      <c r="K483" s="850">
        <v>1517</v>
      </c>
    </row>
    <row r="484" spans="1:11" ht="14.45" customHeight="1" x14ac:dyDescent="0.2">
      <c r="A484" s="831" t="s">
        <v>571</v>
      </c>
      <c r="B484" s="832" t="s">
        <v>572</v>
      </c>
      <c r="C484" s="835" t="s">
        <v>597</v>
      </c>
      <c r="D484" s="863" t="s">
        <v>598</v>
      </c>
      <c r="E484" s="835" t="s">
        <v>1835</v>
      </c>
      <c r="F484" s="863" t="s">
        <v>1836</v>
      </c>
      <c r="G484" s="835" t="s">
        <v>2425</v>
      </c>
      <c r="H484" s="835" t="s">
        <v>2426</v>
      </c>
      <c r="I484" s="849">
        <v>2.6700000762939453</v>
      </c>
      <c r="J484" s="849">
        <v>100</v>
      </c>
      <c r="K484" s="850">
        <v>267.21000671386719</v>
      </c>
    </row>
    <row r="485" spans="1:11" ht="14.45" customHeight="1" x14ac:dyDescent="0.2">
      <c r="A485" s="831" t="s">
        <v>571</v>
      </c>
      <c r="B485" s="832" t="s">
        <v>572</v>
      </c>
      <c r="C485" s="835" t="s">
        <v>597</v>
      </c>
      <c r="D485" s="863" t="s">
        <v>598</v>
      </c>
      <c r="E485" s="835" t="s">
        <v>1835</v>
      </c>
      <c r="F485" s="863" t="s">
        <v>1836</v>
      </c>
      <c r="G485" s="835" t="s">
        <v>1947</v>
      </c>
      <c r="H485" s="835" t="s">
        <v>1948</v>
      </c>
      <c r="I485" s="849">
        <v>3.7400000095367432</v>
      </c>
      <c r="J485" s="849">
        <v>500</v>
      </c>
      <c r="K485" s="850">
        <v>1870</v>
      </c>
    </row>
    <row r="486" spans="1:11" ht="14.45" customHeight="1" x14ac:dyDescent="0.2">
      <c r="A486" s="831" t="s">
        <v>571</v>
      </c>
      <c r="B486" s="832" t="s">
        <v>572</v>
      </c>
      <c r="C486" s="835" t="s">
        <v>597</v>
      </c>
      <c r="D486" s="863" t="s">
        <v>598</v>
      </c>
      <c r="E486" s="835" t="s">
        <v>1835</v>
      </c>
      <c r="F486" s="863" t="s">
        <v>1836</v>
      </c>
      <c r="G486" s="835" t="s">
        <v>1945</v>
      </c>
      <c r="H486" s="835" t="s">
        <v>1949</v>
      </c>
      <c r="I486" s="849">
        <v>2.5299999713897705</v>
      </c>
      <c r="J486" s="849">
        <v>550</v>
      </c>
      <c r="K486" s="850">
        <v>1391.5</v>
      </c>
    </row>
    <row r="487" spans="1:11" ht="14.45" customHeight="1" x14ac:dyDescent="0.2">
      <c r="A487" s="831" t="s">
        <v>571</v>
      </c>
      <c r="B487" s="832" t="s">
        <v>572</v>
      </c>
      <c r="C487" s="835" t="s">
        <v>597</v>
      </c>
      <c r="D487" s="863" t="s">
        <v>598</v>
      </c>
      <c r="E487" s="835" t="s">
        <v>1835</v>
      </c>
      <c r="F487" s="863" t="s">
        <v>1836</v>
      </c>
      <c r="G487" s="835" t="s">
        <v>2425</v>
      </c>
      <c r="H487" s="835" t="s">
        <v>2427</v>
      </c>
      <c r="I487" s="849">
        <v>2.6733334064483643</v>
      </c>
      <c r="J487" s="849">
        <v>150</v>
      </c>
      <c r="K487" s="850">
        <v>401.33001708984375</v>
      </c>
    </row>
    <row r="488" spans="1:11" ht="14.45" customHeight="1" x14ac:dyDescent="0.2">
      <c r="A488" s="831" t="s">
        <v>571</v>
      </c>
      <c r="B488" s="832" t="s">
        <v>572</v>
      </c>
      <c r="C488" s="835" t="s">
        <v>597</v>
      </c>
      <c r="D488" s="863" t="s">
        <v>598</v>
      </c>
      <c r="E488" s="835" t="s">
        <v>1835</v>
      </c>
      <c r="F488" s="863" t="s">
        <v>1836</v>
      </c>
      <c r="G488" s="835" t="s">
        <v>1947</v>
      </c>
      <c r="H488" s="835" t="s">
        <v>1950</v>
      </c>
      <c r="I488" s="849">
        <v>3.7383333444595337</v>
      </c>
      <c r="J488" s="849">
        <v>650</v>
      </c>
      <c r="K488" s="850">
        <v>2430.5</v>
      </c>
    </row>
    <row r="489" spans="1:11" ht="14.45" customHeight="1" x14ac:dyDescent="0.2">
      <c r="A489" s="831" t="s">
        <v>571</v>
      </c>
      <c r="B489" s="832" t="s">
        <v>572</v>
      </c>
      <c r="C489" s="835" t="s">
        <v>597</v>
      </c>
      <c r="D489" s="863" t="s">
        <v>598</v>
      </c>
      <c r="E489" s="835" t="s">
        <v>1835</v>
      </c>
      <c r="F489" s="863" t="s">
        <v>1836</v>
      </c>
      <c r="G489" s="835" t="s">
        <v>1951</v>
      </c>
      <c r="H489" s="835" t="s">
        <v>1952</v>
      </c>
      <c r="I489" s="849">
        <v>21.235999679565431</v>
      </c>
      <c r="J489" s="849">
        <v>800</v>
      </c>
      <c r="K489" s="850">
        <v>16988.5</v>
      </c>
    </row>
    <row r="490" spans="1:11" ht="14.45" customHeight="1" x14ac:dyDescent="0.2">
      <c r="A490" s="831" t="s">
        <v>571</v>
      </c>
      <c r="B490" s="832" t="s">
        <v>572</v>
      </c>
      <c r="C490" s="835" t="s">
        <v>597</v>
      </c>
      <c r="D490" s="863" t="s">
        <v>598</v>
      </c>
      <c r="E490" s="835" t="s">
        <v>1835</v>
      </c>
      <c r="F490" s="863" t="s">
        <v>1836</v>
      </c>
      <c r="G490" s="835" t="s">
        <v>1951</v>
      </c>
      <c r="H490" s="835" t="s">
        <v>1953</v>
      </c>
      <c r="I490" s="849">
        <v>21.233332951863606</v>
      </c>
      <c r="J490" s="849">
        <v>800</v>
      </c>
      <c r="K490" s="850">
        <v>16985.5</v>
      </c>
    </row>
    <row r="491" spans="1:11" ht="14.45" customHeight="1" x14ac:dyDescent="0.2">
      <c r="A491" s="831" t="s">
        <v>571</v>
      </c>
      <c r="B491" s="832" t="s">
        <v>572</v>
      </c>
      <c r="C491" s="835" t="s">
        <v>597</v>
      </c>
      <c r="D491" s="863" t="s">
        <v>598</v>
      </c>
      <c r="E491" s="835" t="s">
        <v>1835</v>
      </c>
      <c r="F491" s="863" t="s">
        <v>1836</v>
      </c>
      <c r="G491" s="835" t="s">
        <v>2415</v>
      </c>
      <c r="H491" s="835" t="s">
        <v>2428</v>
      </c>
      <c r="I491" s="849">
        <v>1.9900000095367432</v>
      </c>
      <c r="J491" s="849">
        <v>6</v>
      </c>
      <c r="K491" s="850">
        <v>11.939999580383301</v>
      </c>
    </row>
    <row r="492" spans="1:11" ht="14.45" customHeight="1" x14ac:dyDescent="0.2">
      <c r="A492" s="831" t="s">
        <v>571</v>
      </c>
      <c r="B492" s="832" t="s">
        <v>572</v>
      </c>
      <c r="C492" s="835" t="s">
        <v>597</v>
      </c>
      <c r="D492" s="863" t="s">
        <v>598</v>
      </c>
      <c r="E492" s="835" t="s">
        <v>1835</v>
      </c>
      <c r="F492" s="863" t="s">
        <v>1836</v>
      </c>
      <c r="G492" s="835" t="s">
        <v>2429</v>
      </c>
      <c r="H492" s="835" t="s">
        <v>2430</v>
      </c>
      <c r="I492" s="849">
        <v>3.1500000953674316</v>
      </c>
      <c r="J492" s="849">
        <v>50</v>
      </c>
      <c r="K492" s="850">
        <v>157.5</v>
      </c>
    </row>
    <row r="493" spans="1:11" ht="14.45" customHeight="1" x14ac:dyDescent="0.2">
      <c r="A493" s="831" t="s">
        <v>571</v>
      </c>
      <c r="B493" s="832" t="s">
        <v>572</v>
      </c>
      <c r="C493" s="835" t="s">
        <v>597</v>
      </c>
      <c r="D493" s="863" t="s">
        <v>598</v>
      </c>
      <c r="E493" s="835" t="s">
        <v>2431</v>
      </c>
      <c r="F493" s="863" t="s">
        <v>2432</v>
      </c>
      <c r="G493" s="835" t="s">
        <v>2433</v>
      </c>
      <c r="H493" s="835" t="s">
        <v>2434</v>
      </c>
      <c r="I493" s="849">
        <v>24.180000305175781</v>
      </c>
      <c r="J493" s="849">
        <v>500</v>
      </c>
      <c r="K493" s="850">
        <v>12087.900390625</v>
      </c>
    </row>
    <row r="494" spans="1:11" ht="14.45" customHeight="1" x14ac:dyDescent="0.2">
      <c r="A494" s="831" t="s">
        <v>571</v>
      </c>
      <c r="B494" s="832" t="s">
        <v>572</v>
      </c>
      <c r="C494" s="835" t="s">
        <v>597</v>
      </c>
      <c r="D494" s="863" t="s">
        <v>598</v>
      </c>
      <c r="E494" s="835" t="s">
        <v>2431</v>
      </c>
      <c r="F494" s="863" t="s">
        <v>2432</v>
      </c>
      <c r="G494" s="835" t="s">
        <v>2433</v>
      </c>
      <c r="H494" s="835" t="s">
        <v>2435</v>
      </c>
      <c r="I494" s="849">
        <v>24.180000305175781</v>
      </c>
      <c r="J494" s="849">
        <v>400</v>
      </c>
      <c r="K494" s="850">
        <v>9670.3203125</v>
      </c>
    </row>
    <row r="495" spans="1:11" ht="14.45" customHeight="1" x14ac:dyDescent="0.2">
      <c r="A495" s="831" t="s">
        <v>571</v>
      </c>
      <c r="B495" s="832" t="s">
        <v>572</v>
      </c>
      <c r="C495" s="835" t="s">
        <v>597</v>
      </c>
      <c r="D495" s="863" t="s">
        <v>598</v>
      </c>
      <c r="E495" s="835" t="s">
        <v>2431</v>
      </c>
      <c r="F495" s="863" t="s">
        <v>2432</v>
      </c>
      <c r="G495" s="835" t="s">
        <v>2436</v>
      </c>
      <c r="H495" s="835" t="s">
        <v>2437</v>
      </c>
      <c r="I495" s="849">
        <v>7.0066668192545576</v>
      </c>
      <c r="J495" s="849">
        <v>60</v>
      </c>
      <c r="K495" s="850">
        <v>420.5</v>
      </c>
    </row>
    <row r="496" spans="1:11" ht="14.45" customHeight="1" x14ac:dyDescent="0.2">
      <c r="A496" s="831" t="s">
        <v>571</v>
      </c>
      <c r="B496" s="832" t="s">
        <v>572</v>
      </c>
      <c r="C496" s="835" t="s">
        <v>597</v>
      </c>
      <c r="D496" s="863" t="s">
        <v>598</v>
      </c>
      <c r="E496" s="835" t="s">
        <v>2431</v>
      </c>
      <c r="F496" s="863" t="s">
        <v>2432</v>
      </c>
      <c r="G496" s="835" t="s">
        <v>2436</v>
      </c>
      <c r="H496" s="835" t="s">
        <v>2438</v>
      </c>
      <c r="I496" s="849">
        <v>7</v>
      </c>
      <c r="J496" s="849">
        <v>25</v>
      </c>
      <c r="K496" s="850">
        <v>175</v>
      </c>
    </row>
    <row r="497" spans="1:11" ht="14.45" customHeight="1" x14ac:dyDescent="0.2">
      <c r="A497" s="831" t="s">
        <v>571</v>
      </c>
      <c r="B497" s="832" t="s">
        <v>572</v>
      </c>
      <c r="C497" s="835" t="s">
        <v>597</v>
      </c>
      <c r="D497" s="863" t="s">
        <v>598</v>
      </c>
      <c r="E497" s="835" t="s">
        <v>2439</v>
      </c>
      <c r="F497" s="863" t="s">
        <v>2440</v>
      </c>
      <c r="G497" s="835" t="s">
        <v>2441</v>
      </c>
      <c r="H497" s="835" t="s">
        <v>2442</v>
      </c>
      <c r="I497" s="849">
        <v>49.849998474121094</v>
      </c>
      <c r="J497" s="849">
        <v>36</v>
      </c>
      <c r="K497" s="850">
        <v>1794.68994140625</v>
      </c>
    </row>
    <row r="498" spans="1:11" ht="14.45" customHeight="1" x14ac:dyDescent="0.2">
      <c r="A498" s="831" t="s">
        <v>571</v>
      </c>
      <c r="B498" s="832" t="s">
        <v>572</v>
      </c>
      <c r="C498" s="835" t="s">
        <v>597</v>
      </c>
      <c r="D498" s="863" t="s">
        <v>598</v>
      </c>
      <c r="E498" s="835" t="s">
        <v>2439</v>
      </c>
      <c r="F498" s="863" t="s">
        <v>2440</v>
      </c>
      <c r="G498" s="835" t="s">
        <v>2441</v>
      </c>
      <c r="H498" s="835" t="s">
        <v>2443</v>
      </c>
      <c r="I498" s="849">
        <v>49.849998474121094</v>
      </c>
      <c r="J498" s="849">
        <v>36</v>
      </c>
      <c r="K498" s="850">
        <v>1794.68994140625</v>
      </c>
    </row>
    <row r="499" spans="1:11" ht="14.45" customHeight="1" x14ac:dyDescent="0.2">
      <c r="A499" s="831" t="s">
        <v>571</v>
      </c>
      <c r="B499" s="832" t="s">
        <v>572</v>
      </c>
      <c r="C499" s="835" t="s">
        <v>597</v>
      </c>
      <c r="D499" s="863" t="s">
        <v>598</v>
      </c>
      <c r="E499" s="835" t="s">
        <v>1954</v>
      </c>
      <c r="F499" s="863" t="s">
        <v>1955</v>
      </c>
      <c r="G499" s="835" t="s">
        <v>2444</v>
      </c>
      <c r="H499" s="835" t="s">
        <v>2445</v>
      </c>
      <c r="I499" s="849">
        <v>0.47999998927116394</v>
      </c>
      <c r="J499" s="849">
        <v>100</v>
      </c>
      <c r="K499" s="850">
        <v>48</v>
      </c>
    </row>
    <row r="500" spans="1:11" ht="14.45" customHeight="1" x14ac:dyDescent="0.2">
      <c r="A500" s="831" t="s">
        <v>571</v>
      </c>
      <c r="B500" s="832" t="s">
        <v>572</v>
      </c>
      <c r="C500" s="835" t="s">
        <v>597</v>
      </c>
      <c r="D500" s="863" t="s">
        <v>598</v>
      </c>
      <c r="E500" s="835" t="s">
        <v>1954</v>
      </c>
      <c r="F500" s="863" t="s">
        <v>1955</v>
      </c>
      <c r="G500" s="835" t="s">
        <v>1956</v>
      </c>
      <c r="H500" s="835" t="s">
        <v>1957</v>
      </c>
      <c r="I500" s="849">
        <v>0.47999998927116394</v>
      </c>
      <c r="J500" s="849">
        <v>500</v>
      </c>
      <c r="K500" s="850">
        <v>240</v>
      </c>
    </row>
    <row r="501" spans="1:11" ht="14.45" customHeight="1" x14ac:dyDescent="0.2">
      <c r="A501" s="831" t="s">
        <v>571</v>
      </c>
      <c r="B501" s="832" t="s">
        <v>572</v>
      </c>
      <c r="C501" s="835" t="s">
        <v>597</v>
      </c>
      <c r="D501" s="863" t="s">
        <v>598</v>
      </c>
      <c r="E501" s="835" t="s">
        <v>1954</v>
      </c>
      <c r="F501" s="863" t="s">
        <v>1955</v>
      </c>
      <c r="G501" s="835" t="s">
        <v>2446</v>
      </c>
      <c r="H501" s="835" t="s">
        <v>2447</v>
      </c>
      <c r="I501" s="849">
        <v>0.31000000238418579</v>
      </c>
      <c r="J501" s="849">
        <v>100</v>
      </c>
      <c r="K501" s="850">
        <v>31</v>
      </c>
    </row>
    <row r="502" spans="1:11" ht="14.45" customHeight="1" x14ac:dyDescent="0.2">
      <c r="A502" s="831" t="s">
        <v>571</v>
      </c>
      <c r="B502" s="832" t="s">
        <v>572</v>
      </c>
      <c r="C502" s="835" t="s">
        <v>597</v>
      </c>
      <c r="D502" s="863" t="s">
        <v>598</v>
      </c>
      <c r="E502" s="835" t="s">
        <v>1954</v>
      </c>
      <c r="F502" s="863" t="s">
        <v>1955</v>
      </c>
      <c r="G502" s="835" t="s">
        <v>1958</v>
      </c>
      <c r="H502" s="835" t="s">
        <v>1959</v>
      </c>
      <c r="I502" s="849">
        <v>0.30000001192092896</v>
      </c>
      <c r="J502" s="849">
        <v>200</v>
      </c>
      <c r="K502" s="850">
        <v>60.709999084472656</v>
      </c>
    </row>
    <row r="503" spans="1:11" ht="14.45" customHeight="1" x14ac:dyDescent="0.2">
      <c r="A503" s="831" t="s">
        <v>571</v>
      </c>
      <c r="B503" s="832" t="s">
        <v>572</v>
      </c>
      <c r="C503" s="835" t="s">
        <v>597</v>
      </c>
      <c r="D503" s="863" t="s">
        <v>598</v>
      </c>
      <c r="E503" s="835" t="s">
        <v>1954</v>
      </c>
      <c r="F503" s="863" t="s">
        <v>1955</v>
      </c>
      <c r="G503" s="835" t="s">
        <v>1965</v>
      </c>
      <c r="H503" s="835" t="s">
        <v>2448</v>
      </c>
      <c r="I503" s="849">
        <v>0.30000001192092896</v>
      </c>
      <c r="J503" s="849">
        <v>1400</v>
      </c>
      <c r="K503" s="850">
        <v>420</v>
      </c>
    </row>
    <row r="504" spans="1:11" ht="14.45" customHeight="1" x14ac:dyDescent="0.2">
      <c r="A504" s="831" t="s">
        <v>571</v>
      </c>
      <c r="B504" s="832" t="s">
        <v>572</v>
      </c>
      <c r="C504" s="835" t="s">
        <v>597</v>
      </c>
      <c r="D504" s="863" t="s">
        <v>598</v>
      </c>
      <c r="E504" s="835" t="s">
        <v>1954</v>
      </c>
      <c r="F504" s="863" t="s">
        <v>1955</v>
      </c>
      <c r="G504" s="835" t="s">
        <v>1960</v>
      </c>
      <c r="H504" s="835" t="s">
        <v>1961</v>
      </c>
      <c r="I504" s="849">
        <v>0.54500001668930054</v>
      </c>
      <c r="J504" s="849">
        <v>2300</v>
      </c>
      <c r="K504" s="850">
        <v>1253</v>
      </c>
    </row>
    <row r="505" spans="1:11" ht="14.45" customHeight="1" x14ac:dyDescent="0.2">
      <c r="A505" s="831" t="s">
        <v>571</v>
      </c>
      <c r="B505" s="832" t="s">
        <v>572</v>
      </c>
      <c r="C505" s="835" t="s">
        <v>597</v>
      </c>
      <c r="D505" s="863" t="s">
        <v>598</v>
      </c>
      <c r="E505" s="835" t="s">
        <v>1954</v>
      </c>
      <c r="F505" s="863" t="s">
        <v>1955</v>
      </c>
      <c r="G505" s="835" t="s">
        <v>1956</v>
      </c>
      <c r="H505" s="835" t="s">
        <v>2449</v>
      </c>
      <c r="I505" s="849">
        <v>0.47999998927116394</v>
      </c>
      <c r="J505" s="849">
        <v>500</v>
      </c>
      <c r="K505" s="850">
        <v>240</v>
      </c>
    </row>
    <row r="506" spans="1:11" ht="14.45" customHeight="1" x14ac:dyDescent="0.2">
      <c r="A506" s="831" t="s">
        <v>571</v>
      </c>
      <c r="B506" s="832" t="s">
        <v>572</v>
      </c>
      <c r="C506" s="835" t="s">
        <v>597</v>
      </c>
      <c r="D506" s="863" t="s">
        <v>598</v>
      </c>
      <c r="E506" s="835" t="s">
        <v>1954</v>
      </c>
      <c r="F506" s="863" t="s">
        <v>1955</v>
      </c>
      <c r="G506" s="835" t="s">
        <v>1965</v>
      </c>
      <c r="H506" s="835" t="s">
        <v>1966</v>
      </c>
      <c r="I506" s="849">
        <v>0.30142858198710848</v>
      </c>
      <c r="J506" s="849">
        <v>1500</v>
      </c>
      <c r="K506" s="850">
        <v>454</v>
      </c>
    </row>
    <row r="507" spans="1:11" ht="14.45" customHeight="1" x14ac:dyDescent="0.2">
      <c r="A507" s="831" t="s">
        <v>571</v>
      </c>
      <c r="B507" s="832" t="s">
        <v>572</v>
      </c>
      <c r="C507" s="835" t="s">
        <v>597</v>
      </c>
      <c r="D507" s="863" t="s">
        <v>598</v>
      </c>
      <c r="E507" s="835" t="s">
        <v>1954</v>
      </c>
      <c r="F507" s="863" t="s">
        <v>1955</v>
      </c>
      <c r="G507" s="835" t="s">
        <v>1960</v>
      </c>
      <c r="H507" s="835" t="s">
        <v>2450</v>
      </c>
      <c r="I507" s="849">
        <v>0.54428573165621075</v>
      </c>
      <c r="J507" s="849">
        <v>2200</v>
      </c>
      <c r="K507" s="850">
        <v>1195</v>
      </c>
    </row>
    <row r="508" spans="1:11" ht="14.45" customHeight="1" x14ac:dyDescent="0.2">
      <c r="A508" s="831" t="s">
        <v>571</v>
      </c>
      <c r="B508" s="832" t="s">
        <v>572</v>
      </c>
      <c r="C508" s="835" t="s">
        <v>597</v>
      </c>
      <c r="D508" s="863" t="s">
        <v>598</v>
      </c>
      <c r="E508" s="835" t="s">
        <v>1967</v>
      </c>
      <c r="F508" s="863" t="s">
        <v>1968</v>
      </c>
      <c r="G508" s="835" t="s">
        <v>1969</v>
      </c>
      <c r="H508" s="835" t="s">
        <v>1970</v>
      </c>
      <c r="I508" s="849">
        <v>15.729999542236328</v>
      </c>
      <c r="J508" s="849">
        <v>150</v>
      </c>
      <c r="K508" s="850">
        <v>2359.5</v>
      </c>
    </row>
    <row r="509" spans="1:11" ht="14.45" customHeight="1" x14ac:dyDescent="0.2">
      <c r="A509" s="831" t="s">
        <v>571</v>
      </c>
      <c r="B509" s="832" t="s">
        <v>572</v>
      </c>
      <c r="C509" s="835" t="s">
        <v>597</v>
      </c>
      <c r="D509" s="863" t="s">
        <v>598</v>
      </c>
      <c r="E509" s="835" t="s">
        <v>1967</v>
      </c>
      <c r="F509" s="863" t="s">
        <v>1968</v>
      </c>
      <c r="G509" s="835" t="s">
        <v>1971</v>
      </c>
      <c r="H509" s="835" t="s">
        <v>1972</v>
      </c>
      <c r="I509" s="849">
        <v>15.729999542236328</v>
      </c>
      <c r="J509" s="849">
        <v>350</v>
      </c>
      <c r="K509" s="850">
        <v>5505.5</v>
      </c>
    </row>
    <row r="510" spans="1:11" ht="14.45" customHeight="1" x14ac:dyDescent="0.2">
      <c r="A510" s="831" t="s">
        <v>571</v>
      </c>
      <c r="B510" s="832" t="s">
        <v>572</v>
      </c>
      <c r="C510" s="835" t="s">
        <v>597</v>
      </c>
      <c r="D510" s="863" t="s">
        <v>598</v>
      </c>
      <c r="E510" s="835" t="s">
        <v>1967</v>
      </c>
      <c r="F510" s="863" t="s">
        <v>1968</v>
      </c>
      <c r="G510" s="835" t="s">
        <v>2451</v>
      </c>
      <c r="H510" s="835" t="s">
        <v>2452</v>
      </c>
      <c r="I510" s="849">
        <v>15.729999542236328</v>
      </c>
      <c r="J510" s="849">
        <v>100</v>
      </c>
      <c r="K510" s="850">
        <v>1573</v>
      </c>
    </row>
    <row r="511" spans="1:11" ht="14.45" customHeight="1" x14ac:dyDescent="0.2">
      <c r="A511" s="831" t="s">
        <v>571</v>
      </c>
      <c r="B511" s="832" t="s">
        <v>572</v>
      </c>
      <c r="C511" s="835" t="s">
        <v>597</v>
      </c>
      <c r="D511" s="863" t="s">
        <v>598</v>
      </c>
      <c r="E511" s="835" t="s">
        <v>1967</v>
      </c>
      <c r="F511" s="863" t="s">
        <v>1968</v>
      </c>
      <c r="G511" s="835" t="s">
        <v>2453</v>
      </c>
      <c r="H511" s="835" t="s">
        <v>2454</v>
      </c>
      <c r="I511" s="849">
        <v>15.729999542236328</v>
      </c>
      <c r="J511" s="849">
        <v>150</v>
      </c>
      <c r="K511" s="850">
        <v>2359.5</v>
      </c>
    </row>
    <row r="512" spans="1:11" ht="14.45" customHeight="1" x14ac:dyDescent="0.2">
      <c r="A512" s="831" t="s">
        <v>571</v>
      </c>
      <c r="B512" s="832" t="s">
        <v>572</v>
      </c>
      <c r="C512" s="835" t="s">
        <v>597</v>
      </c>
      <c r="D512" s="863" t="s">
        <v>598</v>
      </c>
      <c r="E512" s="835" t="s">
        <v>1967</v>
      </c>
      <c r="F512" s="863" t="s">
        <v>1968</v>
      </c>
      <c r="G512" s="835" t="s">
        <v>1969</v>
      </c>
      <c r="H512" s="835" t="s">
        <v>1973</v>
      </c>
      <c r="I512" s="849">
        <v>15.729999542236328</v>
      </c>
      <c r="J512" s="849">
        <v>200</v>
      </c>
      <c r="K512" s="850">
        <v>3146</v>
      </c>
    </row>
    <row r="513" spans="1:11" ht="14.45" customHeight="1" x14ac:dyDescent="0.2">
      <c r="A513" s="831" t="s">
        <v>571</v>
      </c>
      <c r="B513" s="832" t="s">
        <v>572</v>
      </c>
      <c r="C513" s="835" t="s">
        <v>597</v>
      </c>
      <c r="D513" s="863" t="s">
        <v>598</v>
      </c>
      <c r="E513" s="835" t="s">
        <v>1967</v>
      </c>
      <c r="F513" s="863" t="s">
        <v>1968</v>
      </c>
      <c r="G513" s="835" t="s">
        <v>1971</v>
      </c>
      <c r="H513" s="835" t="s">
        <v>1974</v>
      </c>
      <c r="I513" s="849">
        <v>15.729999542236328</v>
      </c>
      <c r="J513" s="849">
        <v>600</v>
      </c>
      <c r="K513" s="850">
        <v>9438</v>
      </c>
    </row>
    <row r="514" spans="1:11" ht="14.45" customHeight="1" x14ac:dyDescent="0.2">
      <c r="A514" s="831" t="s">
        <v>571</v>
      </c>
      <c r="B514" s="832" t="s">
        <v>572</v>
      </c>
      <c r="C514" s="835" t="s">
        <v>597</v>
      </c>
      <c r="D514" s="863" t="s">
        <v>598</v>
      </c>
      <c r="E514" s="835" t="s">
        <v>1967</v>
      </c>
      <c r="F514" s="863" t="s">
        <v>1968</v>
      </c>
      <c r="G514" s="835" t="s">
        <v>2451</v>
      </c>
      <c r="H514" s="835" t="s">
        <v>2455</v>
      </c>
      <c r="I514" s="849">
        <v>15.729999542236328</v>
      </c>
      <c r="J514" s="849">
        <v>50</v>
      </c>
      <c r="K514" s="850">
        <v>786.5</v>
      </c>
    </row>
    <row r="515" spans="1:11" ht="14.45" customHeight="1" x14ac:dyDescent="0.2">
      <c r="A515" s="831" t="s">
        <v>571</v>
      </c>
      <c r="B515" s="832" t="s">
        <v>572</v>
      </c>
      <c r="C515" s="835" t="s">
        <v>597</v>
      </c>
      <c r="D515" s="863" t="s">
        <v>598</v>
      </c>
      <c r="E515" s="835" t="s">
        <v>1967</v>
      </c>
      <c r="F515" s="863" t="s">
        <v>1968</v>
      </c>
      <c r="G515" s="835" t="s">
        <v>2456</v>
      </c>
      <c r="H515" s="835" t="s">
        <v>2457</v>
      </c>
      <c r="I515" s="849">
        <v>15.720000267028809</v>
      </c>
      <c r="J515" s="849">
        <v>50</v>
      </c>
      <c r="K515" s="850">
        <v>786</v>
      </c>
    </row>
    <row r="516" spans="1:11" ht="14.45" customHeight="1" x14ac:dyDescent="0.2">
      <c r="A516" s="831" t="s">
        <v>571</v>
      </c>
      <c r="B516" s="832" t="s">
        <v>572</v>
      </c>
      <c r="C516" s="835" t="s">
        <v>597</v>
      </c>
      <c r="D516" s="863" t="s">
        <v>598</v>
      </c>
      <c r="E516" s="835" t="s">
        <v>1967</v>
      </c>
      <c r="F516" s="863" t="s">
        <v>1968</v>
      </c>
      <c r="G516" s="835" t="s">
        <v>2453</v>
      </c>
      <c r="H516" s="835" t="s">
        <v>2458</v>
      </c>
      <c r="I516" s="849">
        <v>15.729999542236328</v>
      </c>
      <c r="J516" s="849">
        <v>100</v>
      </c>
      <c r="K516" s="850">
        <v>1573</v>
      </c>
    </row>
    <row r="517" spans="1:11" ht="14.45" customHeight="1" x14ac:dyDescent="0.2">
      <c r="A517" s="831" t="s">
        <v>571</v>
      </c>
      <c r="B517" s="832" t="s">
        <v>572</v>
      </c>
      <c r="C517" s="835" t="s">
        <v>597</v>
      </c>
      <c r="D517" s="863" t="s">
        <v>598</v>
      </c>
      <c r="E517" s="835" t="s">
        <v>1967</v>
      </c>
      <c r="F517" s="863" t="s">
        <v>1968</v>
      </c>
      <c r="G517" s="835" t="s">
        <v>1975</v>
      </c>
      <c r="H517" s="835" t="s">
        <v>1976</v>
      </c>
      <c r="I517" s="849">
        <v>0.62666666507720947</v>
      </c>
      <c r="J517" s="849">
        <v>600</v>
      </c>
      <c r="K517" s="850">
        <v>376</v>
      </c>
    </row>
    <row r="518" spans="1:11" ht="14.45" customHeight="1" x14ac:dyDescent="0.2">
      <c r="A518" s="831" t="s">
        <v>571</v>
      </c>
      <c r="B518" s="832" t="s">
        <v>572</v>
      </c>
      <c r="C518" s="835" t="s">
        <v>597</v>
      </c>
      <c r="D518" s="863" t="s">
        <v>598</v>
      </c>
      <c r="E518" s="835" t="s">
        <v>1967</v>
      </c>
      <c r="F518" s="863" t="s">
        <v>1968</v>
      </c>
      <c r="G518" s="835" t="s">
        <v>1977</v>
      </c>
      <c r="H518" s="835" t="s">
        <v>1978</v>
      </c>
      <c r="I518" s="849">
        <v>0.62999999523162842</v>
      </c>
      <c r="J518" s="849">
        <v>44200</v>
      </c>
      <c r="K518" s="850">
        <v>27846</v>
      </c>
    </row>
    <row r="519" spans="1:11" ht="14.45" customHeight="1" x14ac:dyDescent="0.2">
      <c r="A519" s="831" t="s">
        <v>571</v>
      </c>
      <c r="B519" s="832" t="s">
        <v>572</v>
      </c>
      <c r="C519" s="835" t="s">
        <v>597</v>
      </c>
      <c r="D519" s="863" t="s">
        <v>598</v>
      </c>
      <c r="E519" s="835" t="s">
        <v>1967</v>
      </c>
      <c r="F519" s="863" t="s">
        <v>1968</v>
      </c>
      <c r="G519" s="835" t="s">
        <v>2459</v>
      </c>
      <c r="H519" s="835" t="s">
        <v>2460</v>
      </c>
      <c r="I519" s="849">
        <v>0.62999999523162842</v>
      </c>
      <c r="J519" s="849">
        <v>340</v>
      </c>
      <c r="K519" s="850">
        <v>214.19999694824219</v>
      </c>
    </row>
    <row r="520" spans="1:11" ht="14.45" customHeight="1" x14ac:dyDescent="0.2">
      <c r="A520" s="831" t="s">
        <v>571</v>
      </c>
      <c r="B520" s="832" t="s">
        <v>572</v>
      </c>
      <c r="C520" s="835" t="s">
        <v>597</v>
      </c>
      <c r="D520" s="863" t="s">
        <v>598</v>
      </c>
      <c r="E520" s="835" t="s">
        <v>1967</v>
      </c>
      <c r="F520" s="863" t="s">
        <v>1968</v>
      </c>
      <c r="G520" s="835" t="s">
        <v>1979</v>
      </c>
      <c r="H520" s="835" t="s">
        <v>1980</v>
      </c>
      <c r="I520" s="849">
        <v>0.89999997615814209</v>
      </c>
      <c r="J520" s="849">
        <v>1000</v>
      </c>
      <c r="K520" s="850">
        <v>896.32000732421875</v>
      </c>
    </row>
    <row r="521" spans="1:11" ht="14.45" customHeight="1" x14ac:dyDescent="0.2">
      <c r="A521" s="831" t="s">
        <v>571</v>
      </c>
      <c r="B521" s="832" t="s">
        <v>572</v>
      </c>
      <c r="C521" s="835" t="s">
        <v>597</v>
      </c>
      <c r="D521" s="863" t="s">
        <v>598</v>
      </c>
      <c r="E521" s="835" t="s">
        <v>1967</v>
      </c>
      <c r="F521" s="863" t="s">
        <v>1968</v>
      </c>
      <c r="G521" s="835" t="s">
        <v>1975</v>
      </c>
      <c r="H521" s="835" t="s">
        <v>1981</v>
      </c>
      <c r="I521" s="849">
        <v>0.62999999523162842</v>
      </c>
      <c r="J521" s="849">
        <v>400</v>
      </c>
      <c r="K521" s="850">
        <v>252</v>
      </c>
    </row>
    <row r="522" spans="1:11" ht="14.45" customHeight="1" x14ac:dyDescent="0.2">
      <c r="A522" s="831" t="s">
        <v>571</v>
      </c>
      <c r="B522" s="832" t="s">
        <v>572</v>
      </c>
      <c r="C522" s="835" t="s">
        <v>597</v>
      </c>
      <c r="D522" s="863" t="s">
        <v>598</v>
      </c>
      <c r="E522" s="835" t="s">
        <v>1967</v>
      </c>
      <c r="F522" s="863" t="s">
        <v>1968</v>
      </c>
      <c r="G522" s="835" t="s">
        <v>1977</v>
      </c>
      <c r="H522" s="835" t="s">
        <v>1982</v>
      </c>
      <c r="I522" s="849">
        <v>0.62999999523162842</v>
      </c>
      <c r="J522" s="849">
        <v>37000</v>
      </c>
      <c r="K522" s="850">
        <v>23310</v>
      </c>
    </row>
    <row r="523" spans="1:11" ht="14.45" customHeight="1" x14ac:dyDescent="0.2">
      <c r="A523" s="831" t="s">
        <v>571</v>
      </c>
      <c r="B523" s="832" t="s">
        <v>572</v>
      </c>
      <c r="C523" s="835" t="s">
        <v>597</v>
      </c>
      <c r="D523" s="863" t="s">
        <v>598</v>
      </c>
      <c r="E523" s="835" t="s">
        <v>1967</v>
      </c>
      <c r="F523" s="863" t="s">
        <v>1968</v>
      </c>
      <c r="G523" s="835" t="s">
        <v>1979</v>
      </c>
      <c r="H523" s="835" t="s">
        <v>1983</v>
      </c>
      <c r="I523" s="849">
        <v>0.89999997615814209</v>
      </c>
      <c r="J523" s="849">
        <v>1000</v>
      </c>
      <c r="K523" s="850">
        <v>895.40000915527344</v>
      </c>
    </row>
    <row r="524" spans="1:11" ht="14.45" customHeight="1" x14ac:dyDescent="0.2">
      <c r="A524" s="831" t="s">
        <v>571</v>
      </c>
      <c r="B524" s="832" t="s">
        <v>572</v>
      </c>
      <c r="C524" s="835" t="s">
        <v>597</v>
      </c>
      <c r="D524" s="863" t="s">
        <v>598</v>
      </c>
      <c r="E524" s="835" t="s">
        <v>2461</v>
      </c>
      <c r="F524" s="863" t="s">
        <v>2462</v>
      </c>
      <c r="G524" s="835" t="s">
        <v>2463</v>
      </c>
      <c r="H524" s="835" t="s">
        <v>2464</v>
      </c>
      <c r="I524" s="849">
        <v>629.20001220703125</v>
      </c>
      <c r="J524" s="849">
        <v>30</v>
      </c>
      <c r="K524" s="850">
        <v>18876</v>
      </c>
    </row>
    <row r="525" spans="1:11" ht="14.45" customHeight="1" x14ac:dyDescent="0.2">
      <c r="A525" s="831" t="s">
        <v>571</v>
      </c>
      <c r="B525" s="832" t="s">
        <v>572</v>
      </c>
      <c r="C525" s="835" t="s">
        <v>597</v>
      </c>
      <c r="D525" s="863" t="s">
        <v>598</v>
      </c>
      <c r="E525" s="835" t="s">
        <v>2461</v>
      </c>
      <c r="F525" s="863" t="s">
        <v>2462</v>
      </c>
      <c r="G525" s="835" t="s">
        <v>2465</v>
      </c>
      <c r="H525" s="835" t="s">
        <v>2466</v>
      </c>
      <c r="I525" s="849">
        <v>592.9000244140625</v>
      </c>
      <c r="J525" s="849">
        <v>10</v>
      </c>
      <c r="K525" s="850">
        <v>5929</v>
      </c>
    </row>
    <row r="526" spans="1:11" ht="14.45" customHeight="1" x14ac:dyDescent="0.2">
      <c r="A526" s="831" t="s">
        <v>571</v>
      </c>
      <c r="B526" s="832" t="s">
        <v>572</v>
      </c>
      <c r="C526" s="835" t="s">
        <v>597</v>
      </c>
      <c r="D526" s="863" t="s">
        <v>598</v>
      </c>
      <c r="E526" s="835" t="s">
        <v>2461</v>
      </c>
      <c r="F526" s="863" t="s">
        <v>2462</v>
      </c>
      <c r="G526" s="835" t="s">
        <v>2465</v>
      </c>
      <c r="H526" s="835" t="s">
        <v>2467</v>
      </c>
      <c r="I526" s="849">
        <v>592.9000244140625</v>
      </c>
      <c r="J526" s="849">
        <v>18</v>
      </c>
      <c r="K526" s="850">
        <v>10672.2001953125</v>
      </c>
    </row>
    <row r="527" spans="1:11" ht="14.45" customHeight="1" x14ac:dyDescent="0.2">
      <c r="A527" s="831" t="s">
        <v>571</v>
      </c>
      <c r="B527" s="832" t="s">
        <v>572</v>
      </c>
      <c r="C527" s="835" t="s">
        <v>597</v>
      </c>
      <c r="D527" s="863" t="s">
        <v>598</v>
      </c>
      <c r="E527" s="835" t="s">
        <v>2461</v>
      </c>
      <c r="F527" s="863" t="s">
        <v>2462</v>
      </c>
      <c r="G527" s="835" t="s">
        <v>2468</v>
      </c>
      <c r="H527" s="835" t="s">
        <v>2469</v>
      </c>
      <c r="I527" s="849">
        <v>592.9000244140625</v>
      </c>
      <c r="J527" s="849">
        <v>10</v>
      </c>
      <c r="K527" s="850">
        <v>5929</v>
      </c>
    </row>
    <row r="528" spans="1:11" ht="14.45" customHeight="1" x14ac:dyDescent="0.2">
      <c r="A528" s="831" t="s">
        <v>571</v>
      </c>
      <c r="B528" s="832" t="s">
        <v>572</v>
      </c>
      <c r="C528" s="835" t="s">
        <v>597</v>
      </c>
      <c r="D528" s="863" t="s">
        <v>598</v>
      </c>
      <c r="E528" s="835" t="s">
        <v>2461</v>
      </c>
      <c r="F528" s="863" t="s">
        <v>2462</v>
      </c>
      <c r="G528" s="835" t="s">
        <v>2470</v>
      </c>
      <c r="H528" s="835" t="s">
        <v>2471</v>
      </c>
      <c r="I528" s="849">
        <v>592.9000244140625</v>
      </c>
      <c r="J528" s="849">
        <v>10</v>
      </c>
      <c r="K528" s="850">
        <v>5929</v>
      </c>
    </row>
    <row r="529" spans="1:11" ht="14.45" customHeight="1" x14ac:dyDescent="0.2">
      <c r="A529" s="831" t="s">
        <v>571</v>
      </c>
      <c r="B529" s="832" t="s">
        <v>572</v>
      </c>
      <c r="C529" s="835" t="s">
        <v>597</v>
      </c>
      <c r="D529" s="863" t="s">
        <v>598</v>
      </c>
      <c r="E529" s="835" t="s">
        <v>2461</v>
      </c>
      <c r="F529" s="863" t="s">
        <v>2462</v>
      </c>
      <c r="G529" s="835" t="s">
        <v>2463</v>
      </c>
      <c r="H529" s="835" t="s">
        <v>2472</v>
      </c>
      <c r="I529" s="849">
        <v>629.20001220703125</v>
      </c>
      <c r="J529" s="849">
        <v>10</v>
      </c>
      <c r="K529" s="850">
        <v>6292</v>
      </c>
    </row>
    <row r="530" spans="1:11" ht="14.45" customHeight="1" x14ac:dyDescent="0.2">
      <c r="A530" s="831" t="s">
        <v>571</v>
      </c>
      <c r="B530" s="832" t="s">
        <v>572</v>
      </c>
      <c r="C530" s="835" t="s">
        <v>597</v>
      </c>
      <c r="D530" s="863" t="s">
        <v>598</v>
      </c>
      <c r="E530" s="835" t="s">
        <v>2461</v>
      </c>
      <c r="F530" s="863" t="s">
        <v>2462</v>
      </c>
      <c r="G530" s="835" t="s">
        <v>2465</v>
      </c>
      <c r="H530" s="835" t="s">
        <v>2473</v>
      </c>
      <c r="I530" s="849">
        <v>592.9000244140625</v>
      </c>
      <c r="J530" s="849">
        <v>8</v>
      </c>
      <c r="K530" s="850">
        <v>4743.2001953125</v>
      </c>
    </row>
    <row r="531" spans="1:11" ht="14.45" customHeight="1" x14ac:dyDescent="0.2">
      <c r="A531" s="831" t="s">
        <v>571</v>
      </c>
      <c r="B531" s="832" t="s">
        <v>572</v>
      </c>
      <c r="C531" s="835" t="s">
        <v>597</v>
      </c>
      <c r="D531" s="863" t="s">
        <v>598</v>
      </c>
      <c r="E531" s="835" t="s">
        <v>2461</v>
      </c>
      <c r="F531" s="863" t="s">
        <v>2462</v>
      </c>
      <c r="G531" s="835" t="s">
        <v>2474</v>
      </c>
      <c r="H531" s="835" t="s">
        <v>2475</v>
      </c>
      <c r="I531" s="849">
        <v>2178</v>
      </c>
      <c r="J531" s="849">
        <v>40</v>
      </c>
      <c r="K531" s="850">
        <v>87120</v>
      </c>
    </row>
    <row r="532" spans="1:11" ht="14.45" customHeight="1" x14ac:dyDescent="0.2">
      <c r="A532" s="831" t="s">
        <v>571</v>
      </c>
      <c r="B532" s="832" t="s">
        <v>572</v>
      </c>
      <c r="C532" s="835" t="s">
        <v>597</v>
      </c>
      <c r="D532" s="863" t="s">
        <v>598</v>
      </c>
      <c r="E532" s="835" t="s">
        <v>2461</v>
      </c>
      <c r="F532" s="863" t="s">
        <v>2462</v>
      </c>
      <c r="G532" s="835" t="s">
        <v>2476</v>
      </c>
      <c r="H532" s="835" t="s">
        <v>2477</v>
      </c>
      <c r="I532" s="849">
        <v>1694</v>
      </c>
      <c r="J532" s="849">
        <v>40</v>
      </c>
      <c r="K532" s="850">
        <v>67760</v>
      </c>
    </row>
    <row r="533" spans="1:11" ht="14.45" customHeight="1" x14ac:dyDescent="0.2">
      <c r="A533" s="831" t="s">
        <v>571</v>
      </c>
      <c r="B533" s="832" t="s">
        <v>572</v>
      </c>
      <c r="C533" s="835" t="s">
        <v>597</v>
      </c>
      <c r="D533" s="863" t="s">
        <v>598</v>
      </c>
      <c r="E533" s="835" t="s">
        <v>2478</v>
      </c>
      <c r="F533" s="863" t="s">
        <v>2479</v>
      </c>
      <c r="G533" s="835" t="s">
        <v>2480</v>
      </c>
      <c r="H533" s="835" t="s">
        <v>2481</v>
      </c>
      <c r="I533" s="849">
        <v>39.439998626708984</v>
      </c>
      <c r="J533" s="849">
        <v>5</v>
      </c>
      <c r="K533" s="850">
        <v>197.19999694824219</v>
      </c>
    </row>
    <row r="534" spans="1:11" ht="14.45" customHeight="1" x14ac:dyDescent="0.2">
      <c r="A534" s="831" t="s">
        <v>571</v>
      </c>
      <c r="B534" s="832" t="s">
        <v>572</v>
      </c>
      <c r="C534" s="835" t="s">
        <v>597</v>
      </c>
      <c r="D534" s="863" t="s">
        <v>598</v>
      </c>
      <c r="E534" s="835" t="s">
        <v>2478</v>
      </c>
      <c r="F534" s="863" t="s">
        <v>2479</v>
      </c>
      <c r="G534" s="835" t="s">
        <v>2482</v>
      </c>
      <c r="H534" s="835" t="s">
        <v>2483</v>
      </c>
      <c r="I534" s="849">
        <v>1494.3499755859375</v>
      </c>
      <c r="J534" s="849">
        <v>2</v>
      </c>
      <c r="K534" s="850">
        <v>2988.699951171875</v>
      </c>
    </row>
    <row r="535" spans="1:11" ht="14.45" customHeight="1" x14ac:dyDescent="0.2">
      <c r="A535" s="831" t="s">
        <v>571</v>
      </c>
      <c r="B535" s="832" t="s">
        <v>572</v>
      </c>
      <c r="C535" s="835" t="s">
        <v>597</v>
      </c>
      <c r="D535" s="863" t="s">
        <v>598</v>
      </c>
      <c r="E535" s="835" t="s">
        <v>2478</v>
      </c>
      <c r="F535" s="863" t="s">
        <v>2479</v>
      </c>
      <c r="G535" s="835" t="s">
        <v>2484</v>
      </c>
      <c r="H535" s="835" t="s">
        <v>2485</v>
      </c>
      <c r="I535" s="849">
        <v>5441.3701171875</v>
      </c>
      <c r="J535" s="849">
        <v>1</v>
      </c>
      <c r="K535" s="850">
        <v>5441.3701171875</v>
      </c>
    </row>
    <row r="536" spans="1:11" ht="14.45" customHeight="1" x14ac:dyDescent="0.2">
      <c r="A536" s="831" t="s">
        <v>571</v>
      </c>
      <c r="B536" s="832" t="s">
        <v>572</v>
      </c>
      <c r="C536" s="835" t="s">
        <v>597</v>
      </c>
      <c r="D536" s="863" t="s">
        <v>598</v>
      </c>
      <c r="E536" s="835" t="s">
        <v>2478</v>
      </c>
      <c r="F536" s="863" t="s">
        <v>2479</v>
      </c>
      <c r="G536" s="835" t="s">
        <v>2486</v>
      </c>
      <c r="H536" s="835" t="s">
        <v>2487</v>
      </c>
      <c r="I536" s="849">
        <v>88.099998474121094</v>
      </c>
      <c r="J536" s="849">
        <v>20</v>
      </c>
      <c r="K536" s="850">
        <v>1762</v>
      </c>
    </row>
    <row r="537" spans="1:11" ht="14.45" customHeight="1" x14ac:dyDescent="0.2">
      <c r="A537" s="831" t="s">
        <v>571</v>
      </c>
      <c r="B537" s="832" t="s">
        <v>572</v>
      </c>
      <c r="C537" s="835" t="s">
        <v>597</v>
      </c>
      <c r="D537" s="863" t="s">
        <v>598</v>
      </c>
      <c r="E537" s="835" t="s">
        <v>2478</v>
      </c>
      <c r="F537" s="863" t="s">
        <v>2479</v>
      </c>
      <c r="G537" s="835" t="s">
        <v>2488</v>
      </c>
      <c r="H537" s="835" t="s">
        <v>2489</v>
      </c>
      <c r="I537" s="849">
        <v>146.41000366210938</v>
      </c>
      <c r="J537" s="849">
        <v>30</v>
      </c>
      <c r="K537" s="850">
        <v>4392.2999267578125</v>
      </c>
    </row>
    <row r="538" spans="1:11" ht="14.45" customHeight="1" x14ac:dyDescent="0.2">
      <c r="A538" s="831" t="s">
        <v>571</v>
      </c>
      <c r="B538" s="832" t="s">
        <v>572</v>
      </c>
      <c r="C538" s="835" t="s">
        <v>597</v>
      </c>
      <c r="D538" s="863" t="s">
        <v>598</v>
      </c>
      <c r="E538" s="835" t="s">
        <v>2478</v>
      </c>
      <c r="F538" s="863" t="s">
        <v>2479</v>
      </c>
      <c r="G538" s="835" t="s">
        <v>2490</v>
      </c>
      <c r="H538" s="835" t="s">
        <v>2491</v>
      </c>
      <c r="I538" s="849">
        <v>342.30999755859375</v>
      </c>
      <c r="J538" s="849">
        <v>10</v>
      </c>
      <c r="K538" s="850">
        <v>3423.090087890625</v>
      </c>
    </row>
    <row r="539" spans="1:11" ht="14.45" customHeight="1" x14ac:dyDescent="0.2">
      <c r="A539" s="831" t="s">
        <v>571</v>
      </c>
      <c r="B539" s="832" t="s">
        <v>572</v>
      </c>
      <c r="C539" s="835" t="s">
        <v>597</v>
      </c>
      <c r="D539" s="863" t="s">
        <v>598</v>
      </c>
      <c r="E539" s="835" t="s">
        <v>2478</v>
      </c>
      <c r="F539" s="863" t="s">
        <v>2479</v>
      </c>
      <c r="G539" s="835" t="s">
        <v>2492</v>
      </c>
      <c r="H539" s="835" t="s">
        <v>2493</v>
      </c>
      <c r="I539" s="849">
        <v>1439.9100341796875</v>
      </c>
      <c r="J539" s="849">
        <v>8</v>
      </c>
      <c r="K539" s="850">
        <v>11519.30029296875</v>
      </c>
    </row>
    <row r="540" spans="1:11" ht="14.45" customHeight="1" x14ac:dyDescent="0.2">
      <c r="A540" s="831" t="s">
        <v>571</v>
      </c>
      <c r="B540" s="832" t="s">
        <v>572</v>
      </c>
      <c r="C540" s="835" t="s">
        <v>597</v>
      </c>
      <c r="D540" s="863" t="s">
        <v>598</v>
      </c>
      <c r="E540" s="835" t="s">
        <v>2478</v>
      </c>
      <c r="F540" s="863" t="s">
        <v>2479</v>
      </c>
      <c r="G540" s="835" t="s">
        <v>2494</v>
      </c>
      <c r="H540" s="835" t="s">
        <v>2495</v>
      </c>
      <c r="I540" s="849">
        <v>1056.3299560546875</v>
      </c>
      <c r="J540" s="849">
        <v>10</v>
      </c>
      <c r="K540" s="850">
        <v>10563.2998046875</v>
      </c>
    </row>
    <row r="541" spans="1:11" ht="14.45" customHeight="1" x14ac:dyDescent="0.2">
      <c r="A541" s="831" t="s">
        <v>571</v>
      </c>
      <c r="B541" s="832" t="s">
        <v>572</v>
      </c>
      <c r="C541" s="835" t="s">
        <v>597</v>
      </c>
      <c r="D541" s="863" t="s">
        <v>598</v>
      </c>
      <c r="E541" s="835" t="s">
        <v>2478</v>
      </c>
      <c r="F541" s="863" t="s">
        <v>2479</v>
      </c>
      <c r="G541" s="835" t="s">
        <v>2496</v>
      </c>
      <c r="H541" s="835" t="s">
        <v>2497</v>
      </c>
      <c r="I541" s="849">
        <v>470.69000244140625</v>
      </c>
      <c r="J541" s="849">
        <v>10</v>
      </c>
      <c r="K541" s="850">
        <v>4706.89990234375</v>
      </c>
    </row>
    <row r="542" spans="1:11" ht="14.45" customHeight="1" x14ac:dyDescent="0.2">
      <c r="A542" s="831" t="s">
        <v>571</v>
      </c>
      <c r="B542" s="832" t="s">
        <v>572</v>
      </c>
      <c r="C542" s="835" t="s">
        <v>597</v>
      </c>
      <c r="D542" s="863" t="s">
        <v>598</v>
      </c>
      <c r="E542" s="835" t="s">
        <v>2478</v>
      </c>
      <c r="F542" s="863" t="s">
        <v>2479</v>
      </c>
      <c r="G542" s="835" t="s">
        <v>2494</v>
      </c>
      <c r="H542" s="835" t="s">
        <v>2498</v>
      </c>
      <c r="I542" s="849">
        <v>1056.3299560546875</v>
      </c>
      <c r="J542" s="849">
        <v>10</v>
      </c>
      <c r="K542" s="850">
        <v>10563.2998046875</v>
      </c>
    </row>
    <row r="543" spans="1:11" ht="14.45" customHeight="1" x14ac:dyDescent="0.2">
      <c r="A543" s="831" t="s">
        <v>571</v>
      </c>
      <c r="B543" s="832" t="s">
        <v>572</v>
      </c>
      <c r="C543" s="835" t="s">
        <v>597</v>
      </c>
      <c r="D543" s="863" t="s">
        <v>598</v>
      </c>
      <c r="E543" s="835" t="s">
        <v>2478</v>
      </c>
      <c r="F543" s="863" t="s">
        <v>2479</v>
      </c>
      <c r="G543" s="835" t="s">
        <v>2496</v>
      </c>
      <c r="H543" s="835" t="s">
        <v>2499</v>
      </c>
      <c r="I543" s="849">
        <v>470.69000244140625</v>
      </c>
      <c r="J543" s="849">
        <v>30</v>
      </c>
      <c r="K543" s="850">
        <v>14120.69970703125</v>
      </c>
    </row>
    <row r="544" spans="1:11" ht="14.45" customHeight="1" x14ac:dyDescent="0.2">
      <c r="A544" s="831" t="s">
        <v>571</v>
      </c>
      <c r="B544" s="832" t="s">
        <v>572</v>
      </c>
      <c r="C544" s="835" t="s">
        <v>597</v>
      </c>
      <c r="D544" s="863" t="s">
        <v>598</v>
      </c>
      <c r="E544" s="835" t="s">
        <v>2478</v>
      </c>
      <c r="F544" s="863" t="s">
        <v>2479</v>
      </c>
      <c r="G544" s="835" t="s">
        <v>2500</v>
      </c>
      <c r="H544" s="835" t="s">
        <v>2501</v>
      </c>
      <c r="I544" s="849">
        <v>3102.919921875</v>
      </c>
      <c r="J544" s="849">
        <v>25</v>
      </c>
      <c r="K544" s="850">
        <v>77573.1005859375</v>
      </c>
    </row>
    <row r="545" spans="1:11" ht="14.45" customHeight="1" x14ac:dyDescent="0.2">
      <c r="A545" s="831" t="s">
        <v>571</v>
      </c>
      <c r="B545" s="832" t="s">
        <v>572</v>
      </c>
      <c r="C545" s="835" t="s">
        <v>597</v>
      </c>
      <c r="D545" s="863" t="s">
        <v>598</v>
      </c>
      <c r="E545" s="835" t="s">
        <v>2478</v>
      </c>
      <c r="F545" s="863" t="s">
        <v>2479</v>
      </c>
      <c r="G545" s="835" t="s">
        <v>2502</v>
      </c>
      <c r="H545" s="835" t="s">
        <v>2503</v>
      </c>
      <c r="I545" s="849">
        <v>663.05000813802087</v>
      </c>
      <c r="J545" s="849">
        <v>35</v>
      </c>
      <c r="K545" s="850">
        <v>23206.879638671875</v>
      </c>
    </row>
    <row r="546" spans="1:11" ht="14.45" customHeight="1" x14ac:dyDescent="0.2">
      <c r="A546" s="831" t="s">
        <v>571</v>
      </c>
      <c r="B546" s="832" t="s">
        <v>572</v>
      </c>
      <c r="C546" s="835" t="s">
        <v>597</v>
      </c>
      <c r="D546" s="863" t="s">
        <v>598</v>
      </c>
      <c r="E546" s="835" t="s">
        <v>2478</v>
      </c>
      <c r="F546" s="863" t="s">
        <v>2479</v>
      </c>
      <c r="G546" s="835" t="s">
        <v>2504</v>
      </c>
      <c r="H546" s="835" t="s">
        <v>2505</v>
      </c>
      <c r="I546" s="849">
        <v>399.29998779296875</v>
      </c>
      <c r="J546" s="849">
        <v>20</v>
      </c>
      <c r="K546" s="850">
        <v>7986</v>
      </c>
    </row>
    <row r="547" spans="1:11" ht="14.45" customHeight="1" x14ac:dyDescent="0.2">
      <c r="A547" s="831" t="s">
        <v>571</v>
      </c>
      <c r="B547" s="832" t="s">
        <v>572</v>
      </c>
      <c r="C547" s="835" t="s">
        <v>597</v>
      </c>
      <c r="D547" s="863" t="s">
        <v>598</v>
      </c>
      <c r="E547" s="835" t="s">
        <v>2478</v>
      </c>
      <c r="F547" s="863" t="s">
        <v>2479</v>
      </c>
      <c r="G547" s="835" t="s">
        <v>2506</v>
      </c>
      <c r="H547" s="835" t="s">
        <v>2507</v>
      </c>
      <c r="I547" s="849">
        <v>5832.2001953125</v>
      </c>
      <c r="J547" s="849">
        <v>1</v>
      </c>
      <c r="K547" s="850">
        <v>5832.2001953125</v>
      </c>
    </row>
    <row r="548" spans="1:11" ht="14.45" customHeight="1" thickBot="1" x14ac:dyDescent="0.25">
      <c r="A548" s="839" t="s">
        <v>571</v>
      </c>
      <c r="B548" s="840" t="s">
        <v>572</v>
      </c>
      <c r="C548" s="843" t="s">
        <v>597</v>
      </c>
      <c r="D548" s="864" t="s">
        <v>598</v>
      </c>
      <c r="E548" s="843" t="s">
        <v>2478</v>
      </c>
      <c r="F548" s="864" t="s">
        <v>2479</v>
      </c>
      <c r="G548" s="843" t="s">
        <v>2506</v>
      </c>
      <c r="H548" s="843" t="s">
        <v>2508</v>
      </c>
      <c r="I548" s="851">
        <v>5832.2001953125</v>
      </c>
      <c r="J548" s="851">
        <v>2</v>
      </c>
      <c r="K548" s="852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4AC6B61-AB67-45B8-911E-D60B912EA77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72.064518181818187</v>
      </c>
      <c r="D6" s="491"/>
      <c r="E6" s="491"/>
      <c r="F6" s="490"/>
      <c r="G6" s="492">
        <f ca="1">SUM(Tabulka[05 h_vram])/2</f>
        <v>113748.20999999999</v>
      </c>
      <c r="H6" s="491">
        <f ca="1">SUM(Tabulka[06 h_naduv])/2</f>
        <v>5962.5</v>
      </c>
      <c r="I6" s="491">
        <f ca="1">SUM(Tabulka[07 h_nadzk])/2</f>
        <v>5165.5</v>
      </c>
      <c r="J6" s="490">
        <f ca="1">SUM(Tabulka[08 h_oon])/2</f>
        <v>616.5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2433850</v>
      </c>
      <c r="N6" s="491">
        <f ca="1">SUM(Tabulka[12 m_oc])/2</f>
        <v>2433850</v>
      </c>
      <c r="O6" s="490">
        <f ca="1">SUM(Tabulka[13 m_sk])/2</f>
        <v>46385103</v>
      </c>
      <c r="P6" s="489">
        <f ca="1">SUM(Tabulka[14_vzsk])/2</f>
        <v>71161</v>
      </c>
      <c r="Q6" s="489">
        <f ca="1">SUM(Tabulka[15_vzpl])/2</f>
        <v>86962.365591397858</v>
      </c>
      <c r="R6" s="488">
        <f ca="1">IF(Q6=0,0,P6/Q6)</f>
        <v>0.81829650695517764</v>
      </c>
      <c r="S6" s="487">
        <f ca="1">Q6-P6</f>
        <v>15801.365591397858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10.769063636363637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18334.400000000005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3016.5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115.5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688708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688708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11808877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27379.032258064522</v>
      </c>
      <c r="R8" s="471">
        <f ca="1">IF(Tabulka[[#This Row],[15_vzpl]]=0,"",Tabulka[[#This Row],[14_vzsk]]/Tabulka[[#This Row],[15_vzpl]])</f>
        <v>1.3002650957290129</v>
      </c>
      <c r="S8" s="470">
        <f ca="1">IF(Tabulka[[#This Row],[15_vzpl]]-Tabulka[[#This Row],[14_vzsk]]=0,"",Tabulka[[#This Row],[15_vzpl]]-Tabulka[[#This Row],[14_vzsk]])</f>
        <v>-8220.9677419354775</v>
      </c>
    </row>
    <row r="9" spans="1:19" x14ac:dyDescent="0.25">
      <c r="A9" s="469">
        <v>99</v>
      </c>
      <c r="B9" s="468" t="s">
        <v>2525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2.2545454545454544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3779.2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35035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35035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1504001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27379.032258064522</v>
      </c>
      <c r="R9" s="471">
        <f ca="1">IF(Tabulka[[#This Row],[15_vzpl]]=0,"",Tabulka[[#This Row],[14_vzsk]]/Tabulka[[#This Row],[15_vzpl]])</f>
        <v>1.3002650957290129</v>
      </c>
      <c r="S9" s="470">
        <f ca="1">IF(Tabulka[[#This Row],[15_vzpl]]-Tabulka[[#This Row],[14_vzsk]]=0,"",Tabulka[[#This Row],[15_vzpl]]-Tabulka[[#This Row],[14_vzsk]])</f>
        <v>-8220.9677419354775</v>
      </c>
    </row>
    <row r="10" spans="1:19" x14ac:dyDescent="0.25">
      <c r="A10" s="469">
        <v>100</v>
      </c>
      <c r="B10" s="468" t="s">
        <v>2526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0.18181818181818182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45791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45791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156876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2527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8.3327000000000009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14227.199999999999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2320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607882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607882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10148000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2510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60.295454545454547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93737.81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2934.5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1728210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1728210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34206415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35561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59583.333333333328</v>
      </c>
      <c r="R12" s="471">
        <f ca="1">IF(Tabulka[[#This Row],[15_vzpl]]=0,"",Tabulka[[#This Row],[14_vzsk]]/Tabulka[[#This Row],[15_vzpl]])</f>
        <v>0.59682797202797211</v>
      </c>
      <c r="S12" s="470">
        <f ca="1">IF(Tabulka[[#This Row],[15_vzpl]]-Tabulka[[#This Row],[14_vzsk]]=0,"",Tabulka[[#This Row],[15_vzpl]]-Tabulka[[#This Row],[14_vzsk]])</f>
        <v>24022.333333333328</v>
      </c>
    </row>
    <row r="13" spans="1:19" x14ac:dyDescent="0.25">
      <c r="A13" s="469">
        <v>303</v>
      </c>
      <c r="B13" s="468" t="s">
        <v>2528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35561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59583.333333333328</v>
      </c>
      <c r="R13" s="471">
        <f ca="1">IF(Tabulka[[#This Row],[15_vzpl]]=0,"",Tabulka[[#This Row],[14_vzsk]]/Tabulka[[#This Row],[15_vzpl]])</f>
        <v>0.59682797202797211</v>
      </c>
      <c r="S13" s="470">
        <f ca="1">IF(Tabulka[[#This Row],[15_vzpl]]-Tabulka[[#This Row],[14_vzsk]]=0,"",Tabulka[[#This Row],[15_vzpl]]-Tabulka[[#This Row],[14_vzsk]])</f>
        <v>24022.333333333328</v>
      </c>
    </row>
    <row r="14" spans="1:19" x14ac:dyDescent="0.25">
      <c r="A14" s="469">
        <v>306</v>
      </c>
      <c r="B14" s="468" t="s">
        <v>2529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10.886363636363637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16679.57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731.25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461.5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238557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238557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5160221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2530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9.204545454545455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14549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359.25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838.5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345884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345884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6093043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2531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1296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21308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21308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392067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2532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35.204545454545453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54509.24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1253.25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1065294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1065294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21361932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2533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472.75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57167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57167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1199152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2511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339861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2534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11.5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16932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339861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2512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0</v>
      </c>
      <c r="B22" s="468" t="s">
        <v>2535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301</v>
      </c>
    </row>
    <row r="24" spans="1:19" x14ac:dyDescent="0.25">
      <c r="A24" s="222" t="s">
        <v>201</v>
      </c>
    </row>
    <row r="25" spans="1:19" x14ac:dyDescent="0.25">
      <c r="A25" s="223" t="s">
        <v>271</v>
      </c>
    </row>
    <row r="26" spans="1:19" x14ac:dyDescent="0.25">
      <c r="A26" s="461" t="s">
        <v>270</v>
      </c>
    </row>
    <row r="27" spans="1:19" x14ac:dyDescent="0.25">
      <c r="A27" s="374" t="s">
        <v>233</v>
      </c>
    </row>
    <row r="28" spans="1:19" x14ac:dyDescent="0.25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FBA5F84-AE56-4EF4-A655-BD1D357F3EF5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81923.796842399606</v>
      </c>
      <c r="D4" s="280">
        <f ca="1">IF(ISERROR(VLOOKUP("Náklady celkem",INDIRECT("HI!$A:$G"),5,0)),0,VLOOKUP("Náklady celkem",INDIRECT("HI!$A:$G"),5,0))</f>
        <v>83722.908179999999</v>
      </c>
      <c r="E4" s="281">
        <f ca="1">IF(C4=0,0,D4/C4)</f>
        <v>1.021960790477783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6444.7860187988281</v>
      </c>
      <c r="D7" s="288">
        <f>IF(ISERROR(HI!E5),"",HI!E5)</f>
        <v>4129.6686900000013</v>
      </c>
      <c r="E7" s="285">
        <f t="shared" ref="E7:E15" si="0">IF(C7=0,0,D7/C7)</f>
        <v>0.64077669575904461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0.47142456556805595</v>
      </c>
      <c r="E8" s="285">
        <f t="shared" si="0"/>
        <v>0.5238050728533955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0.20231213872832371</v>
      </c>
      <c r="E9" s="285">
        <f>IF(C9=0,0,D9/C9)</f>
        <v>0.67437379576107903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0.49948046670368851</v>
      </c>
      <c r="E11" s="285">
        <f t="shared" si="0"/>
        <v>0.83246744450614751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0.98460483411895161</v>
      </c>
      <c r="E12" s="285">
        <f t="shared" si="0"/>
        <v>1.2307560426486894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4079.6554328308107</v>
      </c>
      <c r="D15" s="288">
        <f>IF(ISERROR(HI!E6),"",HI!E6)</f>
        <v>3825.9075300000004</v>
      </c>
      <c r="E15" s="285">
        <f t="shared" si="0"/>
        <v>0.93780163373877423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59979.769084106447</v>
      </c>
      <c r="D16" s="284">
        <f ca="1">IF(ISERROR(VLOOKUP("Osobní náklady (Kč) *",INDIRECT("HI!$A:$G"),5,0)),0,VLOOKUP("Osobní náklady (Kč) *",INDIRECT("HI!$A:$G"),5,0))</f>
        <v>63049.435720000001</v>
      </c>
      <c r="E16" s="285">
        <f ca="1">IF(C16=0,0,D16/C16)</f>
        <v>1.0511783670188715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70256.728000000003</v>
      </c>
      <c r="D18" s="303">
        <f ca="1">IF(ISERROR(VLOOKUP("Výnosy celkem",INDIRECT("HI!$A:$G"),5,0)),0,VLOOKUP("Výnosy celkem",INDIRECT("HI!$A:$G"),5,0))</f>
        <v>73698.448999999993</v>
      </c>
      <c r="E18" s="304">
        <f t="shared" ref="E18:E31" ca="1" si="1">IF(C18=0,0,D18/C18)</f>
        <v>1.0489877780815524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410.36799999999999</v>
      </c>
      <c r="D19" s="284">
        <f ca="1">IF(ISERROR(VLOOKUP("Ambulance *",INDIRECT("HI!$A:$G"),5,0)),0,VLOOKUP("Ambulance *",INDIRECT("HI!$A:$G"),5,0))</f>
        <v>421.19900000000001</v>
      </c>
      <c r="E19" s="285">
        <f t="shared" ca="1" si="1"/>
        <v>1.0263933834996881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1.0263933834996881</v>
      </c>
      <c r="E20" s="285">
        <f t="shared" si="1"/>
        <v>1.0263933834996881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1.0263933834996881</v>
      </c>
      <c r="E21" s="285">
        <f t="shared" si="1"/>
        <v>1.0263933834996881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1.0276830196083915</v>
      </c>
      <c r="E23" s="285">
        <f t="shared" si="1"/>
        <v>1.2090388465981077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69846.36</v>
      </c>
      <c r="D24" s="284">
        <f ca="1">IF(ISERROR(VLOOKUP("Hospitalizace *",INDIRECT("HI!$A:$G"),5,0)),0,VLOOKUP("Hospitalizace *",INDIRECT("HI!$A:$G"),5,0))</f>
        <v>73277.25</v>
      </c>
      <c r="E24" s="285">
        <f ca="1">IF(C24=0,0,D24/C24)</f>
        <v>1.0491205268248767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1.0491205268248767</v>
      </c>
      <c r="E25" s="285">
        <f t="shared" si="1"/>
        <v>1.0491205268248767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1.4207940726423449</v>
      </c>
      <c r="E26" s="285">
        <f t="shared" si="1"/>
        <v>1.4207940726423449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1.0451133074988128</v>
      </c>
      <c r="E28" s="285">
        <f t="shared" ref="E28" si="2">IF(C28=0,0,D28/C28)</f>
        <v>1.0451133074988128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0.97382861967074719</v>
      </c>
      <c r="E29" s="285">
        <f t="shared" si="1"/>
        <v>1.0250827575481549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0.89710264375832116</v>
      </c>
      <c r="E30" s="285">
        <f t="shared" si="1"/>
        <v>0.89710264375832116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0.91115588304818618</v>
      </c>
      <c r="E31" s="285">
        <f t="shared" si="1"/>
        <v>0.95911145584019597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99CE0C3-FFB7-40E1-9800-0AF866CAD4A9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2524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11.138300000000001</v>
      </c>
      <c r="F4" s="498"/>
      <c r="G4" s="498"/>
      <c r="H4" s="498"/>
      <c r="I4" s="498">
        <v>1862.4</v>
      </c>
      <c r="J4" s="498">
        <v>253</v>
      </c>
      <c r="K4" s="498">
        <v>11.5</v>
      </c>
      <c r="L4" s="498">
        <v>62</v>
      </c>
      <c r="M4" s="498"/>
      <c r="N4" s="498"/>
      <c r="O4" s="498">
        <v>750</v>
      </c>
      <c r="P4" s="498">
        <v>750</v>
      </c>
      <c r="Q4" s="498">
        <v>992585</v>
      </c>
      <c r="R4" s="498">
        <v>5000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419.2</v>
      </c>
      <c r="J5">
        <v>44</v>
      </c>
      <c r="L5">
        <v>23</v>
      </c>
      <c r="Q5">
        <v>144923</v>
      </c>
      <c r="R5">
        <v>5000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O6">
        <v>750</v>
      </c>
      <c r="P6">
        <v>750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8.3383000000000003</v>
      </c>
      <c r="I7">
        <v>1443.2</v>
      </c>
      <c r="J7">
        <v>209</v>
      </c>
      <c r="K7">
        <v>11.5</v>
      </c>
      <c r="L7">
        <v>39</v>
      </c>
      <c r="Q7">
        <v>847662</v>
      </c>
    </row>
    <row r="8" spans="1:19" x14ac:dyDescent="0.25">
      <c r="A8" s="505" t="s">
        <v>215</v>
      </c>
      <c r="B8" s="504">
        <v>5</v>
      </c>
      <c r="C8">
        <v>1</v>
      </c>
      <c r="D8" t="s">
        <v>2510</v>
      </c>
      <c r="E8">
        <v>60.25</v>
      </c>
      <c r="I8">
        <v>9748</v>
      </c>
      <c r="J8">
        <v>66</v>
      </c>
      <c r="K8">
        <v>36</v>
      </c>
      <c r="O8">
        <v>750</v>
      </c>
      <c r="P8">
        <v>750</v>
      </c>
      <c r="Q8">
        <v>2762130</v>
      </c>
      <c r="R8">
        <v>3599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R9">
        <v>3599</v>
      </c>
      <c r="S9">
        <v>5416.666666666667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306</v>
      </c>
      <c r="E10">
        <v>10.25</v>
      </c>
      <c r="I10">
        <v>1437</v>
      </c>
      <c r="J10">
        <v>20</v>
      </c>
      <c r="Q10">
        <v>364324</v>
      </c>
    </row>
    <row r="11" spans="1:19" x14ac:dyDescent="0.25">
      <c r="A11" s="503" t="s">
        <v>218</v>
      </c>
      <c r="B11" s="502">
        <v>8</v>
      </c>
      <c r="C11">
        <v>1</v>
      </c>
      <c r="D11">
        <v>307</v>
      </c>
      <c r="E11">
        <v>9.75</v>
      </c>
      <c r="I11">
        <v>1665</v>
      </c>
      <c r="Q11">
        <v>506923</v>
      </c>
    </row>
    <row r="12" spans="1:19" x14ac:dyDescent="0.25">
      <c r="A12" s="505" t="s">
        <v>219</v>
      </c>
      <c r="B12" s="504">
        <v>9</v>
      </c>
      <c r="C12">
        <v>1</v>
      </c>
      <c r="D12">
        <v>309</v>
      </c>
      <c r="E12">
        <v>1</v>
      </c>
      <c r="I12">
        <v>184</v>
      </c>
      <c r="J12">
        <v>8</v>
      </c>
      <c r="Q12">
        <v>41405</v>
      </c>
    </row>
    <row r="13" spans="1:19" x14ac:dyDescent="0.25">
      <c r="A13" s="503" t="s">
        <v>220</v>
      </c>
      <c r="B13" s="502">
        <v>10</v>
      </c>
      <c r="C13">
        <v>1</v>
      </c>
      <c r="D13">
        <v>310</v>
      </c>
      <c r="E13">
        <v>35.25</v>
      </c>
      <c r="I13">
        <v>5734</v>
      </c>
      <c r="K13">
        <v>36</v>
      </c>
      <c r="O13">
        <v>750</v>
      </c>
      <c r="P13">
        <v>750</v>
      </c>
      <c r="Q13">
        <v>1746536</v>
      </c>
    </row>
    <row r="14" spans="1:19" x14ac:dyDescent="0.25">
      <c r="A14" s="505" t="s">
        <v>221</v>
      </c>
      <c r="B14" s="504">
        <v>11</v>
      </c>
      <c r="C14">
        <v>1</v>
      </c>
      <c r="D14">
        <v>642</v>
      </c>
      <c r="E14">
        <v>4</v>
      </c>
      <c r="I14">
        <v>728</v>
      </c>
      <c r="J14">
        <v>38</v>
      </c>
      <c r="Q14">
        <v>102942</v>
      </c>
    </row>
    <row r="15" spans="1:19" x14ac:dyDescent="0.25">
      <c r="A15" s="503" t="s">
        <v>222</v>
      </c>
      <c r="B15" s="502">
        <v>12</v>
      </c>
      <c r="C15">
        <v>1</v>
      </c>
      <c r="D15" t="s">
        <v>2511</v>
      </c>
      <c r="E15">
        <v>1</v>
      </c>
      <c r="I15">
        <v>176</v>
      </c>
      <c r="Q15">
        <v>29139</v>
      </c>
    </row>
    <row r="16" spans="1:19" x14ac:dyDescent="0.25">
      <c r="A16" s="501" t="s">
        <v>210</v>
      </c>
      <c r="B16" s="500">
        <v>2019</v>
      </c>
      <c r="C16">
        <v>1</v>
      </c>
      <c r="D16">
        <v>30</v>
      </c>
      <c r="E16">
        <v>1</v>
      </c>
      <c r="I16">
        <v>176</v>
      </c>
      <c r="Q16">
        <v>29139</v>
      </c>
    </row>
    <row r="17" spans="3:19" x14ac:dyDescent="0.25">
      <c r="C17">
        <v>1</v>
      </c>
      <c r="D17" t="s">
        <v>2512</v>
      </c>
      <c r="L17">
        <v>11.5</v>
      </c>
      <c r="Q17">
        <v>2990</v>
      </c>
    </row>
    <row r="18" spans="3:19" x14ac:dyDescent="0.25">
      <c r="C18">
        <v>1</v>
      </c>
      <c r="D18">
        <v>0</v>
      </c>
      <c r="L18">
        <v>11.5</v>
      </c>
      <c r="Q18">
        <v>2990</v>
      </c>
    </row>
    <row r="19" spans="3:19" x14ac:dyDescent="0.25">
      <c r="C19" t="s">
        <v>2513</v>
      </c>
      <c r="E19">
        <v>72.388300000000001</v>
      </c>
      <c r="I19">
        <v>11786.4</v>
      </c>
      <c r="J19">
        <v>319</v>
      </c>
      <c r="K19">
        <v>47.5</v>
      </c>
      <c r="L19">
        <v>73.5</v>
      </c>
      <c r="O19">
        <v>1500</v>
      </c>
      <c r="P19">
        <v>1500</v>
      </c>
      <c r="Q19">
        <v>3786844</v>
      </c>
      <c r="R19">
        <v>8599</v>
      </c>
      <c r="S19">
        <v>7905.6695992179866</v>
      </c>
    </row>
    <row r="20" spans="3:19" x14ac:dyDescent="0.25">
      <c r="C20">
        <v>2</v>
      </c>
      <c r="D20" t="s">
        <v>272</v>
      </c>
      <c r="E20">
        <v>11.139800000000001</v>
      </c>
      <c r="I20">
        <v>1700</v>
      </c>
      <c r="J20">
        <v>258</v>
      </c>
      <c r="K20">
        <v>11.5</v>
      </c>
      <c r="L20">
        <v>11.5</v>
      </c>
      <c r="Q20">
        <v>957937</v>
      </c>
      <c r="R20">
        <v>5000</v>
      </c>
      <c r="S20">
        <v>2489.0029325513196</v>
      </c>
    </row>
    <row r="21" spans="3:19" x14ac:dyDescent="0.25">
      <c r="C21">
        <v>2</v>
      </c>
      <c r="D21">
        <v>99</v>
      </c>
      <c r="E21">
        <v>2.8</v>
      </c>
      <c r="I21">
        <v>448</v>
      </c>
      <c r="J21">
        <v>100</v>
      </c>
      <c r="L21">
        <v>11.5</v>
      </c>
      <c r="Q21">
        <v>165457</v>
      </c>
      <c r="R21">
        <v>5000</v>
      </c>
      <c r="S21">
        <v>2489.0029325513196</v>
      </c>
    </row>
    <row r="22" spans="3:19" x14ac:dyDescent="0.25">
      <c r="C22">
        <v>2</v>
      </c>
      <c r="D22">
        <v>101</v>
      </c>
      <c r="E22">
        <v>8.3398000000000003</v>
      </c>
      <c r="I22">
        <v>1252</v>
      </c>
      <c r="J22">
        <v>158</v>
      </c>
      <c r="K22">
        <v>11.5</v>
      </c>
      <c r="Q22">
        <v>792480</v>
      </c>
    </row>
    <row r="23" spans="3:19" x14ac:dyDescent="0.25">
      <c r="C23">
        <v>2</v>
      </c>
      <c r="D23" t="s">
        <v>2510</v>
      </c>
      <c r="E23">
        <v>60.25</v>
      </c>
      <c r="I23">
        <v>8786.93</v>
      </c>
      <c r="J23">
        <v>59</v>
      </c>
      <c r="K23">
        <v>36</v>
      </c>
      <c r="O23">
        <v>1500</v>
      </c>
      <c r="P23">
        <v>1500</v>
      </c>
      <c r="Q23">
        <v>2685306</v>
      </c>
      <c r="R23">
        <v>1393</v>
      </c>
      <c r="S23">
        <v>5416.666666666667</v>
      </c>
    </row>
    <row r="24" spans="3:19" x14ac:dyDescent="0.25">
      <c r="C24">
        <v>2</v>
      </c>
      <c r="D24">
        <v>303</v>
      </c>
      <c r="R24">
        <v>1393</v>
      </c>
      <c r="S24">
        <v>5416.666666666667</v>
      </c>
    </row>
    <row r="25" spans="3:19" x14ac:dyDescent="0.25">
      <c r="C25">
        <v>2</v>
      </c>
      <c r="D25">
        <v>306</v>
      </c>
      <c r="E25">
        <v>10.25</v>
      </c>
      <c r="I25">
        <v>1560.93</v>
      </c>
      <c r="Q25">
        <v>373691</v>
      </c>
    </row>
    <row r="26" spans="3:19" x14ac:dyDescent="0.25">
      <c r="C26">
        <v>2</v>
      </c>
      <c r="D26">
        <v>307</v>
      </c>
      <c r="E26">
        <v>9.75</v>
      </c>
      <c r="I26">
        <v>1336</v>
      </c>
      <c r="Q26">
        <v>487694</v>
      </c>
    </row>
    <row r="27" spans="3:19" x14ac:dyDescent="0.25">
      <c r="C27">
        <v>2</v>
      </c>
      <c r="D27">
        <v>309</v>
      </c>
      <c r="E27">
        <v>1</v>
      </c>
      <c r="I27">
        <v>160</v>
      </c>
      <c r="J27">
        <v>10</v>
      </c>
      <c r="Q27">
        <v>42484</v>
      </c>
    </row>
    <row r="28" spans="3:19" x14ac:dyDescent="0.25">
      <c r="C28">
        <v>2</v>
      </c>
      <c r="D28">
        <v>310</v>
      </c>
      <c r="E28">
        <v>35.25</v>
      </c>
      <c r="I28">
        <v>5090</v>
      </c>
      <c r="J28">
        <v>6</v>
      </c>
      <c r="K28">
        <v>36</v>
      </c>
      <c r="O28">
        <v>1500</v>
      </c>
      <c r="P28">
        <v>1500</v>
      </c>
      <c r="Q28">
        <v>1676870</v>
      </c>
    </row>
    <row r="29" spans="3:19" x14ac:dyDescent="0.25">
      <c r="C29">
        <v>2</v>
      </c>
      <c r="D29">
        <v>642</v>
      </c>
      <c r="E29">
        <v>4</v>
      </c>
      <c r="I29">
        <v>640</v>
      </c>
      <c r="J29">
        <v>43</v>
      </c>
      <c r="Q29">
        <v>104567</v>
      </c>
    </row>
    <row r="30" spans="3:19" x14ac:dyDescent="0.25">
      <c r="C30">
        <v>2</v>
      </c>
      <c r="D30" t="s">
        <v>2511</v>
      </c>
      <c r="E30">
        <v>1</v>
      </c>
      <c r="I30">
        <v>140</v>
      </c>
      <c r="Q30">
        <v>28860</v>
      </c>
    </row>
    <row r="31" spans="3:19" x14ac:dyDescent="0.25">
      <c r="C31">
        <v>2</v>
      </c>
      <c r="D31">
        <v>30</v>
      </c>
      <c r="E31">
        <v>1</v>
      </c>
      <c r="I31">
        <v>140</v>
      </c>
      <c r="Q31">
        <v>28860</v>
      </c>
    </row>
    <row r="32" spans="3:19" x14ac:dyDescent="0.25">
      <c r="C32">
        <v>2</v>
      </c>
      <c r="D32" t="s">
        <v>2512</v>
      </c>
      <c r="L32">
        <v>11.5</v>
      </c>
      <c r="Q32">
        <v>2990</v>
      </c>
    </row>
    <row r="33" spans="3:19" x14ac:dyDescent="0.25">
      <c r="C33">
        <v>2</v>
      </c>
      <c r="D33">
        <v>0</v>
      </c>
      <c r="L33">
        <v>11.5</v>
      </c>
      <c r="Q33">
        <v>2990</v>
      </c>
    </row>
    <row r="34" spans="3:19" x14ac:dyDescent="0.25">
      <c r="C34" t="s">
        <v>2514</v>
      </c>
      <c r="E34">
        <v>72.389800000000008</v>
      </c>
      <c r="I34">
        <v>10626.93</v>
      </c>
      <c r="J34">
        <v>317</v>
      </c>
      <c r="K34">
        <v>47.5</v>
      </c>
      <c r="L34">
        <v>23</v>
      </c>
      <c r="O34">
        <v>1500</v>
      </c>
      <c r="P34">
        <v>1500</v>
      </c>
      <c r="Q34">
        <v>3675093</v>
      </c>
      <c r="R34">
        <v>6393</v>
      </c>
      <c r="S34">
        <v>7905.6695992179866</v>
      </c>
    </row>
    <row r="35" spans="3:19" x14ac:dyDescent="0.25">
      <c r="C35">
        <v>3</v>
      </c>
      <c r="D35" t="s">
        <v>272</v>
      </c>
      <c r="E35">
        <v>11.137699999999999</v>
      </c>
      <c r="I35">
        <v>1733.6</v>
      </c>
      <c r="J35">
        <v>288.5</v>
      </c>
      <c r="K35">
        <v>11.5</v>
      </c>
      <c r="L35">
        <v>46</v>
      </c>
      <c r="O35">
        <v>43460</v>
      </c>
      <c r="P35">
        <v>43460</v>
      </c>
      <c r="Q35">
        <v>1059940</v>
      </c>
      <c r="R35">
        <v>5000</v>
      </c>
      <c r="S35">
        <v>2489.0029325513196</v>
      </c>
    </row>
    <row r="36" spans="3:19" x14ac:dyDescent="0.25">
      <c r="C36">
        <v>3</v>
      </c>
      <c r="D36">
        <v>99</v>
      </c>
      <c r="E36">
        <v>2.8</v>
      </c>
      <c r="I36">
        <v>422.4</v>
      </c>
      <c r="J36">
        <v>80</v>
      </c>
      <c r="L36">
        <v>23</v>
      </c>
      <c r="O36">
        <v>4346</v>
      </c>
      <c r="P36">
        <v>4346</v>
      </c>
      <c r="Q36">
        <v>170435</v>
      </c>
      <c r="R36">
        <v>5000</v>
      </c>
      <c r="S36">
        <v>2489.0029325513196</v>
      </c>
    </row>
    <row r="37" spans="3:19" x14ac:dyDescent="0.25">
      <c r="C37">
        <v>3</v>
      </c>
      <c r="D37">
        <v>100</v>
      </c>
      <c r="O37">
        <v>4346</v>
      </c>
      <c r="P37">
        <v>4346</v>
      </c>
    </row>
    <row r="38" spans="3:19" x14ac:dyDescent="0.25">
      <c r="C38">
        <v>3</v>
      </c>
      <c r="D38">
        <v>101</v>
      </c>
      <c r="E38">
        <v>8.3376999999999999</v>
      </c>
      <c r="I38">
        <v>1311.2</v>
      </c>
      <c r="J38">
        <v>208.5</v>
      </c>
      <c r="K38">
        <v>11.5</v>
      </c>
      <c r="L38">
        <v>23</v>
      </c>
      <c r="O38">
        <v>34768</v>
      </c>
      <c r="P38">
        <v>34768</v>
      </c>
      <c r="Q38">
        <v>889505</v>
      </c>
    </row>
    <row r="39" spans="3:19" x14ac:dyDescent="0.25">
      <c r="C39">
        <v>3</v>
      </c>
      <c r="D39" t="s">
        <v>2510</v>
      </c>
      <c r="E39">
        <v>60.25</v>
      </c>
      <c r="I39">
        <v>8522</v>
      </c>
      <c r="J39">
        <v>52</v>
      </c>
      <c r="K39">
        <v>132.5</v>
      </c>
      <c r="O39">
        <v>30281</v>
      </c>
      <c r="P39">
        <v>30281</v>
      </c>
      <c r="Q39">
        <v>2740256</v>
      </c>
      <c r="R39">
        <v>3000</v>
      </c>
      <c r="S39">
        <v>5416.666666666667</v>
      </c>
    </row>
    <row r="40" spans="3:19" x14ac:dyDescent="0.25">
      <c r="C40">
        <v>3</v>
      </c>
      <c r="D40">
        <v>303</v>
      </c>
      <c r="R40">
        <v>3000</v>
      </c>
      <c r="S40">
        <v>5416.666666666667</v>
      </c>
    </row>
    <row r="41" spans="3:19" x14ac:dyDescent="0.25">
      <c r="C41">
        <v>3</v>
      </c>
      <c r="D41">
        <v>306</v>
      </c>
      <c r="E41">
        <v>10.25</v>
      </c>
      <c r="I41">
        <v>1440</v>
      </c>
      <c r="O41">
        <v>4250</v>
      </c>
      <c r="P41">
        <v>4250</v>
      </c>
      <c r="Q41">
        <v>392551</v>
      </c>
    </row>
    <row r="42" spans="3:19" x14ac:dyDescent="0.25">
      <c r="C42">
        <v>3</v>
      </c>
      <c r="D42">
        <v>307</v>
      </c>
      <c r="E42">
        <v>9.75</v>
      </c>
      <c r="I42">
        <v>1482</v>
      </c>
      <c r="O42">
        <v>6760</v>
      </c>
      <c r="P42">
        <v>6760</v>
      </c>
      <c r="Q42">
        <v>507373</v>
      </c>
    </row>
    <row r="43" spans="3:19" x14ac:dyDescent="0.25">
      <c r="C43">
        <v>3</v>
      </c>
      <c r="D43">
        <v>309</v>
      </c>
      <c r="E43">
        <v>1</v>
      </c>
      <c r="I43">
        <v>160</v>
      </c>
      <c r="Q43">
        <v>38620</v>
      </c>
    </row>
    <row r="44" spans="3:19" x14ac:dyDescent="0.25">
      <c r="C44">
        <v>3</v>
      </c>
      <c r="D44">
        <v>310</v>
      </c>
      <c r="E44">
        <v>35.25</v>
      </c>
      <c r="I44">
        <v>4800</v>
      </c>
      <c r="K44">
        <v>132.5</v>
      </c>
      <c r="O44">
        <v>19271</v>
      </c>
      <c r="P44">
        <v>19271</v>
      </c>
      <c r="Q44">
        <v>1695000</v>
      </c>
    </row>
    <row r="45" spans="3:19" x14ac:dyDescent="0.25">
      <c r="C45">
        <v>3</v>
      </c>
      <c r="D45">
        <v>642</v>
      </c>
      <c r="E45">
        <v>4</v>
      </c>
      <c r="I45">
        <v>640</v>
      </c>
      <c r="J45">
        <v>52</v>
      </c>
      <c r="Q45">
        <v>106712</v>
      </c>
    </row>
    <row r="46" spans="3:19" x14ac:dyDescent="0.25">
      <c r="C46">
        <v>3</v>
      </c>
      <c r="D46" t="s">
        <v>2511</v>
      </c>
      <c r="E46">
        <v>1</v>
      </c>
      <c r="I46">
        <v>156</v>
      </c>
      <c r="Q46">
        <v>29023</v>
      </c>
    </row>
    <row r="47" spans="3:19" x14ac:dyDescent="0.25">
      <c r="C47">
        <v>3</v>
      </c>
      <c r="D47">
        <v>30</v>
      </c>
      <c r="E47">
        <v>1</v>
      </c>
      <c r="I47">
        <v>156</v>
      </c>
      <c r="Q47">
        <v>29023</v>
      </c>
    </row>
    <row r="48" spans="3:19" x14ac:dyDescent="0.25">
      <c r="C48">
        <v>3</v>
      </c>
      <c r="D48" t="s">
        <v>2512</v>
      </c>
      <c r="L48">
        <v>11.5</v>
      </c>
      <c r="Q48">
        <v>2990</v>
      </c>
    </row>
    <row r="49" spans="3:19" x14ac:dyDescent="0.25">
      <c r="C49">
        <v>3</v>
      </c>
      <c r="D49">
        <v>0</v>
      </c>
      <c r="L49">
        <v>11.5</v>
      </c>
      <c r="Q49">
        <v>2990</v>
      </c>
    </row>
    <row r="50" spans="3:19" x14ac:dyDescent="0.25">
      <c r="C50" t="s">
        <v>2515</v>
      </c>
      <c r="E50">
        <v>72.387699999999995</v>
      </c>
      <c r="I50">
        <v>10411.6</v>
      </c>
      <c r="J50">
        <v>340.5</v>
      </c>
      <c r="K50">
        <v>144</v>
      </c>
      <c r="L50">
        <v>57.5</v>
      </c>
      <c r="O50">
        <v>73741</v>
      </c>
      <c r="P50">
        <v>73741</v>
      </c>
      <c r="Q50">
        <v>3832209</v>
      </c>
      <c r="R50">
        <v>8000</v>
      </c>
      <c r="S50">
        <v>7905.6695992179866</v>
      </c>
    </row>
    <row r="51" spans="3:19" x14ac:dyDescent="0.25">
      <c r="C51">
        <v>4</v>
      </c>
      <c r="D51" t="s">
        <v>272</v>
      </c>
      <c r="E51">
        <v>11.135899999999999</v>
      </c>
      <c r="I51">
        <v>1929.6</v>
      </c>
      <c r="J51">
        <v>314</v>
      </c>
      <c r="K51">
        <v>11.5</v>
      </c>
      <c r="L51">
        <v>46</v>
      </c>
      <c r="O51">
        <v>40000</v>
      </c>
      <c r="P51">
        <v>40000</v>
      </c>
      <c r="Q51">
        <v>1071745</v>
      </c>
      <c r="R51">
        <v>10100</v>
      </c>
      <c r="S51">
        <v>2489.0029325513196</v>
      </c>
    </row>
    <row r="52" spans="3:19" x14ac:dyDescent="0.25">
      <c r="C52">
        <v>4</v>
      </c>
      <c r="D52">
        <v>99</v>
      </c>
      <c r="E52">
        <v>2.8</v>
      </c>
      <c r="I52">
        <v>476.8</v>
      </c>
      <c r="J52">
        <v>59</v>
      </c>
      <c r="L52">
        <v>23</v>
      </c>
      <c r="Q52">
        <v>150474</v>
      </c>
      <c r="R52">
        <v>10100</v>
      </c>
      <c r="S52">
        <v>2489.0029325513196</v>
      </c>
    </row>
    <row r="53" spans="3:19" x14ac:dyDescent="0.25">
      <c r="C53">
        <v>4</v>
      </c>
      <c r="D53">
        <v>101</v>
      </c>
      <c r="E53">
        <v>8.3359000000000005</v>
      </c>
      <c r="I53">
        <v>1452.8</v>
      </c>
      <c r="J53">
        <v>255</v>
      </c>
      <c r="K53">
        <v>11.5</v>
      </c>
      <c r="L53">
        <v>23</v>
      </c>
      <c r="O53">
        <v>40000</v>
      </c>
      <c r="P53">
        <v>40000</v>
      </c>
      <c r="Q53">
        <v>921271</v>
      </c>
    </row>
    <row r="54" spans="3:19" x14ac:dyDescent="0.25">
      <c r="C54">
        <v>4</v>
      </c>
      <c r="D54" t="s">
        <v>2510</v>
      </c>
      <c r="E54">
        <v>61.25</v>
      </c>
      <c r="I54">
        <v>9226</v>
      </c>
      <c r="J54">
        <v>108</v>
      </c>
      <c r="K54">
        <v>200.25</v>
      </c>
      <c r="O54">
        <v>14086</v>
      </c>
      <c r="P54">
        <v>14086</v>
      </c>
      <c r="Q54">
        <v>2904664</v>
      </c>
      <c r="R54">
        <v>8000</v>
      </c>
      <c r="S54">
        <v>5416.666666666667</v>
      </c>
    </row>
    <row r="55" spans="3:19" x14ac:dyDescent="0.25">
      <c r="C55">
        <v>4</v>
      </c>
      <c r="D55">
        <v>303</v>
      </c>
      <c r="R55">
        <v>8000</v>
      </c>
      <c r="S55">
        <v>5416.666666666667</v>
      </c>
    </row>
    <row r="56" spans="3:19" x14ac:dyDescent="0.25">
      <c r="C56">
        <v>4</v>
      </c>
      <c r="D56">
        <v>306</v>
      </c>
      <c r="E56">
        <v>11.25</v>
      </c>
      <c r="I56">
        <v>1488</v>
      </c>
      <c r="J56">
        <v>33</v>
      </c>
      <c r="K56">
        <v>40</v>
      </c>
      <c r="O56">
        <v>5344</v>
      </c>
      <c r="P56">
        <v>5344</v>
      </c>
      <c r="Q56">
        <v>439530</v>
      </c>
    </row>
    <row r="57" spans="3:19" x14ac:dyDescent="0.25">
      <c r="C57">
        <v>4</v>
      </c>
      <c r="D57">
        <v>307</v>
      </c>
      <c r="E57">
        <v>9.75</v>
      </c>
      <c r="I57">
        <v>1472</v>
      </c>
      <c r="J57">
        <v>15</v>
      </c>
      <c r="K57">
        <v>15</v>
      </c>
      <c r="O57">
        <v>1998</v>
      </c>
      <c r="P57">
        <v>1998</v>
      </c>
      <c r="Q57">
        <v>533182</v>
      </c>
    </row>
    <row r="58" spans="3:19" x14ac:dyDescent="0.25">
      <c r="C58">
        <v>4</v>
      </c>
      <c r="D58">
        <v>309</v>
      </c>
      <c r="E58">
        <v>1</v>
      </c>
      <c r="I58">
        <v>176</v>
      </c>
      <c r="J58">
        <v>26</v>
      </c>
      <c r="Q58">
        <v>48891</v>
      </c>
    </row>
    <row r="59" spans="3:19" x14ac:dyDescent="0.25">
      <c r="C59">
        <v>4</v>
      </c>
      <c r="D59">
        <v>310</v>
      </c>
      <c r="E59">
        <v>35.25</v>
      </c>
      <c r="I59">
        <v>5410</v>
      </c>
      <c r="K59">
        <v>145.25</v>
      </c>
      <c r="O59">
        <v>6744</v>
      </c>
      <c r="P59">
        <v>6744</v>
      </c>
      <c r="Q59">
        <v>1777649</v>
      </c>
    </row>
    <row r="60" spans="3:19" x14ac:dyDescent="0.25">
      <c r="C60">
        <v>4</v>
      </c>
      <c r="D60">
        <v>642</v>
      </c>
      <c r="E60">
        <v>4</v>
      </c>
      <c r="I60">
        <v>680</v>
      </c>
      <c r="J60">
        <v>34</v>
      </c>
      <c r="Q60">
        <v>105412</v>
      </c>
    </row>
    <row r="61" spans="3:19" x14ac:dyDescent="0.25">
      <c r="C61">
        <v>4</v>
      </c>
      <c r="D61" t="s">
        <v>2511</v>
      </c>
      <c r="E61">
        <v>1</v>
      </c>
      <c r="I61">
        <v>140</v>
      </c>
      <c r="Q61">
        <v>29467</v>
      </c>
    </row>
    <row r="62" spans="3:19" x14ac:dyDescent="0.25">
      <c r="C62">
        <v>4</v>
      </c>
      <c r="D62">
        <v>30</v>
      </c>
      <c r="E62">
        <v>1</v>
      </c>
      <c r="I62">
        <v>140</v>
      </c>
      <c r="Q62">
        <v>29467</v>
      </c>
    </row>
    <row r="63" spans="3:19" x14ac:dyDescent="0.25">
      <c r="C63">
        <v>4</v>
      </c>
      <c r="D63" t="s">
        <v>2512</v>
      </c>
      <c r="L63">
        <v>26.5</v>
      </c>
      <c r="Q63">
        <v>10490</v>
      </c>
    </row>
    <row r="64" spans="3:19" x14ac:dyDescent="0.25">
      <c r="C64">
        <v>4</v>
      </c>
      <c r="D64">
        <v>0</v>
      </c>
      <c r="L64">
        <v>26.5</v>
      </c>
      <c r="Q64">
        <v>10490</v>
      </c>
    </row>
    <row r="65" spans="3:19" x14ac:dyDescent="0.25">
      <c r="C65" t="s">
        <v>2516</v>
      </c>
      <c r="E65">
        <v>73.385899999999992</v>
      </c>
      <c r="I65">
        <v>11295.6</v>
      </c>
      <c r="J65">
        <v>422</v>
      </c>
      <c r="K65">
        <v>211.75</v>
      </c>
      <c r="L65">
        <v>72.5</v>
      </c>
      <c r="O65">
        <v>54086</v>
      </c>
      <c r="P65">
        <v>54086</v>
      </c>
      <c r="Q65">
        <v>4016366</v>
      </c>
      <c r="R65">
        <v>18100</v>
      </c>
      <c r="S65">
        <v>7905.6695992179866</v>
      </c>
    </row>
    <row r="66" spans="3:19" x14ac:dyDescent="0.25">
      <c r="C66">
        <v>5</v>
      </c>
      <c r="D66" t="s">
        <v>272</v>
      </c>
      <c r="E66">
        <v>11.134399999999999</v>
      </c>
      <c r="I66">
        <v>1936.8000000000002</v>
      </c>
      <c r="J66">
        <v>289.5</v>
      </c>
      <c r="K66">
        <v>11.5</v>
      </c>
      <c r="L66">
        <v>46</v>
      </c>
      <c r="Q66">
        <v>1005181</v>
      </c>
      <c r="S66">
        <v>2489.0029325513196</v>
      </c>
    </row>
    <row r="67" spans="3:19" x14ac:dyDescent="0.25">
      <c r="C67">
        <v>5</v>
      </c>
      <c r="D67">
        <v>99</v>
      </c>
      <c r="E67">
        <v>2.8</v>
      </c>
      <c r="I67">
        <v>465.6</v>
      </c>
      <c r="J67">
        <v>64</v>
      </c>
      <c r="L67">
        <v>23</v>
      </c>
      <c r="Q67">
        <v>153935</v>
      </c>
      <c r="S67">
        <v>2489.0029325513196</v>
      </c>
    </row>
    <row r="68" spans="3:19" x14ac:dyDescent="0.25">
      <c r="C68">
        <v>5</v>
      </c>
      <c r="D68">
        <v>101</v>
      </c>
      <c r="E68">
        <v>8.3344000000000005</v>
      </c>
      <c r="I68">
        <v>1471.2</v>
      </c>
      <c r="J68">
        <v>225.5</v>
      </c>
      <c r="K68">
        <v>11.5</v>
      </c>
      <c r="L68">
        <v>23</v>
      </c>
      <c r="Q68">
        <v>851246</v>
      </c>
    </row>
    <row r="69" spans="3:19" x14ac:dyDescent="0.25">
      <c r="C69">
        <v>5</v>
      </c>
      <c r="D69" t="s">
        <v>2510</v>
      </c>
      <c r="E69">
        <v>61.25</v>
      </c>
      <c r="I69">
        <v>9299.24</v>
      </c>
      <c r="J69">
        <v>278.25</v>
      </c>
      <c r="K69">
        <v>454.5</v>
      </c>
      <c r="O69">
        <v>13336</v>
      </c>
      <c r="P69">
        <v>13336</v>
      </c>
      <c r="Q69">
        <v>3086198</v>
      </c>
      <c r="R69">
        <v>7499</v>
      </c>
      <c r="S69">
        <v>5416.666666666667</v>
      </c>
    </row>
    <row r="70" spans="3:19" x14ac:dyDescent="0.25">
      <c r="C70">
        <v>5</v>
      </c>
      <c r="D70">
        <v>303</v>
      </c>
      <c r="R70">
        <v>7499</v>
      </c>
      <c r="S70">
        <v>5416.666666666667</v>
      </c>
    </row>
    <row r="71" spans="3:19" x14ac:dyDescent="0.25">
      <c r="C71">
        <v>5</v>
      </c>
      <c r="D71">
        <v>306</v>
      </c>
      <c r="E71">
        <v>11.25</v>
      </c>
      <c r="I71">
        <v>1488</v>
      </c>
      <c r="J71">
        <v>64.5</v>
      </c>
      <c r="K71">
        <v>45</v>
      </c>
      <c r="O71">
        <v>3808</v>
      </c>
      <c r="P71">
        <v>3808</v>
      </c>
      <c r="Q71">
        <v>452632</v>
      </c>
    </row>
    <row r="72" spans="3:19" x14ac:dyDescent="0.25">
      <c r="C72">
        <v>5</v>
      </c>
      <c r="D72">
        <v>307</v>
      </c>
      <c r="E72">
        <v>9.75</v>
      </c>
      <c r="I72">
        <v>1420</v>
      </c>
      <c r="J72">
        <v>40.25</v>
      </c>
      <c r="K72">
        <v>90</v>
      </c>
      <c r="O72">
        <v>2864</v>
      </c>
      <c r="P72">
        <v>2864</v>
      </c>
      <c r="Q72">
        <v>578281</v>
      </c>
    </row>
    <row r="73" spans="3:19" x14ac:dyDescent="0.25">
      <c r="C73">
        <v>5</v>
      </c>
      <c r="D73">
        <v>309</v>
      </c>
      <c r="E73">
        <v>1</v>
      </c>
      <c r="I73">
        <v>160</v>
      </c>
      <c r="J73">
        <v>6</v>
      </c>
      <c r="Q73">
        <v>41059</v>
      </c>
    </row>
    <row r="74" spans="3:19" x14ac:dyDescent="0.25">
      <c r="C74">
        <v>5</v>
      </c>
      <c r="D74">
        <v>310</v>
      </c>
      <c r="E74">
        <v>35.25</v>
      </c>
      <c r="I74">
        <v>5543.24</v>
      </c>
      <c r="J74">
        <v>129.25</v>
      </c>
      <c r="K74">
        <v>319.5</v>
      </c>
      <c r="O74">
        <v>6664</v>
      </c>
      <c r="P74">
        <v>6664</v>
      </c>
      <c r="Q74">
        <v>1909476</v>
      </c>
    </row>
    <row r="75" spans="3:19" x14ac:dyDescent="0.25">
      <c r="C75">
        <v>5</v>
      </c>
      <c r="D75">
        <v>642</v>
      </c>
      <c r="E75">
        <v>4</v>
      </c>
      <c r="I75">
        <v>688</v>
      </c>
      <c r="J75">
        <v>38.25</v>
      </c>
      <c r="Q75">
        <v>104750</v>
      </c>
    </row>
    <row r="76" spans="3:19" x14ac:dyDescent="0.25">
      <c r="C76">
        <v>5</v>
      </c>
      <c r="D76" t="s">
        <v>2511</v>
      </c>
      <c r="E76">
        <v>1</v>
      </c>
      <c r="I76">
        <v>184</v>
      </c>
      <c r="Q76">
        <v>29010</v>
      </c>
    </row>
    <row r="77" spans="3:19" x14ac:dyDescent="0.25">
      <c r="C77">
        <v>5</v>
      </c>
      <c r="D77">
        <v>30</v>
      </c>
      <c r="E77">
        <v>1</v>
      </c>
      <c r="I77">
        <v>184</v>
      </c>
      <c r="Q77">
        <v>29010</v>
      </c>
    </row>
    <row r="78" spans="3:19" x14ac:dyDescent="0.25">
      <c r="C78">
        <v>5</v>
      </c>
      <c r="D78" t="s">
        <v>2512</v>
      </c>
      <c r="L78">
        <v>26.5</v>
      </c>
      <c r="Q78">
        <v>10490</v>
      </c>
    </row>
    <row r="79" spans="3:19" x14ac:dyDescent="0.25">
      <c r="C79">
        <v>5</v>
      </c>
      <c r="D79">
        <v>0</v>
      </c>
      <c r="L79">
        <v>26.5</v>
      </c>
      <c r="Q79">
        <v>10490</v>
      </c>
    </row>
    <row r="80" spans="3:19" x14ac:dyDescent="0.25">
      <c r="C80" t="s">
        <v>2517</v>
      </c>
      <c r="E80">
        <v>73.384399999999999</v>
      </c>
      <c r="I80">
        <v>11420.04</v>
      </c>
      <c r="J80">
        <v>567.75</v>
      </c>
      <c r="K80">
        <v>466</v>
      </c>
      <c r="L80">
        <v>72.5</v>
      </c>
      <c r="O80">
        <v>13336</v>
      </c>
      <c r="P80">
        <v>13336</v>
      </c>
      <c r="Q80">
        <v>4130879</v>
      </c>
      <c r="R80">
        <v>7499</v>
      </c>
      <c r="S80">
        <v>7905.6695992179866</v>
      </c>
    </row>
    <row r="81" spans="3:19" x14ac:dyDescent="0.25">
      <c r="C81">
        <v>6</v>
      </c>
      <c r="D81" t="s">
        <v>272</v>
      </c>
      <c r="E81">
        <v>11.146699999999999</v>
      </c>
      <c r="I81">
        <v>1639.2</v>
      </c>
      <c r="J81">
        <v>280</v>
      </c>
      <c r="K81">
        <v>23.5</v>
      </c>
      <c r="L81">
        <v>57.5</v>
      </c>
      <c r="Q81">
        <v>997879</v>
      </c>
      <c r="R81">
        <v>9000</v>
      </c>
      <c r="S81">
        <v>2489.0029325513196</v>
      </c>
    </row>
    <row r="82" spans="3:19" x14ac:dyDescent="0.25">
      <c r="C82">
        <v>6</v>
      </c>
      <c r="D82">
        <v>99</v>
      </c>
      <c r="E82">
        <v>1.8</v>
      </c>
      <c r="I82">
        <v>243.2</v>
      </c>
      <c r="J82">
        <v>36</v>
      </c>
      <c r="K82">
        <v>12</v>
      </c>
      <c r="L82">
        <v>23</v>
      </c>
      <c r="Q82">
        <v>92382</v>
      </c>
      <c r="R82">
        <v>9000</v>
      </c>
      <c r="S82">
        <v>2489.0029325513196</v>
      </c>
    </row>
    <row r="83" spans="3:19" x14ac:dyDescent="0.25">
      <c r="C83">
        <v>6</v>
      </c>
      <c r="D83">
        <v>100</v>
      </c>
      <c r="E83">
        <v>1</v>
      </c>
      <c r="I83">
        <v>160</v>
      </c>
      <c r="J83">
        <v>36</v>
      </c>
      <c r="Q83">
        <v>67806</v>
      </c>
    </row>
    <row r="84" spans="3:19" x14ac:dyDescent="0.25">
      <c r="C84">
        <v>6</v>
      </c>
      <c r="D84">
        <v>101</v>
      </c>
      <c r="E84">
        <v>8.3467000000000002</v>
      </c>
      <c r="I84">
        <v>1236</v>
      </c>
      <c r="J84">
        <v>208</v>
      </c>
      <c r="K84">
        <v>11.5</v>
      </c>
      <c r="L84">
        <v>34.5</v>
      </c>
      <c r="Q84">
        <v>837691</v>
      </c>
    </row>
    <row r="85" spans="3:19" x14ac:dyDescent="0.25">
      <c r="C85">
        <v>6</v>
      </c>
      <c r="D85" t="s">
        <v>2510</v>
      </c>
      <c r="E85">
        <v>59.25</v>
      </c>
      <c r="I85">
        <v>7614.5</v>
      </c>
      <c r="J85">
        <v>376.25</v>
      </c>
      <c r="K85">
        <v>571.5</v>
      </c>
      <c r="O85">
        <v>8250</v>
      </c>
      <c r="P85">
        <v>8250</v>
      </c>
      <c r="Q85">
        <v>2988777</v>
      </c>
      <c r="R85">
        <v>4060</v>
      </c>
      <c r="S85">
        <v>5416.666666666667</v>
      </c>
    </row>
    <row r="86" spans="3:19" x14ac:dyDescent="0.25">
      <c r="C86">
        <v>6</v>
      </c>
      <c r="D86">
        <v>303</v>
      </c>
      <c r="R86">
        <v>4060</v>
      </c>
      <c r="S86">
        <v>5416.666666666667</v>
      </c>
    </row>
    <row r="87" spans="3:19" x14ac:dyDescent="0.25">
      <c r="C87">
        <v>6</v>
      </c>
      <c r="D87">
        <v>306</v>
      </c>
      <c r="E87">
        <v>10.25</v>
      </c>
      <c r="I87">
        <v>1492.5</v>
      </c>
      <c r="J87">
        <v>56</v>
      </c>
      <c r="K87">
        <v>45</v>
      </c>
      <c r="Q87">
        <v>438042</v>
      </c>
    </row>
    <row r="88" spans="3:19" x14ac:dyDescent="0.25">
      <c r="C88">
        <v>6</v>
      </c>
      <c r="D88">
        <v>307</v>
      </c>
      <c r="E88">
        <v>8.75</v>
      </c>
      <c r="I88">
        <v>1068</v>
      </c>
      <c r="J88">
        <v>66.5</v>
      </c>
      <c r="K88">
        <v>100</v>
      </c>
      <c r="Q88">
        <v>527448</v>
      </c>
    </row>
    <row r="89" spans="3:19" x14ac:dyDescent="0.25">
      <c r="C89">
        <v>6</v>
      </c>
      <c r="D89">
        <v>309</v>
      </c>
      <c r="E89">
        <v>1</v>
      </c>
      <c r="Q89">
        <v>6807</v>
      </c>
    </row>
    <row r="90" spans="3:19" x14ac:dyDescent="0.25">
      <c r="C90">
        <v>6</v>
      </c>
      <c r="D90">
        <v>310</v>
      </c>
      <c r="E90">
        <v>35.25</v>
      </c>
      <c r="I90">
        <v>4462</v>
      </c>
      <c r="J90">
        <v>207.75</v>
      </c>
      <c r="K90">
        <v>426.5</v>
      </c>
      <c r="O90">
        <v>8250</v>
      </c>
      <c r="P90">
        <v>8250</v>
      </c>
      <c r="Q90">
        <v>1910749</v>
      </c>
    </row>
    <row r="91" spans="3:19" x14ac:dyDescent="0.25">
      <c r="C91">
        <v>6</v>
      </c>
      <c r="D91">
        <v>642</v>
      </c>
      <c r="E91">
        <v>4</v>
      </c>
      <c r="I91">
        <v>592</v>
      </c>
      <c r="J91">
        <v>46</v>
      </c>
      <c r="Q91">
        <v>105731</v>
      </c>
    </row>
    <row r="92" spans="3:19" x14ac:dyDescent="0.25">
      <c r="C92">
        <v>6</v>
      </c>
      <c r="D92" t="s">
        <v>2511</v>
      </c>
      <c r="E92">
        <v>1</v>
      </c>
      <c r="I92">
        <v>120</v>
      </c>
      <c r="Q92">
        <v>28859</v>
      </c>
    </row>
    <row r="93" spans="3:19" x14ac:dyDescent="0.25">
      <c r="C93">
        <v>6</v>
      </c>
      <c r="D93">
        <v>30</v>
      </c>
      <c r="E93">
        <v>1</v>
      </c>
      <c r="I93">
        <v>120</v>
      </c>
      <c r="Q93">
        <v>28859</v>
      </c>
    </row>
    <row r="94" spans="3:19" x14ac:dyDescent="0.25">
      <c r="C94" t="s">
        <v>2518</v>
      </c>
      <c r="E94">
        <v>71.396699999999996</v>
      </c>
      <c r="I94">
        <v>9373.7000000000007</v>
      </c>
      <c r="J94">
        <v>656.25</v>
      </c>
      <c r="K94">
        <v>595</v>
      </c>
      <c r="L94">
        <v>57.5</v>
      </c>
      <c r="O94">
        <v>8250</v>
      </c>
      <c r="P94">
        <v>8250</v>
      </c>
      <c r="Q94">
        <v>4015515</v>
      </c>
      <c r="R94">
        <v>13060</v>
      </c>
      <c r="S94">
        <v>7905.6695992179866</v>
      </c>
    </row>
    <row r="95" spans="3:19" x14ac:dyDescent="0.25">
      <c r="C95">
        <v>7</v>
      </c>
      <c r="D95" t="s">
        <v>272</v>
      </c>
      <c r="E95">
        <v>10.3</v>
      </c>
      <c r="I95">
        <v>1377.6</v>
      </c>
      <c r="J95">
        <v>274</v>
      </c>
      <c r="L95">
        <v>23</v>
      </c>
      <c r="O95">
        <v>450358</v>
      </c>
      <c r="P95">
        <v>450358</v>
      </c>
      <c r="Q95">
        <v>1552864</v>
      </c>
      <c r="S95">
        <v>2489.0029325513196</v>
      </c>
    </row>
    <row r="96" spans="3:19" x14ac:dyDescent="0.25">
      <c r="C96">
        <v>7</v>
      </c>
      <c r="D96">
        <v>99</v>
      </c>
      <c r="E96">
        <v>2</v>
      </c>
      <c r="I96">
        <v>328</v>
      </c>
      <c r="J96">
        <v>48</v>
      </c>
      <c r="L96">
        <v>11.5</v>
      </c>
      <c r="O96">
        <v>14499</v>
      </c>
      <c r="P96">
        <v>14499</v>
      </c>
      <c r="Q96">
        <v>160096</v>
      </c>
      <c r="S96">
        <v>2489.0029325513196</v>
      </c>
    </row>
    <row r="97" spans="3:19" x14ac:dyDescent="0.25">
      <c r="C97">
        <v>7</v>
      </c>
      <c r="D97">
        <v>100</v>
      </c>
      <c r="O97">
        <v>22378</v>
      </c>
      <c r="P97">
        <v>22378</v>
      </c>
    </row>
    <row r="98" spans="3:19" x14ac:dyDescent="0.25">
      <c r="C98">
        <v>7</v>
      </c>
      <c r="D98">
        <v>101</v>
      </c>
      <c r="E98">
        <v>8.3000000000000007</v>
      </c>
      <c r="I98">
        <v>1049.5999999999999</v>
      </c>
      <c r="J98">
        <v>226</v>
      </c>
      <c r="L98">
        <v>11.5</v>
      </c>
      <c r="O98">
        <v>413481</v>
      </c>
      <c r="P98">
        <v>413481</v>
      </c>
      <c r="Q98">
        <v>1392768</v>
      </c>
    </row>
    <row r="99" spans="3:19" x14ac:dyDescent="0.25">
      <c r="C99">
        <v>7</v>
      </c>
      <c r="D99" t="s">
        <v>2510</v>
      </c>
      <c r="E99">
        <v>60.25</v>
      </c>
      <c r="I99">
        <v>8179.14</v>
      </c>
      <c r="J99">
        <v>337.5</v>
      </c>
      <c r="K99">
        <v>746.75</v>
      </c>
      <c r="O99">
        <v>795248</v>
      </c>
      <c r="P99">
        <v>795248</v>
      </c>
      <c r="Q99">
        <v>3918065</v>
      </c>
      <c r="S99">
        <v>5416.666666666667</v>
      </c>
    </row>
    <row r="100" spans="3:19" x14ac:dyDescent="0.25">
      <c r="C100">
        <v>7</v>
      </c>
      <c r="D100">
        <v>303</v>
      </c>
      <c r="S100">
        <v>5416.666666666667</v>
      </c>
    </row>
    <row r="101" spans="3:19" x14ac:dyDescent="0.25">
      <c r="C101">
        <v>7</v>
      </c>
      <c r="D101">
        <v>306</v>
      </c>
      <c r="E101">
        <v>11.25</v>
      </c>
      <c r="I101">
        <v>1533.14</v>
      </c>
      <c r="J101">
        <v>80.25</v>
      </c>
      <c r="K101">
        <v>70</v>
      </c>
      <c r="O101">
        <v>104717</v>
      </c>
      <c r="P101">
        <v>104717</v>
      </c>
      <c r="Q101">
        <v>597227</v>
      </c>
    </row>
    <row r="102" spans="3:19" x14ac:dyDescent="0.25">
      <c r="C102">
        <v>7</v>
      </c>
      <c r="D102">
        <v>307</v>
      </c>
      <c r="E102">
        <v>8.75</v>
      </c>
      <c r="I102">
        <v>1300</v>
      </c>
      <c r="J102">
        <v>68.25</v>
      </c>
      <c r="K102">
        <v>151.5</v>
      </c>
      <c r="O102">
        <v>158416</v>
      </c>
      <c r="P102">
        <v>158416</v>
      </c>
      <c r="Q102">
        <v>711726</v>
      </c>
    </row>
    <row r="103" spans="3:19" x14ac:dyDescent="0.25">
      <c r="C103">
        <v>7</v>
      </c>
      <c r="D103">
        <v>309</v>
      </c>
      <c r="E103">
        <v>1</v>
      </c>
      <c r="O103">
        <v>9296</v>
      </c>
      <c r="P103">
        <v>9296</v>
      </c>
      <c r="Q103">
        <v>9296</v>
      </c>
    </row>
    <row r="104" spans="3:19" x14ac:dyDescent="0.25">
      <c r="C104">
        <v>7</v>
      </c>
      <c r="D104">
        <v>310</v>
      </c>
      <c r="E104">
        <v>35.25</v>
      </c>
      <c r="I104">
        <v>4786</v>
      </c>
      <c r="J104">
        <v>147</v>
      </c>
      <c r="K104">
        <v>525.25</v>
      </c>
      <c r="O104">
        <v>493471</v>
      </c>
      <c r="P104">
        <v>493471</v>
      </c>
      <c r="Q104">
        <v>2462496</v>
      </c>
    </row>
    <row r="105" spans="3:19" x14ac:dyDescent="0.25">
      <c r="C105">
        <v>7</v>
      </c>
      <c r="D105">
        <v>642</v>
      </c>
      <c r="E105">
        <v>4</v>
      </c>
      <c r="I105">
        <v>560</v>
      </c>
      <c r="J105">
        <v>42</v>
      </c>
      <c r="O105">
        <v>29348</v>
      </c>
      <c r="P105">
        <v>29348</v>
      </c>
      <c r="Q105">
        <v>137320</v>
      </c>
    </row>
    <row r="106" spans="3:19" x14ac:dyDescent="0.25">
      <c r="C106">
        <v>7</v>
      </c>
      <c r="D106" t="s">
        <v>2511</v>
      </c>
      <c r="E106">
        <v>1</v>
      </c>
      <c r="I106">
        <v>160</v>
      </c>
      <c r="O106">
        <v>8466</v>
      </c>
      <c r="P106">
        <v>8466</v>
      </c>
      <c r="Q106">
        <v>37685</v>
      </c>
    </row>
    <row r="107" spans="3:19" x14ac:dyDescent="0.25">
      <c r="C107">
        <v>7</v>
      </c>
      <c r="D107">
        <v>30</v>
      </c>
      <c r="E107">
        <v>1</v>
      </c>
      <c r="I107">
        <v>160</v>
      </c>
      <c r="O107">
        <v>8466</v>
      </c>
      <c r="P107">
        <v>8466</v>
      </c>
      <c r="Q107">
        <v>37685</v>
      </c>
    </row>
    <row r="108" spans="3:19" x14ac:dyDescent="0.25">
      <c r="C108" t="s">
        <v>2519</v>
      </c>
      <c r="E108">
        <v>71.55</v>
      </c>
      <c r="I108">
        <v>9716.74</v>
      </c>
      <c r="J108">
        <v>611.5</v>
      </c>
      <c r="K108">
        <v>746.75</v>
      </c>
      <c r="L108">
        <v>23</v>
      </c>
      <c r="O108">
        <v>1254072</v>
      </c>
      <c r="P108">
        <v>1254072</v>
      </c>
      <c r="Q108">
        <v>5508614</v>
      </c>
      <c r="S108">
        <v>7905.6695992179866</v>
      </c>
    </row>
    <row r="109" spans="3:19" x14ac:dyDescent="0.25">
      <c r="C109">
        <v>8</v>
      </c>
      <c r="D109" t="s">
        <v>272</v>
      </c>
      <c r="E109">
        <v>10.3</v>
      </c>
      <c r="I109">
        <v>1285.5999999999999</v>
      </c>
      <c r="J109">
        <v>278</v>
      </c>
      <c r="L109">
        <v>34.5</v>
      </c>
      <c r="Q109">
        <v>977067</v>
      </c>
      <c r="S109">
        <v>2489.0029325513196</v>
      </c>
    </row>
    <row r="110" spans="3:19" x14ac:dyDescent="0.25">
      <c r="C110">
        <v>8</v>
      </c>
      <c r="D110">
        <v>99</v>
      </c>
      <c r="E110">
        <v>2</v>
      </c>
      <c r="I110">
        <v>256</v>
      </c>
      <c r="J110">
        <v>64</v>
      </c>
      <c r="L110">
        <v>23</v>
      </c>
      <c r="Q110">
        <v>130368</v>
      </c>
      <c r="S110">
        <v>2489.0029325513196</v>
      </c>
    </row>
    <row r="111" spans="3:19" x14ac:dyDescent="0.25">
      <c r="C111">
        <v>8</v>
      </c>
      <c r="D111">
        <v>101</v>
      </c>
      <c r="E111">
        <v>8.3000000000000007</v>
      </c>
      <c r="I111">
        <v>1029.5999999999999</v>
      </c>
      <c r="J111">
        <v>214</v>
      </c>
      <c r="L111">
        <v>11.5</v>
      </c>
      <c r="Q111">
        <v>846699</v>
      </c>
    </row>
    <row r="112" spans="3:19" x14ac:dyDescent="0.25">
      <c r="C112">
        <v>8</v>
      </c>
      <c r="D112" t="s">
        <v>2510</v>
      </c>
      <c r="E112">
        <v>60.25</v>
      </c>
      <c r="I112">
        <v>7760</v>
      </c>
      <c r="J112">
        <v>581</v>
      </c>
      <c r="K112">
        <v>871</v>
      </c>
      <c r="O112">
        <v>50296</v>
      </c>
      <c r="P112">
        <v>50296</v>
      </c>
      <c r="Q112">
        <v>3189452</v>
      </c>
      <c r="R112">
        <v>2910</v>
      </c>
      <c r="S112">
        <v>5416.666666666667</v>
      </c>
    </row>
    <row r="113" spans="3:19" x14ac:dyDescent="0.25">
      <c r="C113">
        <v>8</v>
      </c>
      <c r="D113">
        <v>303</v>
      </c>
      <c r="R113">
        <v>2910</v>
      </c>
      <c r="S113">
        <v>5416.666666666667</v>
      </c>
    </row>
    <row r="114" spans="3:19" x14ac:dyDescent="0.25">
      <c r="C114">
        <v>8</v>
      </c>
      <c r="D114">
        <v>306</v>
      </c>
      <c r="E114">
        <v>11.25</v>
      </c>
      <c r="I114">
        <v>1620</v>
      </c>
      <c r="J114">
        <v>163.5</v>
      </c>
      <c r="K114">
        <v>64.5</v>
      </c>
      <c r="O114">
        <v>5542</v>
      </c>
      <c r="P114">
        <v>5542</v>
      </c>
      <c r="Q114">
        <v>500862</v>
      </c>
    </row>
    <row r="115" spans="3:19" x14ac:dyDescent="0.25">
      <c r="C115">
        <v>8</v>
      </c>
      <c r="D115">
        <v>307</v>
      </c>
      <c r="E115">
        <v>8.75</v>
      </c>
      <c r="I115">
        <v>1204</v>
      </c>
      <c r="J115">
        <v>71</v>
      </c>
      <c r="K115">
        <v>158</v>
      </c>
      <c r="O115">
        <v>11188</v>
      </c>
      <c r="P115">
        <v>11188</v>
      </c>
      <c r="Q115">
        <v>546138</v>
      </c>
    </row>
    <row r="116" spans="3:19" x14ac:dyDescent="0.25">
      <c r="C116">
        <v>8</v>
      </c>
      <c r="D116">
        <v>309</v>
      </c>
      <c r="E116">
        <v>1</v>
      </c>
      <c r="Q116">
        <v>5740</v>
      </c>
    </row>
    <row r="117" spans="3:19" x14ac:dyDescent="0.25">
      <c r="C117">
        <v>8</v>
      </c>
      <c r="D117">
        <v>310</v>
      </c>
      <c r="E117">
        <v>35.25</v>
      </c>
      <c r="I117">
        <v>4448</v>
      </c>
      <c r="J117">
        <v>294.5</v>
      </c>
      <c r="K117">
        <v>648.5</v>
      </c>
      <c r="O117">
        <v>33566</v>
      </c>
      <c r="P117">
        <v>33566</v>
      </c>
      <c r="Q117">
        <v>2028783</v>
      </c>
    </row>
    <row r="118" spans="3:19" x14ac:dyDescent="0.25">
      <c r="C118">
        <v>8</v>
      </c>
      <c r="D118">
        <v>642</v>
      </c>
      <c r="E118">
        <v>4</v>
      </c>
      <c r="I118">
        <v>488</v>
      </c>
      <c r="J118">
        <v>52</v>
      </c>
      <c r="Q118">
        <v>107929</v>
      </c>
    </row>
    <row r="119" spans="3:19" x14ac:dyDescent="0.25">
      <c r="C119">
        <v>8</v>
      </c>
      <c r="D119" t="s">
        <v>2511</v>
      </c>
      <c r="E119">
        <v>1</v>
      </c>
      <c r="I119">
        <v>112</v>
      </c>
      <c r="Q119">
        <v>29105</v>
      </c>
    </row>
    <row r="120" spans="3:19" x14ac:dyDescent="0.25">
      <c r="C120">
        <v>8</v>
      </c>
      <c r="D120">
        <v>30</v>
      </c>
      <c r="E120">
        <v>1</v>
      </c>
      <c r="I120">
        <v>112</v>
      </c>
      <c r="Q120">
        <v>29105</v>
      </c>
    </row>
    <row r="121" spans="3:19" x14ac:dyDescent="0.25">
      <c r="C121" t="s">
        <v>2520</v>
      </c>
      <c r="E121">
        <v>71.55</v>
      </c>
      <c r="I121">
        <v>9157.6</v>
      </c>
      <c r="J121">
        <v>859</v>
      </c>
      <c r="K121">
        <v>871</v>
      </c>
      <c r="L121">
        <v>34.5</v>
      </c>
      <c r="O121">
        <v>50296</v>
      </c>
      <c r="P121">
        <v>50296</v>
      </c>
      <c r="Q121">
        <v>4195624</v>
      </c>
      <c r="R121">
        <v>2910</v>
      </c>
      <c r="S121">
        <v>7905.6695992179866</v>
      </c>
    </row>
    <row r="122" spans="3:19" x14ac:dyDescent="0.25">
      <c r="C122">
        <v>9</v>
      </c>
      <c r="D122" t="s">
        <v>272</v>
      </c>
      <c r="E122">
        <v>10.339500000000001</v>
      </c>
      <c r="I122">
        <v>1410.4</v>
      </c>
      <c r="J122">
        <v>266</v>
      </c>
      <c r="K122">
        <v>11.5</v>
      </c>
      <c r="L122">
        <v>69</v>
      </c>
      <c r="O122">
        <v>7500</v>
      </c>
      <c r="P122">
        <v>7500</v>
      </c>
      <c r="Q122">
        <v>977953</v>
      </c>
      <c r="S122">
        <v>2489.0029325513196</v>
      </c>
    </row>
    <row r="123" spans="3:19" x14ac:dyDescent="0.25">
      <c r="C123">
        <v>9</v>
      </c>
      <c r="D123">
        <v>99</v>
      </c>
      <c r="E123">
        <v>2</v>
      </c>
      <c r="I123">
        <v>208</v>
      </c>
      <c r="J123">
        <v>48</v>
      </c>
      <c r="L123">
        <v>23</v>
      </c>
      <c r="Q123">
        <v>125229</v>
      </c>
      <c r="S123">
        <v>2489.0029325513196</v>
      </c>
    </row>
    <row r="124" spans="3:19" x14ac:dyDescent="0.25">
      <c r="C124">
        <v>9</v>
      </c>
      <c r="D124">
        <v>100</v>
      </c>
      <c r="L124">
        <v>23</v>
      </c>
      <c r="Q124">
        <v>5980</v>
      </c>
    </row>
    <row r="125" spans="3:19" x14ac:dyDescent="0.25">
      <c r="C125">
        <v>9</v>
      </c>
      <c r="D125">
        <v>101</v>
      </c>
      <c r="E125">
        <v>8.339500000000001</v>
      </c>
      <c r="I125">
        <v>1202.4000000000001</v>
      </c>
      <c r="J125">
        <v>218</v>
      </c>
      <c r="K125">
        <v>11.5</v>
      </c>
      <c r="L125">
        <v>23</v>
      </c>
      <c r="O125">
        <v>7500</v>
      </c>
      <c r="P125">
        <v>7500</v>
      </c>
      <c r="Q125">
        <v>846744</v>
      </c>
    </row>
    <row r="126" spans="3:19" x14ac:dyDescent="0.25">
      <c r="C126">
        <v>9</v>
      </c>
      <c r="D126" t="s">
        <v>2510</v>
      </c>
      <c r="E126">
        <v>60.25</v>
      </c>
      <c r="I126">
        <v>7998</v>
      </c>
      <c r="J126">
        <v>550</v>
      </c>
      <c r="K126">
        <v>756.5</v>
      </c>
      <c r="O126">
        <v>30938</v>
      </c>
      <c r="P126">
        <v>30938</v>
      </c>
      <c r="Q126">
        <v>3192096</v>
      </c>
      <c r="R126">
        <v>500</v>
      </c>
      <c r="S126">
        <v>5416.666666666667</v>
      </c>
    </row>
    <row r="127" spans="3:19" x14ac:dyDescent="0.25">
      <c r="C127">
        <v>9</v>
      </c>
      <c r="D127">
        <v>303</v>
      </c>
      <c r="R127">
        <v>500</v>
      </c>
      <c r="S127">
        <v>5416.666666666667</v>
      </c>
    </row>
    <row r="128" spans="3:19" x14ac:dyDescent="0.25">
      <c r="C128">
        <v>9</v>
      </c>
      <c r="D128">
        <v>306</v>
      </c>
      <c r="E128">
        <v>11.25</v>
      </c>
      <c r="I128">
        <v>1680</v>
      </c>
      <c r="J128">
        <v>179</v>
      </c>
      <c r="K128">
        <v>58.5</v>
      </c>
      <c r="O128">
        <v>6850</v>
      </c>
      <c r="P128">
        <v>6850</v>
      </c>
      <c r="Q128">
        <v>512822</v>
      </c>
    </row>
    <row r="129" spans="3:19" x14ac:dyDescent="0.25">
      <c r="C129">
        <v>9</v>
      </c>
      <c r="D129">
        <v>307</v>
      </c>
      <c r="E129">
        <v>8.75</v>
      </c>
      <c r="I129">
        <v>1248</v>
      </c>
      <c r="J129">
        <v>86.25</v>
      </c>
      <c r="K129">
        <v>149</v>
      </c>
      <c r="O129">
        <v>5850</v>
      </c>
      <c r="P129">
        <v>5850</v>
      </c>
      <c r="Q129">
        <v>569605</v>
      </c>
    </row>
    <row r="130" spans="3:19" x14ac:dyDescent="0.25">
      <c r="C130">
        <v>9</v>
      </c>
      <c r="D130">
        <v>309</v>
      </c>
      <c r="E130">
        <v>1</v>
      </c>
      <c r="I130">
        <v>168</v>
      </c>
      <c r="J130">
        <v>14</v>
      </c>
      <c r="Q130">
        <v>43899</v>
      </c>
    </row>
    <row r="131" spans="3:19" x14ac:dyDescent="0.25">
      <c r="C131">
        <v>9</v>
      </c>
      <c r="D131">
        <v>310</v>
      </c>
      <c r="E131">
        <v>35.25</v>
      </c>
      <c r="I131">
        <v>4438</v>
      </c>
      <c r="J131">
        <v>226.75</v>
      </c>
      <c r="K131">
        <v>549</v>
      </c>
      <c r="O131">
        <v>18238</v>
      </c>
      <c r="P131">
        <v>18238</v>
      </c>
      <c r="Q131">
        <v>1972432</v>
      </c>
    </row>
    <row r="132" spans="3:19" x14ac:dyDescent="0.25">
      <c r="C132">
        <v>9</v>
      </c>
      <c r="D132">
        <v>642</v>
      </c>
      <c r="E132">
        <v>4</v>
      </c>
      <c r="I132">
        <v>464</v>
      </c>
      <c r="J132">
        <v>44</v>
      </c>
      <c r="Q132">
        <v>93338</v>
      </c>
    </row>
    <row r="133" spans="3:19" x14ac:dyDescent="0.25">
      <c r="C133">
        <v>9</v>
      </c>
      <c r="D133" t="s">
        <v>2511</v>
      </c>
      <c r="E133">
        <v>1</v>
      </c>
      <c r="I133">
        <v>136</v>
      </c>
      <c r="J133">
        <v>11.5</v>
      </c>
      <c r="Q133">
        <v>32227</v>
      </c>
    </row>
    <row r="134" spans="3:19" x14ac:dyDescent="0.25">
      <c r="C134">
        <v>9</v>
      </c>
      <c r="D134">
        <v>30</v>
      </c>
      <c r="E134">
        <v>1</v>
      </c>
      <c r="I134">
        <v>136</v>
      </c>
      <c r="J134">
        <v>11.5</v>
      </c>
      <c r="Q134">
        <v>32227</v>
      </c>
    </row>
    <row r="135" spans="3:19" x14ac:dyDescent="0.25">
      <c r="C135" t="s">
        <v>2521</v>
      </c>
      <c r="E135">
        <v>71.589500000000001</v>
      </c>
      <c r="I135">
        <v>9544.4</v>
      </c>
      <c r="J135">
        <v>827.5</v>
      </c>
      <c r="K135">
        <v>768</v>
      </c>
      <c r="L135">
        <v>69</v>
      </c>
      <c r="O135">
        <v>38438</v>
      </c>
      <c r="P135">
        <v>38438</v>
      </c>
      <c r="Q135">
        <v>4202276</v>
      </c>
      <c r="R135">
        <v>500</v>
      </c>
      <c r="S135">
        <v>7905.6695992179866</v>
      </c>
    </row>
    <row r="136" spans="3:19" x14ac:dyDescent="0.25">
      <c r="C136">
        <v>10</v>
      </c>
      <c r="D136" t="s">
        <v>272</v>
      </c>
      <c r="E136">
        <v>10.340399999999999</v>
      </c>
      <c r="I136">
        <v>1760.8</v>
      </c>
      <c r="J136">
        <v>282</v>
      </c>
      <c r="K136">
        <v>11.5</v>
      </c>
      <c r="L136">
        <v>57.5</v>
      </c>
      <c r="Q136">
        <v>987876</v>
      </c>
      <c r="R136">
        <v>500</v>
      </c>
      <c r="S136">
        <v>2489.0029325513196</v>
      </c>
    </row>
    <row r="137" spans="3:19" x14ac:dyDescent="0.25">
      <c r="C137">
        <v>10</v>
      </c>
      <c r="D137">
        <v>99</v>
      </c>
      <c r="E137">
        <v>2</v>
      </c>
      <c r="I137">
        <v>360</v>
      </c>
      <c r="J137">
        <v>68</v>
      </c>
      <c r="L137">
        <v>23</v>
      </c>
      <c r="Q137">
        <v>135970</v>
      </c>
      <c r="R137">
        <v>500</v>
      </c>
      <c r="S137">
        <v>2489.0029325513196</v>
      </c>
    </row>
    <row r="138" spans="3:19" x14ac:dyDescent="0.25">
      <c r="C138">
        <v>10</v>
      </c>
      <c r="D138">
        <v>101</v>
      </c>
      <c r="E138">
        <v>8.3403999999999989</v>
      </c>
      <c r="I138">
        <v>1400.8</v>
      </c>
      <c r="J138">
        <v>214</v>
      </c>
      <c r="K138">
        <v>11.5</v>
      </c>
      <c r="L138">
        <v>34.5</v>
      </c>
      <c r="Q138">
        <v>851906</v>
      </c>
    </row>
    <row r="139" spans="3:19" x14ac:dyDescent="0.25">
      <c r="C139">
        <v>10</v>
      </c>
      <c r="D139" t="s">
        <v>2510</v>
      </c>
      <c r="E139">
        <v>59.75</v>
      </c>
      <c r="I139">
        <v>8652</v>
      </c>
      <c r="J139">
        <v>279.25</v>
      </c>
      <c r="K139">
        <v>686.5</v>
      </c>
      <c r="O139">
        <v>31298</v>
      </c>
      <c r="P139">
        <v>31298</v>
      </c>
      <c r="Q139">
        <v>3024738</v>
      </c>
      <c r="R139">
        <v>500</v>
      </c>
      <c r="S139">
        <v>5416.666666666667</v>
      </c>
    </row>
    <row r="140" spans="3:19" x14ac:dyDescent="0.25">
      <c r="C140">
        <v>10</v>
      </c>
      <c r="D140">
        <v>303</v>
      </c>
      <c r="R140">
        <v>500</v>
      </c>
      <c r="S140">
        <v>5416.666666666667</v>
      </c>
    </row>
    <row r="141" spans="3:19" x14ac:dyDescent="0.25">
      <c r="C141">
        <v>10</v>
      </c>
      <c r="D141">
        <v>306</v>
      </c>
      <c r="E141">
        <v>11</v>
      </c>
      <c r="I141">
        <v>1464</v>
      </c>
      <c r="J141">
        <v>96</v>
      </c>
      <c r="K141">
        <v>73.5</v>
      </c>
      <c r="O141">
        <v>4766</v>
      </c>
      <c r="P141">
        <v>4766</v>
      </c>
      <c r="Q141">
        <v>493889</v>
      </c>
    </row>
    <row r="142" spans="3:19" x14ac:dyDescent="0.25">
      <c r="C142">
        <v>10</v>
      </c>
      <c r="D142">
        <v>307</v>
      </c>
      <c r="E142">
        <v>8.75</v>
      </c>
      <c r="I142">
        <v>1224</v>
      </c>
      <c r="J142">
        <v>12</v>
      </c>
      <c r="K142">
        <v>130</v>
      </c>
      <c r="O142">
        <v>2878</v>
      </c>
      <c r="P142">
        <v>2878</v>
      </c>
      <c r="Q142">
        <v>513988</v>
      </c>
    </row>
    <row r="143" spans="3:19" x14ac:dyDescent="0.25">
      <c r="C143">
        <v>10</v>
      </c>
      <c r="D143">
        <v>309</v>
      </c>
      <c r="E143">
        <v>1</v>
      </c>
      <c r="I143">
        <v>144</v>
      </c>
      <c r="J143">
        <v>24</v>
      </c>
      <c r="Q143">
        <v>50075</v>
      </c>
    </row>
    <row r="144" spans="3:19" x14ac:dyDescent="0.25">
      <c r="C144">
        <v>10</v>
      </c>
      <c r="D144">
        <v>310</v>
      </c>
      <c r="E144">
        <v>35</v>
      </c>
      <c r="I144">
        <v>5188</v>
      </c>
      <c r="J144">
        <v>109.75</v>
      </c>
      <c r="K144">
        <v>483</v>
      </c>
      <c r="O144">
        <v>23654</v>
      </c>
      <c r="P144">
        <v>23654</v>
      </c>
      <c r="Q144">
        <v>1865310</v>
      </c>
    </row>
    <row r="145" spans="3:19" x14ac:dyDescent="0.25">
      <c r="C145">
        <v>10</v>
      </c>
      <c r="D145">
        <v>642</v>
      </c>
      <c r="E145">
        <v>4</v>
      </c>
      <c r="I145">
        <v>632</v>
      </c>
      <c r="J145">
        <v>37.5</v>
      </c>
      <c r="Q145">
        <v>101476</v>
      </c>
    </row>
    <row r="146" spans="3:19" x14ac:dyDescent="0.25">
      <c r="C146">
        <v>10</v>
      </c>
      <c r="D146" t="s">
        <v>2511</v>
      </c>
      <c r="E146">
        <v>1</v>
      </c>
      <c r="I146">
        <v>184</v>
      </c>
      <c r="Q146">
        <v>29010</v>
      </c>
    </row>
    <row r="147" spans="3:19" x14ac:dyDescent="0.25">
      <c r="C147">
        <v>10</v>
      </c>
      <c r="D147">
        <v>30</v>
      </c>
      <c r="E147">
        <v>1</v>
      </c>
      <c r="I147">
        <v>184</v>
      </c>
      <c r="Q147">
        <v>29010</v>
      </c>
    </row>
    <row r="148" spans="3:19" x14ac:dyDescent="0.25">
      <c r="C148" t="s">
        <v>2522</v>
      </c>
      <c r="E148">
        <v>71.090400000000002</v>
      </c>
      <c r="I148">
        <v>10596.8</v>
      </c>
      <c r="J148">
        <v>561.25</v>
      </c>
      <c r="K148">
        <v>698</v>
      </c>
      <c r="L148">
        <v>57.5</v>
      </c>
      <c r="O148">
        <v>31298</v>
      </c>
      <c r="P148">
        <v>31298</v>
      </c>
      <c r="Q148">
        <v>4041624</v>
      </c>
      <c r="R148">
        <v>1000</v>
      </c>
      <c r="S148">
        <v>7905.6695992179866</v>
      </c>
    </row>
    <row r="149" spans="3:19" x14ac:dyDescent="0.25">
      <c r="C149">
        <v>11</v>
      </c>
      <c r="D149" t="s">
        <v>272</v>
      </c>
      <c r="E149">
        <v>10.347</v>
      </c>
      <c r="I149">
        <v>1698.4</v>
      </c>
      <c r="J149">
        <v>233.5</v>
      </c>
      <c r="K149">
        <v>11.5</v>
      </c>
      <c r="L149">
        <v>76</v>
      </c>
      <c r="O149">
        <v>146640</v>
      </c>
      <c r="P149">
        <v>146640</v>
      </c>
      <c r="Q149">
        <v>1227850</v>
      </c>
      <c r="R149">
        <v>1000</v>
      </c>
      <c r="S149">
        <v>2489.0029325513196</v>
      </c>
    </row>
    <row r="150" spans="3:19" x14ac:dyDescent="0.25">
      <c r="C150">
        <v>11</v>
      </c>
      <c r="D150">
        <v>99</v>
      </c>
      <c r="E150">
        <v>1</v>
      </c>
      <c r="I150">
        <v>152</v>
      </c>
      <c r="J150">
        <v>24</v>
      </c>
      <c r="L150">
        <v>23</v>
      </c>
      <c r="O150">
        <v>16190</v>
      </c>
      <c r="P150">
        <v>16190</v>
      </c>
      <c r="Q150">
        <v>74732</v>
      </c>
      <c r="R150">
        <v>1000</v>
      </c>
      <c r="S150">
        <v>2489.0029325513196</v>
      </c>
    </row>
    <row r="151" spans="3:19" x14ac:dyDescent="0.25">
      <c r="C151">
        <v>11</v>
      </c>
      <c r="D151">
        <v>100</v>
      </c>
      <c r="E151">
        <v>1</v>
      </c>
      <c r="I151">
        <v>168</v>
      </c>
      <c r="J151">
        <v>25.5</v>
      </c>
      <c r="O151">
        <v>18317</v>
      </c>
      <c r="P151">
        <v>18317</v>
      </c>
      <c r="Q151">
        <v>83090</v>
      </c>
    </row>
    <row r="152" spans="3:19" x14ac:dyDescent="0.25">
      <c r="C152">
        <v>11</v>
      </c>
      <c r="D152">
        <v>101</v>
      </c>
      <c r="E152">
        <v>8.3469999999999995</v>
      </c>
      <c r="I152">
        <v>1378.4</v>
      </c>
      <c r="J152">
        <v>184</v>
      </c>
      <c r="K152">
        <v>11.5</v>
      </c>
      <c r="L152">
        <v>53</v>
      </c>
      <c r="O152">
        <v>112133</v>
      </c>
      <c r="P152">
        <v>112133</v>
      </c>
      <c r="Q152">
        <v>1070028</v>
      </c>
    </row>
    <row r="153" spans="3:19" x14ac:dyDescent="0.25">
      <c r="C153">
        <v>11</v>
      </c>
      <c r="D153" t="s">
        <v>2510</v>
      </c>
      <c r="E153">
        <v>60.25</v>
      </c>
      <c r="I153">
        <v>7952</v>
      </c>
      <c r="J153">
        <v>247.25</v>
      </c>
      <c r="K153">
        <v>558.5</v>
      </c>
      <c r="O153">
        <v>752227</v>
      </c>
      <c r="P153">
        <v>752227</v>
      </c>
      <c r="Q153">
        <v>3714733</v>
      </c>
      <c r="R153">
        <v>4100</v>
      </c>
      <c r="S153">
        <v>5416.666666666667</v>
      </c>
    </row>
    <row r="154" spans="3:19" x14ac:dyDescent="0.25">
      <c r="C154">
        <v>11</v>
      </c>
      <c r="D154">
        <v>303</v>
      </c>
      <c r="R154">
        <v>4100</v>
      </c>
      <c r="S154">
        <v>5416.666666666667</v>
      </c>
    </row>
    <row r="155" spans="3:19" x14ac:dyDescent="0.25">
      <c r="C155">
        <v>11</v>
      </c>
      <c r="D155">
        <v>306</v>
      </c>
      <c r="E155">
        <v>11.5</v>
      </c>
      <c r="I155">
        <v>1476</v>
      </c>
      <c r="J155">
        <v>39</v>
      </c>
      <c r="K155">
        <v>65</v>
      </c>
      <c r="O155">
        <v>103280</v>
      </c>
      <c r="P155">
        <v>103280</v>
      </c>
      <c r="Q155">
        <v>594651</v>
      </c>
    </row>
    <row r="156" spans="3:19" x14ac:dyDescent="0.25">
      <c r="C156">
        <v>11</v>
      </c>
      <c r="D156">
        <v>307</v>
      </c>
      <c r="E156">
        <v>8.75</v>
      </c>
      <c r="I156">
        <v>1130</v>
      </c>
      <c r="K156">
        <v>45</v>
      </c>
      <c r="O156">
        <v>155930</v>
      </c>
      <c r="P156">
        <v>155930</v>
      </c>
      <c r="Q156">
        <v>610685</v>
      </c>
    </row>
    <row r="157" spans="3:19" x14ac:dyDescent="0.25">
      <c r="C157">
        <v>11</v>
      </c>
      <c r="D157">
        <v>309</v>
      </c>
      <c r="E157">
        <v>1</v>
      </c>
      <c r="I157">
        <v>144</v>
      </c>
      <c r="J157">
        <v>30</v>
      </c>
      <c r="O157">
        <v>12012</v>
      </c>
      <c r="P157">
        <v>12012</v>
      </c>
      <c r="Q157">
        <v>63791</v>
      </c>
    </row>
    <row r="158" spans="3:19" x14ac:dyDescent="0.25">
      <c r="C158">
        <v>11</v>
      </c>
      <c r="D158">
        <v>310</v>
      </c>
      <c r="E158">
        <v>35</v>
      </c>
      <c r="I158">
        <v>4610</v>
      </c>
      <c r="J158">
        <v>132.25</v>
      </c>
      <c r="K158">
        <v>448.5</v>
      </c>
      <c r="O158">
        <v>453186</v>
      </c>
      <c r="P158">
        <v>453186</v>
      </c>
      <c r="Q158">
        <v>2316631</v>
      </c>
    </row>
    <row r="159" spans="3:19" x14ac:dyDescent="0.25">
      <c r="C159">
        <v>11</v>
      </c>
      <c r="D159">
        <v>642</v>
      </c>
      <c r="E159">
        <v>4</v>
      </c>
      <c r="I159">
        <v>592</v>
      </c>
      <c r="J159">
        <v>46</v>
      </c>
      <c r="O159">
        <v>27819</v>
      </c>
      <c r="P159">
        <v>27819</v>
      </c>
      <c r="Q159">
        <v>128975</v>
      </c>
    </row>
    <row r="160" spans="3:19" x14ac:dyDescent="0.25">
      <c r="C160">
        <v>11</v>
      </c>
      <c r="D160" t="s">
        <v>2511</v>
      </c>
      <c r="E160">
        <v>1</v>
      </c>
      <c r="I160">
        <v>168</v>
      </c>
      <c r="O160">
        <v>8466</v>
      </c>
      <c r="P160">
        <v>8466</v>
      </c>
      <c r="Q160">
        <v>37476</v>
      </c>
    </row>
    <row r="161" spans="3:19" x14ac:dyDescent="0.25">
      <c r="C161">
        <v>11</v>
      </c>
      <c r="D161">
        <v>30</v>
      </c>
      <c r="E161">
        <v>1</v>
      </c>
      <c r="I161">
        <v>168</v>
      </c>
      <c r="O161">
        <v>8466</v>
      </c>
      <c r="P161">
        <v>8466</v>
      </c>
      <c r="Q161">
        <v>37476</v>
      </c>
    </row>
    <row r="162" spans="3:19" x14ac:dyDescent="0.25">
      <c r="C162" t="s">
        <v>2523</v>
      </c>
      <c r="E162">
        <v>71.597000000000008</v>
      </c>
      <c r="I162">
        <v>9818.4</v>
      </c>
      <c r="J162">
        <v>480.75</v>
      </c>
      <c r="K162">
        <v>570</v>
      </c>
      <c r="L162">
        <v>76</v>
      </c>
      <c r="O162">
        <v>907333</v>
      </c>
      <c r="P162">
        <v>907333</v>
      </c>
      <c r="Q162">
        <v>4980059</v>
      </c>
      <c r="R162">
        <v>5100</v>
      </c>
      <c r="S162">
        <v>7905.6695992179866</v>
      </c>
    </row>
  </sheetData>
  <hyperlinks>
    <hyperlink ref="A2" location="Obsah!A1" display="Zpět na Obsah  KL 01  1.-4.měsíc" xr:uid="{564DF23D-C20C-49E6-9CE4-CA4B95E5C20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2538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361987</v>
      </c>
      <c r="C3" s="344">
        <f t="shared" ref="C3:Z3" si="0">SUBTOTAL(9,C6:C1048576)</f>
        <v>5</v>
      </c>
      <c r="D3" s="344"/>
      <c r="E3" s="344">
        <f>SUBTOTAL(9,E6:E1048576)/4</f>
        <v>410368</v>
      </c>
      <c r="F3" s="344"/>
      <c r="G3" s="344">
        <f t="shared" si="0"/>
        <v>5</v>
      </c>
      <c r="H3" s="344">
        <f>SUBTOTAL(9,H6:H1048576)/4</f>
        <v>421199</v>
      </c>
      <c r="I3" s="347">
        <f>IF(B3&lt;&gt;0,H3/B3,"")</f>
        <v>1.1635749350114784</v>
      </c>
      <c r="J3" s="345">
        <f>IF(E3&lt;&gt;0,H3/E3,"")</f>
        <v>1.0263933834996881</v>
      </c>
      <c r="K3" s="346">
        <f t="shared" si="0"/>
        <v>39308.439999998896</v>
      </c>
      <c r="L3" s="346"/>
      <c r="M3" s="344">
        <f t="shared" si="0"/>
        <v>0.33303849233903743</v>
      </c>
      <c r="N3" s="344">
        <f t="shared" si="0"/>
        <v>236059.44000000099</v>
      </c>
      <c r="O3" s="344"/>
      <c r="P3" s="344">
        <f t="shared" si="0"/>
        <v>2</v>
      </c>
      <c r="Q3" s="344">
        <f t="shared" si="0"/>
        <v>3848.9600000010178</v>
      </c>
      <c r="R3" s="347">
        <f>IF(K3&lt;&gt;0,Q3/K3,"")</f>
        <v>9.7916885025229342E-2</v>
      </c>
      <c r="S3" s="347">
        <f>IF(N3&lt;&gt;0,Q3/N3,"")</f>
        <v>1.6305045881668624E-2</v>
      </c>
      <c r="T3" s="343">
        <f t="shared" si="0"/>
        <v>7140241.1000000006</v>
      </c>
      <c r="U3" s="346"/>
      <c r="V3" s="344">
        <f t="shared" si="0"/>
        <v>2.3728035949698292</v>
      </c>
      <c r="W3" s="344">
        <f t="shared" si="0"/>
        <v>6018400.4399999995</v>
      </c>
      <c r="X3" s="344"/>
      <c r="Y3" s="344">
        <f t="shared" si="0"/>
        <v>2</v>
      </c>
      <c r="Z3" s="344">
        <f t="shared" si="0"/>
        <v>5227153.0999999987</v>
      </c>
      <c r="AA3" s="347">
        <f>IF(T3&lt;&gt;0,Z3/T3,"")</f>
        <v>0.73206955154497488</v>
      </c>
      <c r="AB3" s="345">
        <f>IF(W3&lt;&gt;0,Z3/W3,"")</f>
        <v>0.86852863183693363</v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2536</v>
      </c>
      <c r="B6" s="871">
        <v>361987</v>
      </c>
      <c r="C6" s="872">
        <v>1</v>
      </c>
      <c r="D6" s="872">
        <v>0.88210338038053648</v>
      </c>
      <c r="E6" s="871">
        <v>410368</v>
      </c>
      <c r="F6" s="872">
        <v>1.1336539709989586</v>
      </c>
      <c r="G6" s="872">
        <v>1</v>
      </c>
      <c r="H6" s="871">
        <v>421199</v>
      </c>
      <c r="I6" s="872">
        <v>1.1635749350114784</v>
      </c>
      <c r="J6" s="872">
        <v>1.0263933834996881</v>
      </c>
      <c r="K6" s="871">
        <v>19654.219999999448</v>
      </c>
      <c r="L6" s="872">
        <v>1</v>
      </c>
      <c r="M6" s="872">
        <v>0.16651924616951871</v>
      </c>
      <c r="N6" s="871">
        <v>118029.7200000005</v>
      </c>
      <c r="O6" s="872">
        <v>6.0053118363386497</v>
      </c>
      <c r="P6" s="872">
        <v>1</v>
      </c>
      <c r="Q6" s="871">
        <v>1924.4800000005089</v>
      </c>
      <c r="R6" s="872">
        <v>9.7916885025229342E-2</v>
      </c>
      <c r="S6" s="872">
        <v>1.6305045881668624E-2</v>
      </c>
      <c r="T6" s="871">
        <v>3570120.5500000003</v>
      </c>
      <c r="U6" s="872">
        <v>1</v>
      </c>
      <c r="V6" s="872">
        <v>1.1864017974849146</v>
      </c>
      <c r="W6" s="871">
        <v>3009200.2199999997</v>
      </c>
      <c r="X6" s="872">
        <v>0.84288476477355911</v>
      </c>
      <c r="Y6" s="872">
        <v>1</v>
      </c>
      <c r="Z6" s="871">
        <v>2613576.5499999993</v>
      </c>
      <c r="AA6" s="872">
        <v>0.73206955154497488</v>
      </c>
      <c r="AB6" s="873">
        <v>0.86852863183693363</v>
      </c>
    </row>
    <row r="7" spans="1:28" ht="14.45" customHeight="1" thickBot="1" x14ac:dyDescent="0.3">
      <c r="A7" s="877" t="s">
        <v>2537</v>
      </c>
      <c r="B7" s="874">
        <v>361987</v>
      </c>
      <c r="C7" s="875">
        <v>1</v>
      </c>
      <c r="D7" s="875">
        <v>0.88210338038053648</v>
      </c>
      <c r="E7" s="874">
        <v>410368</v>
      </c>
      <c r="F7" s="875">
        <v>1.1336539709989586</v>
      </c>
      <c r="G7" s="875">
        <v>1</v>
      </c>
      <c r="H7" s="874">
        <v>421199</v>
      </c>
      <c r="I7" s="875">
        <v>1.1635749350114784</v>
      </c>
      <c r="J7" s="875">
        <v>1.0263933834996881</v>
      </c>
      <c r="K7" s="874">
        <v>19654.219999999448</v>
      </c>
      <c r="L7" s="875">
        <v>1</v>
      </c>
      <c r="M7" s="875">
        <v>0.16651924616951871</v>
      </c>
      <c r="N7" s="874">
        <v>118029.7200000005</v>
      </c>
      <c r="O7" s="875">
        <v>6.0053118363386497</v>
      </c>
      <c r="P7" s="875">
        <v>1</v>
      </c>
      <c r="Q7" s="874">
        <v>1924.4800000005089</v>
      </c>
      <c r="R7" s="875">
        <v>9.7916885025229342E-2</v>
      </c>
      <c r="S7" s="875">
        <v>1.6305045881668624E-2</v>
      </c>
      <c r="T7" s="874">
        <v>3570120.5500000003</v>
      </c>
      <c r="U7" s="875">
        <v>1</v>
      </c>
      <c r="V7" s="875">
        <v>1.1864017974849146</v>
      </c>
      <c r="W7" s="874">
        <v>3009200.2199999997</v>
      </c>
      <c r="X7" s="875">
        <v>0.84288476477355911</v>
      </c>
      <c r="Y7" s="875">
        <v>1</v>
      </c>
      <c r="Z7" s="874">
        <v>2613576.5499999993</v>
      </c>
      <c r="AA7" s="875">
        <v>0.73206955154497488</v>
      </c>
      <c r="AB7" s="876">
        <v>0.86852863183693363</v>
      </c>
    </row>
    <row r="8" spans="1:28" ht="14.45" customHeight="1" thickBot="1" x14ac:dyDescent="0.25"/>
    <row r="9" spans="1:28" ht="14.45" customHeight="1" x14ac:dyDescent="0.25">
      <c r="A9" s="870" t="s">
        <v>594</v>
      </c>
      <c r="B9" s="871">
        <v>361987</v>
      </c>
      <c r="C9" s="872">
        <v>1</v>
      </c>
      <c r="D9" s="872">
        <v>0.88210338038053648</v>
      </c>
      <c r="E9" s="871">
        <v>410368</v>
      </c>
      <c r="F9" s="872">
        <v>1.1336539709989586</v>
      </c>
      <c r="G9" s="872">
        <v>1</v>
      </c>
      <c r="H9" s="871">
        <v>421199</v>
      </c>
      <c r="I9" s="872">
        <v>1.1635749350114784</v>
      </c>
      <c r="J9" s="873">
        <v>1.0263933834996881</v>
      </c>
    </row>
    <row r="10" spans="1:28" ht="14.45" customHeight="1" x14ac:dyDescent="0.25">
      <c r="A10" s="881" t="s">
        <v>2539</v>
      </c>
      <c r="B10" s="878">
        <v>6713</v>
      </c>
      <c r="C10" s="879">
        <v>1</v>
      </c>
      <c r="D10" s="879">
        <v>0.74021391553644278</v>
      </c>
      <c r="E10" s="878">
        <v>9069</v>
      </c>
      <c r="F10" s="879">
        <v>1.3509608222851184</v>
      </c>
      <c r="G10" s="879">
        <v>1</v>
      </c>
      <c r="H10" s="878">
        <v>7346</v>
      </c>
      <c r="I10" s="879">
        <v>1.0942946521674364</v>
      </c>
      <c r="J10" s="880">
        <v>0.81001212923144783</v>
      </c>
    </row>
    <row r="11" spans="1:28" ht="14.45" customHeight="1" thickBot="1" x14ac:dyDescent="0.3">
      <c r="A11" s="877" t="s">
        <v>2540</v>
      </c>
      <c r="B11" s="874">
        <v>355274</v>
      </c>
      <c r="C11" s="875">
        <v>1</v>
      </c>
      <c r="D11" s="875">
        <v>0.88530995591815576</v>
      </c>
      <c r="E11" s="874">
        <v>401299</v>
      </c>
      <c r="F11" s="875">
        <v>1.1295478982419203</v>
      </c>
      <c r="G11" s="875">
        <v>1</v>
      </c>
      <c r="H11" s="874">
        <v>413853</v>
      </c>
      <c r="I11" s="875">
        <v>1.1648840050214764</v>
      </c>
      <c r="J11" s="876">
        <v>1.0312834071353281</v>
      </c>
    </row>
    <row r="12" spans="1:28" ht="14.45" customHeight="1" x14ac:dyDescent="0.2">
      <c r="A12" s="804" t="s">
        <v>301</v>
      </c>
    </row>
    <row r="13" spans="1:28" ht="14.45" customHeight="1" x14ac:dyDescent="0.2">
      <c r="A13" s="805" t="s">
        <v>1079</v>
      </c>
    </row>
    <row r="14" spans="1:28" ht="14.45" customHeight="1" x14ac:dyDescent="0.2">
      <c r="A14" s="804" t="s">
        <v>2541</v>
      </c>
    </row>
    <row r="15" spans="1:28" ht="14.45" customHeight="1" x14ac:dyDescent="0.2">
      <c r="A15" s="804" t="s">
        <v>2542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BEB555A7-72CF-4DBB-9143-DAF906420E4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2545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2770</v>
      </c>
      <c r="C3" s="404">
        <f t="shared" si="0"/>
        <v>2979</v>
      </c>
      <c r="D3" s="438">
        <f t="shared" si="0"/>
        <v>3157</v>
      </c>
      <c r="E3" s="346">
        <f t="shared" si="0"/>
        <v>361987</v>
      </c>
      <c r="F3" s="344">
        <f t="shared" si="0"/>
        <v>410368</v>
      </c>
      <c r="G3" s="405">
        <f t="shared" si="0"/>
        <v>421199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2">
        <v>2019</v>
      </c>
      <c r="E5" s="866">
        <v>2015</v>
      </c>
      <c r="F5" s="867">
        <v>2018</v>
      </c>
      <c r="G5" s="882">
        <v>2019</v>
      </c>
    </row>
    <row r="6" spans="1:7" ht="14.45" customHeight="1" x14ac:dyDescent="0.2">
      <c r="A6" s="856" t="s">
        <v>2543</v>
      </c>
      <c r="B6" s="225"/>
      <c r="C6" s="225">
        <v>1</v>
      </c>
      <c r="D6" s="225">
        <v>9</v>
      </c>
      <c r="E6" s="883"/>
      <c r="F6" s="883">
        <v>37</v>
      </c>
      <c r="G6" s="884">
        <v>2262</v>
      </c>
    </row>
    <row r="7" spans="1:7" ht="14.45" customHeight="1" x14ac:dyDescent="0.2">
      <c r="A7" s="857" t="s">
        <v>2539</v>
      </c>
      <c r="B7" s="849">
        <v>62</v>
      </c>
      <c r="C7" s="849">
        <v>80</v>
      </c>
      <c r="D7" s="849">
        <v>64</v>
      </c>
      <c r="E7" s="885">
        <v>6713</v>
      </c>
      <c r="F7" s="885">
        <v>9069</v>
      </c>
      <c r="G7" s="886">
        <v>7346</v>
      </c>
    </row>
    <row r="8" spans="1:7" ht="14.45" customHeight="1" x14ac:dyDescent="0.2">
      <c r="A8" s="857" t="s">
        <v>1081</v>
      </c>
      <c r="B8" s="849">
        <v>282</v>
      </c>
      <c r="C8" s="849">
        <v>41</v>
      </c>
      <c r="D8" s="849">
        <v>43</v>
      </c>
      <c r="E8" s="885">
        <v>22430</v>
      </c>
      <c r="F8" s="885">
        <v>4552</v>
      </c>
      <c r="G8" s="886">
        <v>5264</v>
      </c>
    </row>
    <row r="9" spans="1:7" ht="14.45" customHeight="1" x14ac:dyDescent="0.2">
      <c r="A9" s="857" t="s">
        <v>1082</v>
      </c>
      <c r="B9" s="849"/>
      <c r="C9" s="849"/>
      <c r="D9" s="849">
        <v>1</v>
      </c>
      <c r="E9" s="885"/>
      <c r="F9" s="885"/>
      <c r="G9" s="886">
        <v>38</v>
      </c>
    </row>
    <row r="10" spans="1:7" ht="14.45" customHeight="1" x14ac:dyDescent="0.2">
      <c r="A10" s="857" t="s">
        <v>1083</v>
      </c>
      <c r="B10" s="849"/>
      <c r="C10" s="849">
        <v>3</v>
      </c>
      <c r="D10" s="849"/>
      <c r="E10" s="885"/>
      <c r="F10" s="885">
        <v>649</v>
      </c>
      <c r="G10" s="886"/>
    </row>
    <row r="11" spans="1:7" ht="14.45" customHeight="1" x14ac:dyDescent="0.2">
      <c r="A11" s="857" t="s">
        <v>1084</v>
      </c>
      <c r="B11" s="849"/>
      <c r="C11" s="849">
        <v>2</v>
      </c>
      <c r="D11" s="849">
        <v>11</v>
      </c>
      <c r="E11" s="885"/>
      <c r="F11" s="885">
        <v>471</v>
      </c>
      <c r="G11" s="886">
        <v>2292</v>
      </c>
    </row>
    <row r="12" spans="1:7" ht="14.45" customHeight="1" x14ac:dyDescent="0.2">
      <c r="A12" s="857" t="s">
        <v>1085</v>
      </c>
      <c r="B12" s="849">
        <v>575</v>
      </c>
      <c r="C12" s="849">
        <v>771</v>
      </c>
      <c r="D12" s="849">
        <v>858</v>
      </c>
      <c r="E12" s="885">
        <v>126306</v>
      </c>
      <c r="F12" s="885">
        <v>151509</v>
      </c>
      <c r="G12" s="886">
        <v>160606</v>
      </c>
    </row>
    <row r="13" spans="1:7" ht="14.45" customHeight="1" x14ac:dyDescent="0.2">
      <c r="A13" s="857" t="s">
        <v>1086</v>
      </c>
      <c r="B13" s="849">
        <v>4</v>
      </c>
      <c r="C13" s="849">
        <v>111</v>
      </c>
      <c r="D13" s="849">
        <v>16</v>
      </c>
      <c r="E13" s="885">
        <v>536</v>
      </c>
      <c r="F13" s="885">
        <v>10659</v>
      </c>
      <c r="G13" s="886">
        <v>1637</v>
      </c>
    </row>
    <row r="14" spans="1:7" ht="14.45" customHeight="1" x14ac:dyDescent="0.2">
      <c r="A14" s="857" t="s">
        <v>1089</v>
      </c>
      <c r="B14" s="849"/>
      <c r="C14" s="849">
        <v>19</v>
      </c>
      <c r="D14" s="849">
        <v>123</v>
      </c>
      <c r="E14" s="885"/>
      <c r="F14" s="885">
        <v>5532</v>
      </c>
      <c r="G14" s="886">
        <v>14484</v>
      </c>
    </row>
    <row r="15" spans="1:7" ht="14.45" customHeight="1" x14ac:dyDescent="0.2">
      <c r="A15" s="857" t="s">
        <v>1090</v>
      </c>
      <c r="B15" s="849">
        <v>1262</v>
      </c>
      <c r="C15" s="849">
        <v>1289</v>
      </c>
      <c r="D15" s="849">
        <v>1004</v>
      </c>
      <c r="E15" s="885">
        <v>123419</v>
      </c>
      <c r="F15" s="885">
        <v>129642</v>
      </c>
      <c r="G15" s="886">
        <v>101634</v>
      </c>
    </row>
    <row r="16" spans="1:7" ht="14.45" customHeight="1" x14ac:dyDescent="0.2">
      <c r="A16" s="857" t="s">
        <v>1092</v>
      </c>
      <c r="B16" s="849">
        <v>37</v>
      </c>
      <c r="C16" s="849">
        <v>25</v>
      </c>
      <c r="D16" s="849">
        <v>71</v>
      </c>
      <c r="E16" s="885">
        <v>13791</v>
      </c>
      <c r="F16" s="885">
        <v>10929</v>
      </c>
      <c r="G16" s="886">
        <v>10523</v>
      </c>
    </row>
    <row r="17" spans="1:7" ht="14.45" customHeight="1" x14ac:dyDescent="0.2">
      <c r="A17" s="857" t="s">
        <v>1093</v>
      </c>
      <c r="B17" s="849">
        <v>97</v>
      </c>
      <c r="C17" s="849">
        <v>123</v>
      </c>
      <c r="D17" s="849">
        <v>97</v>
      </c>
      <c r="E17" s="885">
        <v>11365</v>
      </c>
      <c r="F17" s="885">
        <v>21076</v>
      </c>
      <c r="G17" s="886">
        <v>13872</v>
      </c>
    </row>
    <row r="18" spans="1:7" ht="14.45" customHeight="1" x14ac:dyDescent="0.2">
      <c r="A18" s="857" t="s">
        <v>1094</v>
      </c>
      <c r="B18" s="849">
        <v>437</v>
      </c>
      <c r="C18" s="849">
        <v>474</v>
      </c>
      <c r="D18" s="849">
        <v>644</v>
      </c>
      <c r="E18" s="885">
        <v>52800</v>
      </c>
      <c r="F18" s="885">
        <v>57114</v>
      </c>
      <c r="G18" s="886">
        <v>74596</v>
      </c>
    </row>
    <row r="19" spans="1:7" ht="14.45" customHeight="1" thickBot="1" x14ac:dyDescent="0.25">
      <c r="A19" s="889" t="s">
        <v>2544</v>
      </c>
      <c r="B19" s="851">
        <v>14</v>
      </c>
      <c r="C19" s="851">
        <v>40</v>
      </c>
      <c r="D19" s="851">
        <v>216</v>
      </c>
      <c r="E19" s="887">
        <v>4627</v>
      </c>
      <c r="F19" s="887">
        <v>9129</v>
      </c>
      <c r="G19" s="888">
        <v>26645</v>
      </c>
    </row>
    <row r="20" spans="1:7" ht="14.45" customHeight="1" x14ac:dyDescent="0.2">
      <c r="A20" s="804" t="s">
        <v>301</v>
      </c>
    </row>
    <row r="21" spans="1:7" ht="14.45" customHeight="1" x14ac:dyDescent="0.2">
      <c r="A21" s="805" t="s">
        <v>1079</v>
      </c>
    </row>
    <row r="22" spans="1:7" ht="14.45" customHeight="1" x14ac:dyDescent="0.2">
      <c r="A22" s="804" t="s">
        <v>2541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04A0686B-2011-487E-B284-C3D728FA33F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2587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2983</v>
      </c>
      <c r="H3" s="208">
        <f t="shared" si="0"/>
        <v>3951761.7699999996</v>
      </c>
      <c r="I3" s="78"/>
      <c r="J3" s="78"/>
      <c r="K3" s="208">
        <f t="shared" si="0"/>
        <v>3173.1</v>
      </c>
      <c r="L3" s="208">
        <f t="shared" si="0"/>
        <v>3537597.94</v>
      </c>
      <c r="M3" s="78"/>
      <c r="N3" s="78"/>
      <c r="O3" s="208">
        <f t="shared" si="0"/>
        <v>3315</v>
      </c>
      <c r="P3" s="208">
        <f t="shared" si="0"/>
        <v>3036700.0300000003</v>
      </c>
      <c r="Q3" s="79">
        <f>IF(L3=0,0,P3/L3)</f>
        <v>0.85840733783330969</v>
      </c>
      <c r="R3" s="209">
        <f>IF(O3=0,0,P3/O3)</f>
        <v>916.04827450980395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5" customHeight="1" x14ac:dyDescent="0.2">
      <c r="A6" s="824" t="s">
        <v>2546</v>
      </c>
      <c r="B6" s="825" t="s">
        <v>2547</v>
      </c>
      <c r="C6" s="825" t="s">
        <v>2548</v>
      </c>
      <c r="D6" s="825" t="s">
        <v>2549</v>
      </c>
      <c r="E6" s="825" t="s">
        <v>2550</v>
      </c>
      <c r="F6" s="825" t="s">
        <v>2551</v>
      </c>
      <c r="G6" s="225">
        <v>0</v>
      </c>
      <c r="H6" s="225">
        <v>1.7462298274040222E-10</v>
      </c>
      <c r="I6" s="825">
        <v>3</v>
      </c>
      <c r="J6" s="825"/>
      <c r="K6" s="225">
        <v>-7.1054273576010019E-15</v>
      </c>
      <c r="L6" s="225">
        <v>5.8207660913467407E-11</v>
      </c>
      <c r="M6" s="825">
        <v>1</v>
      </c>
      <c r="N6" s="825">
        <v>-8192</v>
      </c>
      <c r="O6" s="225">
        <v>0</v>
      </c>
      <c r="P6" s="225">
        <v>1.1641532182693481E-10</v>
      </c>
      <c r="Q6" s="830">
        <v>2</v>
      </c>
      <c r="R6" s="848"/>
    </row>
    <row r="7" spans="1:18" ht="14.45" customHeight="1" x14ac:dyDescent="0.2">
      <c r="A7" s="831" t="s">
        <v>2546</v>
      </c>
      <c r="B7" s="832" t="s">
        <v>2547</v>
      </c>
      <c r="C7" s="832" t="s">
        <v>2548</v>
      </c>
      <c r="D7" s="832" t="s">
        <v>2549</v>
      </c>
      <c r="E7" s="832" t="s">
        <v>2552</v>
      </c>
      <c r="F7" s="832" t="s">
        <v>2551</v>
      </c>
      <c r="G7" s="849">
        <v>0</v>
      </c>
      <c r="H7" s="849">
        <v>5.8207660913467407E-11</v>
      </c>
      <c r="I7" s="832"/>
      <c r="J7" s="832"/>
      <c r="K7" s="849">
        <v>0</v>
      </c>
      <c r="L7" s="849">
        <v>0</v>
      </c>
      <c r="M7" s="832"/>
      <c r="N7" s="832"/>
      <c r="O7" s="849">
        <v>0</v>
      </c>
      <c r="P7" s="849">
        <v>3.637978807091713E-12</v>
      </c>
      <c r="Q7" s="837"/>
      <c r="R7" s="850"/>
    </row>
    <row r="8" spans="1:18" ht="14.45" customHeight="1" x14ac:dyDescent="0.2">
      <c r="A8" s="831" t="s">
        <v>2546</v>
      </c>
      <c r="B8" s="832" t="s">
        <v>2547</v>
      </c>
      <c r="C8" s="832" t="s">
        <v>594</v>
      </c>
      <c r="D8" s="832" t="s">
        <v>2549</v>
      </c>
      <c r="E8" s="832" t="s">
        <v>2550</v>
      </c>
      <c r="F8" s="832" t="s">
        <v>2553</v>
      </c>
      <c r="G8" s="849">
        <v>151</v>
      </c>
      <c r="H8" s="849">
        <v>2979035.01</v>
      </c>
      <c r="I8" s="832">
        <v>1.2212502098525129</v>
      </c>
      <c r="J8" s="832">
        <v>19728.708675496688</v>
      </c>
      <c r="K8" s="849">
        <v>124.1</v>
      </c>
      <c r="L8" s="849">
        <v>2439332.2399999998</v>
      </c>
      <c r="M8" s="832">
        <v>1</v>
      </c>
      <c r="N8" s="832">
        <v>19656.182433521353</v>
      </c>
      <c r="O8" s="849">
        <v>98</v>
      </c>
      <c r="P8" s="849">
        <v>2017987.5</v>
      </c>
      <c r="Q8" s="837">
        <v>0.827270458246393</v>
      </c>
      <c r="R8" s="850">
        <v>20591.709183673469</v>
      </c>
    </row>
    <row r="9" spans="1:18" ht="14.45" customHeight="1" x14ac:dyDescent="0.2">
      <c r="A9" s="831" t="s">
        <v>2546</v>
      </c>
      <c r="B9" s="832" t="s">
        <v>2547</v>
      </c>
      <c r="C9" s="832" t="s">
        <v>594</v>
      </c>
      <c r="D9" s="832" t="s">
        <v>2549</v>
      </c>
      <c r="E9" s="832" t="s">
        <v>2552</v>
      </c>
      <c r="F9" s="832" t="s">
        <v>2553</v>
      </c>
      <c r="G9" s="849">
        <v>62</v>
      </c>
      <c r="H9" s="849">
        <v>610739.75999999989</v>
      </c>
      <c r="I9" s="832">
        <v>0.88783515339562824</v>
      </c>
      <c r="J9" s="832">
        <v>9850.6412903225792</v>
      </c>
      <c r="K9" s="849">
        <v>70</v>
      </c>
      <c r="L9" s="849">
        <v>687897.70000000007</v>
      </c>
      <c r="M9" s="832">
        <v>1</v>
      </c>
      <c r="N9" s="832">
        <v>9827.11</v>
      </c>
      <c r="O9" s="849">
        <v>58</v>
      </c>
      <c r="P9" s="849">
        <v>595589.05000000005</v>
      </c>
      <c r="Q9" s="837">
        <v>0.86581049769464269</v>
      </c>
      <c r="R9" s="850">
        <v>10268.776724137932</v>
      </c>
    </row>
    <row r="10" spans="1:18" ht="14.45" customHeight="1" x14ac:dyDescent="0.2">
      <c r="A10" s="831" t="s">
        <v>2546</v>
      </c>
      <c r="B10" s="832" t="s">
        <v>2547</v>
      </c>
      <c r="C10" s="832" t="s">
        <v>594</v>
      </c>
      <c r="D10" s="832" t="s">
        <v>2554</v>
      </c>
      <c r="E10" s="832" t="s">
        <v>2555</v>
      </c>
      <c r="F10" s="832" t="s">
        <v>2556</v>
      </c>
      <c r="G10" s="849"/>
      <c r="H10" s="849"/>
      <c r="I10" s="832"/>
      <c r="J10" s="832"/>
      <c r="K10" s="849"/>
      <c r="L10" s="849"/>
      <c r="M10" s="832"/>
      <c r="N10" s="832"/>
      <c r="O10" s="849">
        <v>1</v>
      </c>
      <c r="P10" s="849">
        <v>1674.52</v>
      </c>
      <c r="Q10" s="837"/>
      <c r="R10" s="850">
        <v>1674.52</v>
      </c>
    </row>
    <row r="11" spans="1:18" ht="14.45" customHeight="1" x14ac:dyDescent="0.2">
      <c r="A11" s="831" t="s">
        <v>2546</v>
      </c>
      <c r="B11" s="832" t="s">
        <v>2547</v>
      </c>
      <c r="C11" s="832" t="s">
        <v>594</v>
      </c>
      <c r="D11" s="832" t="s">
        <v>2554</v>
      </c>
      <c r="E11" s="832" t="s">
        <v>2557</v>
      </c>
      <c r="F11" s="832" t="s">
        <v>2558</v>
      </c>
      <c r="G11" s="849"/>
      <c r="H11" s="849"/>
      <c r="I11" s="832"/>
      <c r="J11" s="832"/>
      <c r="K11" s="849"/>
      <c r="L11" s="849"/>
      <c r="M11" s="832"/>
      <c r="N11" s="832"/>
      <c r="O11" s="849">
        <v>1</v>
      </c>
      <c r="P11" s="849">
        <v>249.96</v>
      </c>
      <c r="Q11" s="837"/>
      <c r="R11" s="850">
        <v>249.96</v>
      </c>
    </row>
    <row r="12" spans="1:18" ht="14.45" customHeight="1" x14ac:dyDescent="0.2">
      <c r="A12" s="831" t="s">
        <v>2546</v>
      </c>
      <c r="B12" s="832" t="s">
        <v>2547</v>
      </c>
      <c r="C12" s="832" t="s">
        <v>594</v>
      </c>
      <c r="D12" s="832" t="s">
        <v>877</v>
      </c>
      <c r="E12" s="832" t="s">
        <v>2559</v>
      </c>
      <c r="F12" s="832" t="s">
        <v>2560</v>
      </c>
      <c r="G12" s="849">
        <v>5</v>
      </c>
      <c r="H12" s="849">
        <v>150</v>
      </c>
      <c r="I12" s="832">
        <v>0.7142857142857143</v>
      </c>
      <c r="J12" s="832">
        <v>30</v>
      </c>
      <c r="K12" s="849">
        <v>7</v>
      </c>
      <c r="L12" s="849">
        <v>210</v>
      </c>
      <c r="M12" s="832">
        <v>1</v>
      </c>
      <c r="N12" s="832">
        <v>30</v>
      </c>
      <c r="O12" s="849">
        <v>15</v>
      </c>
      <c r="P12" s="849">
        <v>465</v>
      </c>
      <c r="Q12" s="837">
        <v>2.2142857142857144</v>
      </c>
      <c r="R12" s="850">
        <v>31</v>
      </c>
    </row>
    <row r="13" spans="1:18" ht="14.45" customHeight="1" x14ac:dyDescent="0.2">
      <c r="A13" s="831" t="s">
        <v>2546</v>
      </c>
      <c r="B13" s="832" t="s">
        <v>2547</v>
      </c>
      <c r="C13" s="832" t="s">
        <v>594</v>
      </c>
      <c r="D13" s="832" t="s">
        <v>877</v>
      </c>
      <c r="E13" s="832" t="s">
        <v>2561</v>
      </c>
      <c r="F13" s="832" t="s">
        <v>2562</v>
      </c>
      <c r="G13" s="849">
        <v>10</v>
      </c>
      <c r="H13" s="849">
        <v>660</v>
      </c>
      <c r="I13" s="832">
        <v>0.33333333333333331</v>
      </c>
      <c r="J13" s="832">
        <v>66</v>
      </c>
      <c r="K13" s="849">
        <v>30</v>
      </c>
      <c r="L13" s="849">
        <v>1980</v>
      </c>
      <c r="M13" s="832">
        <v>1</v>
      </c>
      <c r="N13" s="832">
        <v>66</v>
      </c>
      <c r="O13" s="849">
        <v>80</v>
      </c>
      <c r="P13" s="849">
        <v>5360</v>
      </c>
      <c r="Q13" s="837">
        <v>2.7070707070707072</v>
      </c>
      <c r="R13" s="850">
        <v>67</v>
      </c>
    </row>
    <row r="14" spans="1:18" ht="14.45" customHeight="1" x14ac:dyDescent="0.2">
      <c r="A14" s="831" t="s">
        <v>2546</v>
      </c>
      <c r="B14" s="832" t="s">
        <v>2547</v>
      </c>
      <c r="C14" s="832" t="s">
        <v>594</v>
      </c>
      <c r="D14" s="832" t="s">
        <v>877</v>
      </c>
      <c r="E14" s="832" t="s">
        <v>2563</v>
      </c>
      <c r="F14" s="832" t="s">
        <v>2564</v>
      </c>
      <c r="G14" s="849"/>
      <c r="H14" s="849"/>
      <c r="I14" s="832"/>
      <c r="J14" s="832"/>
      <c r="K14" s="849"/>
      <c r="L14" s="849"/>
      <c r="M14" s="832"/>
      <c r="N14" s="832"/>
      <c r="O14" s="849">
        <v>1</v>
      </c>
      <c r="P14" s="849">
        <v>199</v>
      </c>
      <c r="Q14" s="837"/>
      <c r="R14" s="850">
        <v>199</v>
      </c>
    </row>
    <row r="15" spans="1:18" ht="14.45" customHeight="1" x14ac:dyDescent="0.2">
      <c r="A15" s="831" t="s">
        <v>2546</v>
      </c>
      <c r="B15" s="832" t="s">
        <v>2547</v>
      </c>
      <c r="C15" s="832" t="s">
        <v>594</v>
      </c>
      <c r="D15" s="832" t="s">
        <v>877</v>
      </c>
      <c r="E15" s="832" t="s">
        <v>2565</v>
      </c>
      <c r="F15" s="832" t="s">
        <v>2566</v>
      </c>
      <c r="G15" s="849">
        <v>543</v>
      </c>
      <c r="H15" s="849">
        <v>20091</v>
      </c>
      <c r="I15" s="832">
        <v>0.85243328100470961</v>
      </c>
      <c r="J15" s="832">
        <v>37</v>
      </c>
      <c r="K15" s="849">
        <v>637</v>
      </c>
      <c r="L15" s="849">
        <v>23569</v>
      </c>
      <c r="M15" s="832">
        <v>1</v>
      </c>
      <c r="N15" s="832">
        <v>37</v>
      </c>
      <c r="O15" s="849">
        <v>647</v>
      </c>
      <c r="P15" s="849">
        <v>24586</v>
      </c>
      <c r="Q15" s="837">
        <v>1.0431499002927573</v>
      </c>
      <c r="R15" s="850">
        <v>38</v>
      </c>
    </row>
    <row r="16" spans="1:18" ht="14.45" customHeight="1" x14ac:dyDescent="0.2">
      <c r="A16" s="831" t="s">
        <v>2546</v>
      </c>
      <c r="B16" s="832" t="s">
        <v>2547</v>
      </c>
      <c r="C16" s="832" t="s">
        <v>594</v>
      </c>
      <c r="D16" s="832" t="s">
        <v>877</v>
      </c>
      <c r="E16" s="832" t="s">
        <v>2567</v>
      </c>
      <c r="F16" s="832" t="s">
        <v>2568</v>
      </c>
      <c r="G16" s="849">
        <v>624</v>
      </c>
      <c r="H16" s="849">
        <v>110448</v>
      </c>
      <c r="I16" s="832">
        <v>0.9943820224719101</v>
      </c>
      <c r="J16" s="832">
        <v>177</v>
      </c>
      <c r="K16" s="849">
        <v>624</v>
      </c>
      <c r="L16" s="849">
        <v>111072</v>
      </c>
      <c r="M16" s="832">
        <v>1</v>
      </c>
      <c r="N16" s="832">
        <v>178</v>
      </c>
      <c r="O16" s="849">
        <v>638</v>
      </c>
      <c r="P16" s="849">
        <v>114202</v>
      </c>
      <c r="Q16" s="837">
        <v>1.0281799193316048</v>
      </c>
      <c r="R16" s="850">
        <v>179</v>
      </c>
    </row>
    <row r="17" spans="1:18" ht="14.45" customHeight="1" x14ac:dyDescent="0.2">
      <c r="A17" s="831" t="s">
        <v>2546</v>
      </c>
      <c r="B17" s="832" t="s">
        <v>2547</v>
      </c>
      <c r="C17" s="832" t="s">
        <v>594</v>
      </c>
      <c r="D17" s="832" t="s">
        <v>877</v>
      </c>
      <c r="E17" s="832" t="s">
        <v>2569</v>
      </c>
      <c r="F17" s="832" t="s">
        <v>2570</v>
      </c>
      <c r="G17" s="849"/>
      <c r="H17" s="849"/>
      <c r="I17" s="832"/>
      <c r="J17" s="832"/>
      <c r="K17" s="849">
        <v>1</v>
      </c>
      <c r="L17" s="849">
        <v>225</v>
      </c>
      <c r="M17" s="832">
        <v>1</v>
      </c>
      <c r="N17" s="832">
        <v>225</v>
      </c>
      <c r="O17" s="849">
        <v>6</v>
      </c>
      <c r="P17" s="849">
        <v>1362</v>
      </c>
      <c r="Q17" s="837">
        <v>6.0533333333333337</v>
      </c>
      <c r="R17" s="850">
        <v>227</v>
      </c>
    </row>
    <row r="18" spans="1:18" ht="14.45" customHeight="1" x14ac:dyDescent="0.2">
      <c r="A18" s="831" t="s">
        <v>2546</v>
      </c>
      <c r="B18" s="832" t="s">
        <v>2547</v>
      </c>
      <c r="C18" s="832" t="s">
        <v>594</v>
      </c>
      <c r="D18" s="832" t="s">
        <v>877</v>
      </c>
      <c r="E18" s="832" t="s">
        <v>2571</v>
      </c>
      <c r="F18" s="832" t="s">
        <v>2572</v>
      </c>
      <c r="G18" s="849">
        <v>167</v>
      </c>
      <c r="H18" s="849">
        <v>0</v>
      </c>
      <c r="I18" s="832"/>
      <c r="J18" s="832">
        <v>0</v>
      </c>
      <c r="K18" s="849">
        <v>132</v>
      </c>
      <c r="L18" s="849">
        <v>0</v>
      </c>
      <c r="M18" s="832"/>
      <c r="N18" s="832">
        <v>0</v>
      </c>
      <c r="O18" s="849">
        <v>112</v>
      </c>
      <c r="P18" s="849">
        <v>0</v>
      </c>
      <c r="Q18" s="837"/>
      <c r="R18" s="850">
        <v>0</v>
      </c>
    </row>
    <row r="19" spans="1:18" ht="14.45" customHeight="1" x14ac:dyDescent="0.2">
      <c r="A19" s="831" t="s">
        <v>2546</v>
      </c>
      <c r="B19" s="832" t="s">
        <v>2547</v>
      </c>
      <c r="C19" s="832" t="s">
        <v>594</v>
      </c>
      <c r="D19" s="832" t="s">
        <v>877</v>
      </c>
      <c r="E19" s="832" t="s">
        <v>2573</v>
      </c>
      <c r="F19" s="832" t="s">
        <v>2574</v>
      </c>
      <c r="G19" s="849">
        <v>924</v>
      </c>
      <c r="H19" s="849">
        <v>107184</v>
      </c>
      <c r="I19" s="832">
        <v>0.92789556153852815</v>
      </c>
      <c r="J19" s="832">
        <v>116</v>
      </c>
      <c r="K19" s="849">
        <v>998</v>
      </c>
      <c r="L19" s="849">
        <v>115513</v>
      </c>
      <c r="M19" s="832">
        <v>1</v>
      </c>
      <c r="N19" s="832">
        <v>115.74448897795591</v>
      </c>
      <c r="O19" s="849">
        <v>1050</v>
      </c>
      <c r="P19" s="849">
        <v>121800</v>
      </c>
      <c r="Q19" s="837">
        <v>1.0544267744756002</v>
      </c>
      <c r="R19" s="850">
        <v>116</v>
      </c>
    </row>
    <row r="20" spans="1:18" ht="14.45" customHeight="1" x14ac:dyDescent="0.2">
      <c r="A20" s="831" t="s">
        <v>2546</v>
      </c>
      <c r="B20" s="832" t="s">
        <v>2547</v>
      </c>
      <c r="C20" s="832" t="s">
        <v>594</v>
      </c>
      <c r="D20" s="832" t="s">
        <v>877</v>
      </c>
      <c r="E20" s="832" t="s">
        <v>2575</v>
      </c>
      <c r="F20" s="832" t="s">
        <v>2576</v>
      </c>
      <c r="G20" s="849">
        <v>166</v>
      </c>
      <c r="H20" s="849">
        <v>5312</v>
      </c>
      <c r="I20" s="832">
        <v>1.2388059701492538</v>
      </c>
      <c r="J20" s="832">
        <v>32</v>
      </c>
      <c r="K20" s="849">
        <v>134</v>
      </c>
      <c r="L20" s="849">
        <v>4288</v>
      </c>
      <c r="M20" s="832">
        <v>1</v>
      </c>
      <c r="N20" s="832">
        <v>32</v>
      </c>
      <c r="O20" s="849">
        <v>112</v>
      </c>
      <c r="P20" s="849">
        <v>3696</v>
      </c>
      <c r="Q20" s="837">
        <v>0.86194029850746268</v>
      </c>
      <c r="R20" s="850">
        <v>33</v>
      </c>
    </row>
    <row r="21" spans="1:18" ht="14.45" customHeight="1" x14ac:dyDescent="0.2">
      <c r="A21" s="831" t="s">
        <v>2546</v>
      </c>
      <c r="B21" s="832" t="s">
        <v>2547</v>
      </c>
      <c r="C21" s="832" t="s">
        <v>594</v>
      </c>
      <c r="D21" s="832" t="s">
        <v>877</v>
      </c>
      <c r="E21" s="832" t="s">
        <v>2577</v>
      </c>
      <c r="F21" s="832" t="s">
        <v>2578</v>
      </c>
      <c r="G21" s="849">
        <v>282</v>
      </c>
      <c r="H21" s="849">
        <v>100110</v>
      </c>
      <c r="I21" s="832">
        <v>0.84431137724550898</v>
      </c>
      <c r="J21" s="832">
        <v>355</v>
      </c>
      <c r="K21" s="849">
        <v>334</v>
      </c>
      <c r="L21" s="849">
        <v>118570</v>
      </c>
      <c r="M21" s="832">
        <v>1</v>
      </c>
      <c r="N21" s="832">
        <v>355</v>
      </c>
      <c r="O21" s="849">
        <v>352</v>
      </c>
      <c r="P21" s="849">
        <v>126016</v>
      </c>
      <c r="Q21" s="837">
        <v>1.0627983469680358</v>
      </c>
      <c r="R21" s="850">
        <v>358</v>
      </c>
    </row>
    <row r="22" spans="1:18" ht="14.45" customHeight="1" x14ac:dyDescent="0.2">
      <c r="A22" s="831" t="s">
        <v>2546</v>
      </c>
      <c r="B22" s="832" t="s">
        <v>2547</v>
      </c>
      <c r="C22" s="832" t="s">
        <v>594</v>
      </c>
      <c r="D22" s="832" t="s">
        <v>877</v>
      </c>
      <c r="E22" s="832" t="s">
        <v>2579</v>
      </c>
      <c r="F22" s="832" t="s">
        <v>2580</v>
      </c>
      <c r="G22" s="849">
        <v>25</v>
      </c>
      <c r="H22" s="849">
        <v>1850</v>
      </c>
      <c r="I22" s="832">
        <v>0.7142857142857143</v>
      </c>
      <c r="J22" s="832">
        <v>74</v>
      </c>
      <c r="K22" s="849">
        <v>35</v>
      </c>
      <c r="L22" s="849">
        <v>2590</v>
      </c>
      <c r="M22" s="832">
        <v>1</v>
      </c>
      <c r="N22" s="832">
        <v>74</v>
      </c>
      <c r="O22" s="849">
        <v>120</v>
      </c>
      <c r="P22" s="849">
        <v>9000</v>
      </c>
      <c r="Q22" s="837">
        <v>3.4749034749034751</v>
      </c>
      <c r="R22" s="850">
        <v>75</v>
      </c>
    </row>
    <row r="23" spans="1:18" ht="14.45" customHeight="1" x14ac:dyDescent="0.2">
      <c r="A23" s="831" t="s">
        <v>2546</v>
      </c>
      <c r="B23" s="832" t="s">
        <v>2547</v>
      </c>
      <c r="C23" s="832" t="s">
        <v>594</v>
      </c>
      <c r="D23" s="832" t="s">
        <v>877</v>
      </c>
      <c r="E23" s="832" t="s">
        <v>2581</v>
      </c>
      <c r="F23" s="832" t="s">
        <v>2582</v>
      </c>
      <c r="G23" s="849">
        <v>23</v>
      </c>
      <c r="H23" s="849">
        <v>16123</v>
      </c>
      <c r="I23" s="832">
        <v>0.49928774928774927</v>
      </c>
      <c r="J23" s="832">
        <v>701</v>
      </c>
      <c r="K23" s="849">
        <v>46</v>
      </c>
      <c r="L23" s="849">
        <v>32292</v>
      </c>
      <c r="M23" s="832">
        <v>1</v>
      </c>
      <c r="N23" s="832">
        <v>702</v>
      </c>
      <c r="O23" s="849">
        <v>20</v>
      </c>
      <c r="P23" s="849">
        <v>14140</v>
      </c>
      <c r="Q23" s="837">
        <v>0.4378793509228292</v>
      </c>
      <c r="R23" s="850">
        <v>707</v>
      </c>
    </row>
    <row r="24" spans="1:18" ht="14.45" customHeight="1" x14ac:dyDescent="0.2">
      <c r="A24" s="831" t="s">
        <v>2546</v>
      </c>
      <c r="B24" s="832" t="s">
        <v>2547</v>
      </c>
      <c r="C24" s="832" t="s">
        <v>594</v>
      </c>
      <c r="D24" s="832" t="s">
        <v>877</v>
      </c>
      <c r="E24" s="832" t="s">
        <v>2583</v>
      </c>
      <c r="F24" s="832" t="s">
        <v>2584</v>
      </c>
      <c r="G24" s="849">
        <v>1</v>
      </c>
      <c r="H24" s="849">
        <v>59</v>
      </c>
      <c r="I24" s="832">
        <v>1</v>
      </c>
      <c r="J24" s="832">
        <v>59</v>
      </c>
      <c r="K24" s="849">
        <v>1</v>
      </c>
      <c r="L24" s="849">
        <v>59</v>
      </c>
      <c r="M24" s="832">
        <v>1</v>
      </c>
      <c r="N24" s="832">
        <v>59</v>
      </c>
      <c r="O24" s="849">
        <v>1</v>
      </c>
      <c r="P24" s="849">
        <v>61</v>
      </c>
      <c r="Q24" s="837">
        <v>1.0338983050847457</v>
      </c>
      <c r="R24" s="850">
        <v>61</v>
      </c>
    </row>
    <row r="25" spans="1:18" ht="14.45" customHeight="1" thickBot="1" x14ac:dyDescent="0.25">
      <c r="A25" s="839" t="s">
        <v>2546</v>
      </c>
      <c r="B25" s="840" t="s">
        <v>2547</v>
      </c>
      <c r="C25" s="840" t="s">
        <v>594</v>
      </c>
      <c r="D25" s="840" t="s">
        <v>877</v>
      </c>
      <c r="E25" s="840" t="s">
        <v>2585</v>
      </c>
      <c r="F25" s="840" t="s">
        <v>2586</v>
      </c>
      <c r="G25" s="851"/>
      <c r="H25" s="851"/>
      <c r="I25" s="840"/>
      <c r="J25" s="840"/>
      <c r="K25" s="851"/>
      <c r="L25" s="851"/>
      <c r="M25" s="840"/>
      <c r="N25" s="840"/>
      <c r="O25" s="851">
        <v>3</v>
      </c>
      <c r="P25" s="851">
        <v>312</v>
      </c>
      <c r="Q25" s="845"/>
      <c r="R25" s="852">
        <v>104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53EAC88-8515-4E8B-8FF5-9A40BB4A7173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2588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2983</v>
      </c>
      <c r="I3" s="208">
        <f t="shared" si="0"/>
        <v>3951761.7700000005</v>
      </c>
      <c r="J3" s="78"/>
      <c r="K3" s="78"/>
      <c r="L3" s="208">
        <f t="shared" si="0"/>
        <v>3173.1</v>
      </c>
      <c r="M3" s="208">
        <f t="shared" si="0"/>
        <v>3537597.94</v>
      </c>
      <c r="N3" s="78"/>
      <c r="O3" s="78"/>
      <c r="P3" s="208">
        <f t="shared" si="0"/>
        <v>3315</v>
      </c>
      <c r="Q3" s="208">
        <f t="shared" si="0"/>
        <v>3036700.0300000003</v>
      </c>
      <c r="R3" s="79">
        <f>IF(M3=0,0,Q3/M3)</f>
        <v>0.85840733783330969</v>
      </c>
      <c r="S3" s="209">
        <f>IF(P3=0,0,Q3/P3)</f>
        <v>916.04827450980395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5" customHeight="1" x14ac:dyDescent="0.2">
      <c r="A6" s="824" t="s">
        <v>2546</v>
      </c>
      <c r="B6" s="825" t="s">
        <v>2547</v>
      </c>
      <c r="C6" s="825" t="s">
        <v>2548</v>
      </c>
      <c r="D6" s="825" t="s">
        <v>2539</v>
      </c>
      <c r="E6" s="825" t="s">
        <v>2549</v>
      </c>
      <c r="F6" s="825" t="s">
        <v>2550</v>
      </c>
      <c r="G6" s="825" t="s">
        <v>2551</v>
      </c>
      <c r="H6" s="225">
        <v>0</v>
      </c>
      <c r="I6" s="225">
        <v>1.7462298274040222E-10</v>
      </c>
      <c r="J6" s="825">
        <v>3</v>
      </c>
      <c r="K6" s="825"/>
      <c r="L6" s="225">
        <v>-7.1054273576010019E-15</v>
      </c>
      <c r="M6" s="225">
        <v>5.8207660913467407E-11</v>
      </c>
      <c r="N6" s="825">
        <v>1</v>
      </c>
      <c r="O6" s="825">
        <v>-8192</v>
      </c>
      <c r="P6" s="225">
        <v>0</v>
      </c>
      <c r="Q6" s="225">
        <v>1.1641532182693481E-10</v>
      </c>
      <c r="R6" s="830">
        <v>2</v>
      </c>
      <c r="S6" s="848"/>
    </row>
    <row r="7" spans="1:19" ht="14.45" customHeight="1" x14ac:dyDescent="0.2">
      <c r="A7" s="831" t="s">
        <v>2546</v>
      </c>
      <c r="B7" s="832" t="s">
        <v>2547</v>
      </c>
      <c r="C7" s="832" t="s">
        <v>2548</v>
      </c>
      <c r="D7" s="832" t="s">
        <v>2539</v>
      </c>
      <c r="E7" s="832" t="s">
        <v>2549</v>
      </c>
      <c r="F7" s="832" t="s">
        <v>2552</v>
      </c>
      <c r="G7" s="832" t="s">
        <v>2551</v>
      </c>
      <c r="H7" s="849">
        <v>0</v>
      </c>
      <c r="I7" s="849">
        <v>5.8207660913467407E-11</v>
      </c>
      <c r="J7" s="832"/>
      <c r="K7" s="832"/>
      <c r="L7" s="849">
        <v>0</v>
      </c>
      <c r="M7" s="849">
        <v>0</v>
      </c>
      <c r="N7" s="832"/>
      <c r="O7" s="832"/>
      <c r="P7" s="849">
        <v>0</v>
      </c>
      <c r="Q7" s="849">
        <v>3.637978807091713E-12</v>
      </c>
      <c r="R7" s="837"/>
      <c r="S7" s="850"/>
    </row>
    <row r="8" spans="1:19" ht="14.45" customHeight="1" x14ac:dyDescent="0.2">
      <c r="A8" s="831" t="s">
        <v>2546</v>
      </c>
      <c r="B8" s="832" t="s">
        <v>2547</v>
      </c>
      <c r="C8" s="832" t="s">
        <v>594</v>
      </c>
      <c r="D8" s="832" t="s">
        <v>2539</v>
      </c>
      <c r="E8" s="832" t="s">
        <v>2549</v>
      </c>
      <c r="F8" s="832" t="s">
        <v>2552</v>
      </c>
      <c r="G8" s="832" t="s">
        <v>2553</v>
      </c>
      <c r="H8" s="849">
        <v>1</v>
      </c>
      <c r="I8" s="849">
        <v>9827.11</v>
      </c>
      <c r="J8" s="832"/>
      <c r="K8" s="832">
        <v>9827.11</v>
      </c>
      <c r="L8" s="849"/>
      <c r="M8" s="849"/>
      <c r="N8" s="832"/>
      <c r="O8" s="832"/>
      <c r="P8" s="849"/>
      <c r="Q8" s="849"/>
      <c r="R8" s="837"/>
      <c r="S8" s="850"/>
    </row>
    <row r="9" spans="1:19" ht="14.45" customHeight="1" x14ac:dyDescent="0.2">
      <c r="A9" s="831" t="s">
        <v>2546</v>
      </c>
      <c r="B9" s="832" t="s">
        <v>2547</v>
      </c>
      <c r="C9" s="832" t="s">
        <v>594</v>
      </c>
      <c r="D9" s="832" t="s">
        <v>2539</v>
      </c>
      <c r="E9" s="832" t="s">
        <v>877</v>
      </c>
      <c r="F9" s="832" t="s">
        <v>2565</v>
      </c>
      <c r="G9" s="832" t="s">
        <v>2566</v>
      </c>
      <c r="H9" s="849">
        <v>1</v>
      </c>
      <c r="I9" s="849">
        <v>37</v>
      </c>
      <c r="J9" s="832">
        <v>1</v>
      </c>
      <c r="K9" s="832">
        <v>37</v>
      </c>
      <c r="L9" s="849">
        <v>1</v>
      </c>
      <c r="M9" s="849">
        <v>37</v>
      </c>
      <c r="N9" s="832">
        <v>1</v>
      </c>
      <c r="O9" s="832">
        <v>37</v>
      </c>
      <c r="P9" s="849">
        <v>1</v>
      </c>
      <c r="Q9" s="849">
        <v>38</v>
      </c>
      <c r="R9" s="837">
        <v>1.027027027027027</v>
      </c>
      <c r="S9" s="850">
        <v>38</v>
      </c>
    </row>
    <row r="10" spans="1:19" ht="14.45" customHeight="1" x14ac:dyDescent="0.2">
      <c r="A10" s="831" t="s">
        <v>2546</v>
      </c>
      <c r="B10" s="832" t="s">
        <v>2547</v>
      </c>
      <c r="C10" s="832" t="s">
        <v>594</v>
      </c>
      <c r="D10" s="832" t="s">
        <v>2539</v>
      </c>
      <c r="E10" s="832" t="s">
        <v>877</v>
      </c>
      <c r="F10" s="832" t="s">
        <v>2571</v>
      </c>
      <c r="G10" s="832" t="s">
        <v>2572</v>
      </c>
      <c r="H10" s="849">
        <v>2</v>
      </c>
      <c r="I10" s="849">
        <v>0</v>
      </c>
      <c r="J10" s="832"/>
      <c r="K10" s="832">
        <v>0</v>
      </c>
      <c r="L10" s="849">
        <v>1</v>
      </c>
      <c r="M10" s="849">
        <v>0</v>
      </c>
      <c r="N10" s="832"/>
      <c r="O10" s="832">
        <v>0</v>
      </c>
      <c r="P10" s="849"/>
      <c r="Q10" s="849"/>
      <c r="R10" s="837"/>
      <c r="S10" s="850"/>
    </row>
    <row r="11" spans="1:19" ht="14.45" customHeight="1" x14ac:dyDescent="0.2">
      <c r="A11" s="831" t="s">
        <v>2546</v>
      </c>
      <c r="B11" s="832" t="s">
        <v>2547</v>
      </c>
      <c r="C11" s="832" t="s">
        <v>594</v>
      </c>
      <c r="D11" s="832" t="s">
        <v>2539</v>
      </c>
      <c r="E11" s="832" t="s">
        <v>877</v>
      </c>
      <c r="F11" s="832" t="s">
        <v>2573</v>
      </c>
      <c r="G11" s="832" t="s">
        <v>2574</v>
      </c>
      <c r="H11" s="849">
        <v>57</v>
      </c>
      <c r="I11" s="849">
        <v>6612</v>
      </c>
      <c r="J11" s="832">
        <v>0.7320637732506643</v>
      </c>
      <c r="K11" s="832">
        <v>116</v>
      </c>
      <c r="L11" s="849">
        <v>78</v>
      </c>
      <c r="M11" s="849">
        <v>9032</v>
      </c>
      <c r="N11" s="832">
        <v>1</v>
      </c>
      <c r="O11" s="832">
        <v>115.7948717948718</v>
      </c>
      <c r="P11" s="849">
        <v>63</v>
      </c>
      <c r="Q11" s="849">
        <v>7308</v>
      </c>
      <c r="R11" s="837">
        <v>0.80912311780336577</v>
      </c>
      <c r="S11" s="850">
        <v>116</v>
      </c>
    </row>
    <row r="12" spans="1:19" ht="14.45" customHeight="1" x14ac:dyDescent="0.2">
      <c r="A12" s="831" t="s">
        <v>2546</v>
      </c>
      <c r="B12" s="832" t="s">
        <v>2547</v>
      </c>
      <c r="C12" s="832" t="s">
        <v>594</v>
      </c>
      <c r="D12" s="832" t="s">
        <v>2539</v>
      </c>
      <c r="E12" s="832" t="s">
        <v>877</v>
      </c>
      <c r="F12" s="832" t="s">
        <v>2575</v>
      </c>
      <c r="G12" s="832" t="s">
        <v>2576</v>
      </c>
      <c r="H12" s="849">
        <v>2</v>
      </c>
      <c r="I12" s="849">
        <v>64</v>
      </c>
      <c r="J12" s="832"/>
      <c r="K12" s="832">
        <v>32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5" customHeight="1" x14ac:dyDescent="0.2">
      <c r="A13" s="831" t="s">
        <v>2546</v>
      </c>
      <c r="B13" s="832" t="s">
        <v>2547</v>
      </c>
      <c r="C13" s="832" t="s">
        <v>594</v>
      </c>
      <c r="D13" s="832" t="s">
        <v>1081</v>
      </c>
      <c r="E13" s="832" t="s">
        <v>2549</v>
      </c>
      <c r="F13" s="832" t="s">
        <v>2550</v>
      </c>
      <c r="G13" s="832" t="s">
        <v>2553</v>
      </c>
      <c r="H13" s="849">
        <v>15</v>
      </c>
      <c r="I13" s="849">
        <v>296578.5</v>
      </c>
      <c r="J13" s="832"/>
      <c r="K13" s="832">
        <v>19771.900000000001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5" customHeight="1" x14ac:dyDescent="0.2">
      <c r="A14" s="831" t="s">
        <v>2546</v>
      </c>
      <c r="B14" s="832" t="s">
        <v>2547</v>
      </c>
      <c r="C14" s="832" t="s">
        <v>594</v>
      </c>
      <c r="D14" s="832" t="s">
        <v>1081</v>
      </c>
      <c r="E14" s="832" t="s">
        <v>2549</v>
      </c>
      <c r="F14" s="832" t="s">
        <v>2552</v>
      </c>
      <c r="G14" s="832" t="s">
        <v>2553</v>
      </c>
      <c r="H14" s="849">
        <v>3</v>
      </c>
      <c r="I14" s="849">
        <v>29618.25</v>
      </c>
      <c r="J14" s="832"/>
      <c r="K14" s="832">
        <v>9872.75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5" customHeight="1" x14ac:dyDescent="0.2">
      <c r="A15" s="831" t="s">
        <v>2546</v>
      </c>
      <c r="B15" s="832" t="s">
        <v>2547</v>
      </c>
      <c r="C15" s="832" t="s">
        <v>594</v>
      </c>
      <c r="D15" s="832" t="s">
        <v>1081</v>
      </c>
      <c r="E15" s="832" t="s">
        <v>877</v>
      </c>
      <c r="F15" s="832" t="s">
        <v>2559</v>
      </c>
      <c r="G15" s="832" t="s">
        <v>2560</v>
      </c>
      <c r="H15" s="849">
        <v>1</v>
      </c>
      <c r="I15" s="849">
        <v>30</v>
      </c>
      <c r="J15" s="832"/>
      <c r="K15" s="832">
        <v>30</v>
      </c>
      <c r="L15" s="849"/>
      <c r="M15" s="849"/>
      <c r="N15" s="832"/>
      <c r="O15" s="832"/>
      <c r="P15" s="849">
        <v>4</v>
      </c>
      <c r="Q15" s="849">
        <v>124</v>
      </c>
      <c r="R15" s="837"/>
      <c r="S15" s="850">
        <v>31</v>
      </c>
    </row>
    <row r="16" spans="1:19" ht="14.45" customHeight="1" x14ac:dyDescent="0.2">
      <c r="A16" s="831" t="s">
        <v>2546</v>
      </c>
      <c r="B16" s="832" t="s">
        <v>2547</v>
      </c>
      <c r="C16" s="832" t="s">
        <v>594</v>
      </c>
      <c r="D16" s="832" t="s">
        <v>1081</v>
      </c>
      <c r="E16" s="832" t="s">
        <v>877</v>
      </c>
      <c r="F16" s="832" t="s">
        <v>2561</v>
      </c>
      <c r="G16" s="832" t="s">
        <v>2562</v>
      </c>
      <c r="H16" s="849"/>
      <c r="I16" s="849"/>
      <c r="J16" s="832"/>
      <c r="K16" s="832"/>
      <c r="L16" s="849"/>
      <c r="M16" s="849"/>
      <c r="N16" s="832"/>
      <c r="O16" s="832"/>
      <c r="P16" s="849">
        <v>2</v>
      </c>
      <c r="Q16" s="849">
        <v>134</v>
      </c>
      <c r="R16" s="837"/>
      <c r="S16" s="850">
        <v>67</v>
      </c>
    </row>
    <row r="17" spans="1:19" ht="14.45" customHeight="1" x14ac:dyDescent="0.2">
      <c r="A17" s="831" t="s">
        <v>2546</v>
      </c>
      <c r="B17" s="832" t="s">
        <v>2547</v>
      </c>
      <c r="C17" s="832" t="s">
        <v>594</v>
      </c>
      <c r="D17" s="832" t="s">
        <v>1081</v>
      </c>
      <c r="E17" s="832" t="s">
        <v>877</v>
      </c>
      <c r="F17" s="832" t="s">
        <v>2565</v>
      </c>
      <c r="G17" s="832" t="s">
        <v>2566</v>
      </c>
      <c r="H17" s="849">
        <v>135</v>
      </c>
      <c r="I17" s="849">
        <v>4995</v>
      </c>
      <c r="J17" s="832">
        <v>9</v>
      </c>
      <c r="K17" s="832">
        <v>37</v>
      </c>
      <c r="L17" s="849">
        <v>15</v>
      </c>
      <c r="M17" s="849">
        <v>555</v>
      </c>
      <c r="N17" s="832">
        <v>1</v>
      </c>
      <c r="O17" s="832">
        <v>37</v>
      </c>
      <c r="P17" s="849">
        <v>5</v>
      </c>
      <c r="Q17" s="849">
        <v>190</v>
      </c>
      <c r="R17" s="837">
        <v>0.34234234234234234</v>
      </c>
      <c r="S17" s="850">
        <v>38</v>
      </c>
    </row>
    <row r="18" spans="1:19" ht="14.45" customHeight="1" x14ac:dyDescent="0.2">
      <c r="A18" s="831" t="s">
        <v>2546</v>
      </c>
      <c r="B18" s="832" t="s">
        <v>2547</v>
      </c>
      <c r="C18" s="832" t="s">
        <v>594</v>
      </c>
      <c r="D18" s="832" t="s">
        <v>1081</v>
      </c>
      <c r="E18" s="832" t="s">
        <v>877</v>
      </c>
      <c r="F18" s="832" t="s">
        <v>2567</v>
      </c>
      <c r="G18" s="832" t="s">
        <v>2568</v>
      </c>
      <c r="H18" s="849">
        <v>54</v>
      </c>
      <c r="I18" s="849">
        <v>9558</v>
      </c>
      <c r="J18" s="832">
        <v>4.4747191011235952</v>
      </c>
      <c r="K18" s="832">
        <v>177</v>
      </c>
      <c r="L18" s="849">
        <v>12</v>
      </c>
      <c r="M18" s="849">
        <v>2136</v>
      </c>
      <c r="N18" s="832">
        <v>1</v>
      </c>
      <c r="O18" s="832">
        <v>178</v>
      </c>
      <c r="P18" s="849">
        <v>11</v>
      </c>
      <c r="Q18" s="849">
        <v>1969</v>
      </c>
      <c r="R18" s="837">
        <v>0.92181647940074907</v>
      </c>
      <c r="S18" s="850">
        <v>179</v>
      </c>
    </row>
    <row r="19" spans="1:19" ht="14.45" customHeight="1" x14ac:dyDescent="0.2">
      <c r="A19" s="831" t="s">
        <v>2546</v>
      </c>
      <c r="B19" s="832" t="s">
        <v>2547</v>
      </c>
      <c r="C19" s="832" t="s">
        <v>594</v>
      </c>
      <c r="D19" s="832" t="s">
        <v>1081</v>
      </c>
      <c r="E19" s="832" t="s">
        <v>877</v>
      </c>
      <c r="F19" s="832" t="s">
        <v>2569</v>
      </c>
      <c r="G19" s="832" t="s">
        <v>2570</v>
      </c>
      <c r="H19" s="849"/>
      <c r="I19" s="849"/>
      <c r="J19" s="832"/>
      <c r="K19" s="832"/>
      <c r="L19" s="849"/>
      <c r="M19" s="849"/>
      <c r="N19" s="832"/>
      <c r="O19" s="832"/>
      <c r="P19" s="849">
        <v>3</v>
      </c>
      <c r="Q19" s="849">
        <v>681</v>
      </c>
      <c r="R19" s="837"/>
      <c r="S19" s="850">
        <v>227</v>
      </c>
    </row>
    <row r="20" spans="1:19" ht="14.45" customHeight="1" x14ac:dyDescent="0.2">
      <c r="A20" s="831" t="s">
        <v>2546</v>
      </c>
      <c r="B20" s="832" t="s">
        <v>2547</v>
      </c>
      <c r="C20" s="832" t="s">
        <v>594</v>
      </c>
      <c r="D20" s="832" t="s">
        <v>1081</v>
      </c>
      <c r="E20" s="832" t="s">
        <v>877</v>
      </c>
      <c r="F20" s="832" t="s">
        <v>2571</v>
      </c>
      <c r="G20" s="832" t="s">
        <v>2572</v>
      </c>
      <c r="H20" s="849">
        <v>16</v>
      </c>
      <c r="I20" s="849">
        <v>0</v>
      </c>
      <c r="J20" s="832"/>
      <c r="K20" s="832">
        <v>0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5" customHeight="1" x14ac:dyDescent="0.2">
      <c r="A21" s="831" t="s">
        <v>2546</v>
      </c>
      <c r="B21" s="832" t="s">
        <v>2547</v>
      </c>
      <c r="C21" s="832" t="s">
        <v>594</v>
      </c>
      <c r="D21" s="832" t="s">
        <v>1081</v>
      </c>
      <c r="E21" s="832" t="s">
        <v>877</v>
      </c>
      <c r="F21" s="832" t="s">
        <v>2573</v>
      </c>
      <c r="G21" s="832" t="s">
        <v>2574</v>
      </c>
      <c r="H21" s="849">
        <v>54</v>
      </c>
      <c r="I21" s="849">
        <v>6264</v>
      </c>
      <c r="J21" s="832">
        <v>4.1593625498007967</v>
      </c>
      <c r="K21" s="832">
        <v>116</v>
      </c>
      <c r="L21" s="849">
        <v>13</v>
      </c>
      <c r="M21" s="849">
        <v>1506</v>
      </c>
      <c r="N21" s="832">
        <v>1</v>
      </c>
      <c r="O21" s="832">
        <v>115.84615384615384</v>
      </c>
      <c r="P21" s="849">
        <v>13</v>
      </c>
      <c r="Q21" s="849">
        <v>1508</v>
      </c>
      <c r="R21" s="837">
        <v>1.00132802124834</v>
      </c>
      <c r="S21" s="850">
        <v>116</v>
      </c>
    </row>
    <row r="22" spans="1:19" ht="14.45" customHeight="1" x14ac:dyDescent="0.2">
      <c r="A22" s="831" t="s">
        <v>2546</v>
      </c>
      <c r="B22" s="832" t="s">
        <v>2547</v>
      </c>
      <c r="C22" s="832" t="s">
        <v>594</v>
      </c>
      <c r="D22" s="832" t="s">
        <v>1081</v>
      </c>
      <c r="E22" s="832" t="s">
        <v>877</v>
      </c>
      <c r="F22" s="832" t="s">
        <v>2575</v>
      </c>
      <c r="G22" s="832" t="s">
        <v>2576</v>
      </c>
      <c r="H22" s="849">
        <v>16</v>
      </c>
      <c r="I22" s="849">
        <v>512</v>
      </c>
      <c r="J22" s="832"/>
      <c r="K22" s="832">
        <v>32</v>
      </c>
      <c r="L22" s="849"/>
      <c r="M22" s="849"/>
      <c r="N22" s="832"/>
      <c r="O22" s="832"/>
      <c r="P22" s="849"/>
      <c r="Q22" s="849"/>
      <c r="R22" s="837"/>
      <c r="S22" s="850"/>
    </row>
    <row r="23" spans="1:19" ht="14.45" customHeight="1" x14ac:dyDescent="0.2">
      <c r="A23" s="831" t="s">
        <v>2546</v>
      </c>
      <c r="B23" s="832" t="s">
        <v>2547</v>
      </c>
      <c r="C23" s="832" t="s">
        <v>594</v>
      </c>
      <c r="D23" s="832" t="s">
        <v>1081</v>
      </c>
      <c r="E23" s="832" t="s">
        <v>877</v>
      </c>
      <c r="F23" s="832" t="s">
        <v>2577</v>
      </c>
      <c r="G23" s="832" t="s">
        <v>2578</v>
      </c>
      <c r="H23" s="849"/>
      <c r="I23" s="849"/>
      <c r="J23" s="832"/>
      <c r="K23" s="832"/>
      <c r="L23" s="849">
        <v>1</v>
      </c>
      <c r="M23" s="849">
        <v>355</v>
      </c>
      <c r="N23" s="832">
        <v>1</v>
      </c>
      <c r="O23" s="832">
        <v>355</v>
      </c>
      <c r="P23" s="849">
        <v>1</v>
      </c>
      <c r="Q23" s="849">
        <v>358</v>
      </c>
      <c r="R23" s="837">
        <v>1.0084507042253521</v>
      </c>
      <c r="S23" s="850">
        <v>358</v>
      </c>
    </row>
    <row r="24" spans="1:19" ht="14.45" customHeight="1" x14ac:dyDescent="0.2">
      <c r="A24" s="831" t="s">
        <v>2546</v>
      </c>
      <c r="B24" s="832" t="s">
        <v>2547</v>
      </c>
      <c r="C24" s="832" t="s">
        <v>594</v>
      </c>
      <c r="D24" s="832" t="s">
        <v>1081</v>
      </c>
      <c r="E24" s="832" t="s">
        <v>877</v>
      </c>
      <c r="F24" s="832" t="s">
        <v>2579</v>
      </c>
      <c r="G24" s="832" t="s">
        <v>2580</v>
      </c>
      <c r="H24" s="849">
        <v>5</v>
      </c>
      <c r="I24" s="849">
        <v>370</v>
      </c>
      <c r="J24" s="832"/>
      <c r="K24" s="832">
        <v>74</v>
      </c>
      <c r="L24" s="849"/>
      <c r="M24" s="849"/>
      <c r="N24" s="832"/>
      <c r="O24" s="832"/>
      <c r="P24" s="849">
        <v>4</v>
      </c>
      <c r="Q24" s="849">
        <v>300</v>
      </c>
      <c r="R24" s="837"/>
      <c r="S24" s="850">
        <v>75</v>
      </c>
    </row>
    <row r="25" spans="1:19" ht="14.45" customHeight="1" x14ac:dyDescent="0.2">
      <c r="A25" s="831" t="s">
        <v>2546</v>
      </c>
      <c r="B25" s="832" t="s">
        <v>2547</v>
      </c>
      <c r="C25" s="832" t="s">
        <v>594</v>
      </c>
      <c r="D25" s="832" t="s">
        <v>1081</v>
      </c>
      <c r="E25" s="832" t="s">
        <v>877</v>
      </c>
      <c r="F25" s="832" t="s">
        <v>2581</v>
      </c>
      <c r="G25" s="832" t="s">
        <v>2582</v>
      </c>
      <c r="H25" s="849">
        <v>1</v>
      </c>
      <c r="I25" s="849">
        <v>701</v>
      </c>
      <c r="J25" s="832"/>
      <c r="K25" s="832">
        <v>701</v>
      </c>
      <c r="L25" s="849"/>
      <c r="M25" s="849"/>
      <c r="N25" s="832"/>
      <c r="O25" s="832"/>
      <c r="P25" s="849"/>
      <c r="Q25" s="849"/>
      <c r="R25" s="837"/>
      <c r="S25" s="850"/>
    </row>
    <row r="26" spans="1:19" ht="14.45" customHeight="1" x14ac:dyDescent="0.2">
      <c r="A26" s="831" t="s">
        <v>2546</v>
      </c>
      <c r="B26" s="832" t="s">
        <v>2547</v>
      </c>
      <c r="C26" s="832" t="s">
        <v>594</v>
      </c>
      <c r="D26" s="832" t="s">
        <v>1083</v>
      </c>
      <c r="E26" s="832" t="s">
        <v>877</v>
      </c>
      <c r="F26" s="832" t="s">
        <v>2567</v>
      </c>
      <c r="G26" s="832" t="s">
        <v>2568</v>
      </c>
      <c r="H26" s="849"/>
      <c r="I26" s="849"/>
      <c r="J26" s="832"/>
      <c r="K26" s="832"/>
      <c r="L26" s="849">
        <v>1</v>
      </c>
      <c r="M26" s="849">
        <v>178</v>
      </c>
      <c r="N26" s="832">
        <v>1</v>
      </c>
      <c r="O26" s="832">
        <v>178</v>
      </c>
      <c r="P26" s="849"/>
      <c r="Q26" s="849"/>
      <c r="R26" s="837"/>
      <c r="S26" s="850"/>
    </row>
    <row r="27" spans="1:19" ht="14.45" customHeight="1" x14ac:dyDescent="0.2">
      <c r="A27" s="831" t="s">
        <v>2546</v>
      </c>
      <c r="B27" s="832" t="s">
        <v>2547</v>
      </c>
      <c r="C27" s="832" t="s">
        <v>594</v>
      </c>
      <c r="D27" s="832" t="s">
        <v>1083</v>
      </c>
      <c r="E27" s="832" t="s">
        <v>877</v>
      </c>
      <c r="F27" s="832" t="s">
        <v>2573</v>
      </c>
      <c r="G27" s="832" t="s">
        <v>2574</v>
      </c>
      <c r="H27" s="849"/>
      <c r="I27" s="849"/>
      <c r="J27" s="832"/>
      <c r="K27" s="832"/>
      <c r="L27" s="849">
        <v>1</v>
      </c>
      <c r="M27" s="849">
        <v>116</v>
      </c>
      <c r="N27" s="832">
        <v>1</v>
      </c>
      <c r="O27" s="832">
        <v>116</v>
      </c>
      <c r="P27" s="849"/>
      <c r="Q27" s="849"/>
      <c r="R27" s="837"/>
      <c r="S27" s="850"/>
    </row>
    <row r="28" spans="1:19" ht="14.45" customHeight="1" x14ac:dyDescent="0.2">
      <c r="A28" s="831" t="s">
        <v>2546</v>
      </c>
      <c r="B28" s="832" t="s">
        <v>2547</v>
      </c>
      <c r="C28" s="832" t="s">
        <v>594</v>
      </c>
      <c r="D28" s="832" t="s">
        <v>1083</v>
      </c>
      <c r="E28" s="832" t="s">
        <v>877</v>
      </c>
      <c r="F28" s="832" t="s">
        <v>2577</v>
      </c>
      <c r="G28" s="832" t="s">
        <v>2578</v>
      </c>
      <c r="H28" s="849"/>
      <c r="I28" s="849"/>
      <c r="J28" s="832"/>
      <c r="K28" s="832"/>
      <c r="L28" s="849">
        <v>1</v>
      </c>
      <c r="M28" s="849">
        <v>355</v>
      </c>
      <c r="N28" s="832">
        <v>1</v>
      </c>
      <c r="O28" s="832">
        <v>355</v>
      </c>
      <c r="P28" s="849"/>
      <c r="Q28" s="849"/>
      <c r="R28" s="837"/>
      <c r="S28" s="850"/>
    </row>
    <row r="29" spans="1:19" ht="14.45" customHeight="1" x14ac:dyDescent="0.2">
      <c r="A29" s="831" t="s">
        <v>2546</v>
      </c>
      <c r="B29" s="832" t="s">
        <v>2547</v>
      </c>
      <c r="C29" s="832" t="s">
        <v>594</v>
      </c>
      <c r="D29" s="832" t="s">
        <v>1084</v>
      </c>
      <c r="E29" s="832" t="s">
        <v>877</v>
      </c>
      <c r="F29" s="832" t="s">
        <v>2565</v>
      </c>
      <c r="G29" s="832" t="s">
        <v>2566</v>
      </c>
      <c r="H29" s="849"/>
      <c r="I29" s="849"/>
      <c r="J29" s="832"/>
      <c r="K29" s="832"/>
      <c r="L29" s="849"/>
      <c r="M29" s="849"/>
      <c r="N29" s="832"/>
      <c r="O29" s="832"/>
      <c r="P29" s="849">
        <v>1</v>
      </c>
      <c r="Q29" s="849">
        <v>38</v>
      </c>
      <c r="R29" s="837"/>
      <c r="S29" s="850">
        <v>38</v>
      </c>
    </row>
    <row r="30" spans="1:19" ht="14.45" customHeight="1" x14ac:dyDescent="0.2">
      <c r="A30" s="831" t="s">
        <v>2546</v>
      </c>
      <c r="B30" s="832" t="s">
        <v>2547</v>
      </c>
      <c r="C30" s="832" t="s">
        <v>594</v>
      </c>
      <c r="D30" s="832" t="s">
        <v>1084</v>
      </c>
      <c r="E30" s="832" t="s">
        <v>877</v>
      </c>
      <c r="F30" s="832" t="s">
        <v>2567</v>
      </c>
      <c r="G30" s="832" t="s">
        <v>2568</v>
      </c>
      <c r="H30" s="849"/>
      <c r="I30" s="849"/>
      <c r="J30" s="832"/>
      <c r="K30" s="832"/>
      <c r="L30" s="849"/>
      <c r="M30" s="849"/>
      <c r="N30" s="832"/>
      <c r="O30" s="832"/>
      <c r="P30" s="849">
        <v>2</v>
      </c>
      <c r="Q30" s="849">
        <v>358</v>
      </c>
      <c r="R30" s="837"/>
      <c r="S30" s="850">
        <v>179</v>
      </c>
    </row>
    <row r="31" spans="1:19" ht="14.45" customHeight="1" x14ac:dyDescent="0.2">
      <c r="A31" s="831" t="s">
        <v>2546</v>
      </c>
      <c r="B31" s="832" t="s">
        <v>2547</v>
      </c>
      <c r="C31" s="832" t="s">
        <v>594</v>
      </c>
      <c r="D31" s="832" t="s">
        <v>1084</v>
      </c>
      <c r="E31" s="832" t="s">
        <v>877</v>
      </c>
      <c r="F31" s="832" t="s">
        <v>2573</v>
      </c>
      <c r="G31" s="832" t="s">
        <v>2574</v>
      </c>
      <c r="H31" s="849"/>
      <c r="I31" s="849"/>
      <c r="J31" s="832"/>
      <c r="K31" s="832"/>
      <c r="L31" s="849">
        <v>1</v>
      </c>
      <c r="M31" s="849">
        <v>116</v>
      </c>
      <c r="N31" s="832">
        <v>1</v>
      </c>
      <c r="O31" s="832">
        <v>116</v>
      </c>
      <c r="P31" s="849">
        <v>4</v>
      </c>
      <c r="Q31" s="849">
        <v>464</v>
      </c>
      <c r="R31" s="837">
        <v>4</v>
      </c>
      <c r="S31" s="850">
        <v>116</v>
      </c>
    </row>
    <row r="32" spans="1:19" ht="14.45" customHeight="1" x14ac:dyDescent="0.2">
      <c r="A32" s="831" t="s">
        <v>2546</v>
      </c>
      <c r="B32" s="832" t="s">
        <v>2547</v>
      </c>
      <c r="C32" s="832" t="s">
        <v>594</v>
      </c>
      <c r="D32" s="832" t="s">
        <v>1084</v>
      </c>
      <c r="E32" s="832" t="s">
        <v>877</v>
      </c>
      <c r="F32" s="832" t="s">
        <v>2577</v>
      </c>
      <c r="G32" s="832" t="s">
        <v>2578</v>
      </c>
      <c r="H32" s="849"/>
      <c r="I32" s="849"/>
      <c r="J32" s="832"/>
      <c r="K32" s="832"/>
      <c r="L32" s="849">
        <v>1</v>
      </c>
      <c r="M32" s="849">
        <v>355</v>
      </c>
      <c r="N32" s="832">
        <v>1</v>
      </c>
      <c r="O32" s="832">
        <v>355</v>
      </c>
      <c r="P32" s="849">
        <v>4</v>
      </c>
      <c r="Q32" s="849">
        <v>1432</v>
      </c>
      <c r="R32" s="837">
        <v>4.0338028169014084</v>
      </c>
      <c r="S32" s="850">
        <v>358</v>
      </c>
    </row>
    <row r="33" spans="1:19" ht="14.45" customHeight="1" x14ac:dyDescent="0.2">
      <c r="A33" s="831" t="s">
        <v>2546</v>
      </c>
      <c r="B33" s="832" t="s">
        <v>2547</v>
      </c>
      <c r="C33" s="832" t="s">
        <v>594</v>
      </c>
      <c r="D33" s="832" t="s">
        <v>1085</v>
      </c>
      <c r="E33" s="832" t="s">
        <v>2549</v>
      </c>
      <c r="F33" s="832" t="s">
        <v>2550</v>
      </c>
      <c r="G33" s="832" t="s">
        <v>2553</v>
      </c>
      <c r="H33" s="849">
        <v>5</v>
      </c>
      <c r="I33" s="849">
        <v>98759.22</v>
      </c>
      <c r="J33" s="832">
        <v>0.45629027165379177</v>
      </c>
      <c r="K33" s="832">
        <v>19751.844000000001</v>
      </c>
      <c r="L33" s="849">
        <v>11.1</v>
      </c>
      <c r="M33" s="849">
        <v>216439.46000000002</v>
      </c>
      <c r="N33" s="832">
        <v>1</v>
      </c>
      <c r="O33" s="832">
        <v>19499.050450450453</v>
      </c>
      <c r="P33" s="849">
        <v>30</v>
      </c>
      <c r="Q33" s="849">
        <v>616086.4</v>
      </c>
      <c r="R33" s="837">
        <v>2.8464606222913327</v>
      </c>
      <c r="S33" s="850">
        <v>20536.213333333333</v>
      </c>
    </row>
    <row r="34" spans="1:19" ht="14.45" customHeight="1" x14ac:dyDescent="0.2">
      <c r="A34" s="831" t="s">
        <v>2546</v>
      </c>
      <c r="B34" s="832" t="s">
        <v>2547</v>
      </c>
      <c r="C34" s="832" t="s">
        <v>594</v>
      </c>
      <c r="D34" s="832" t="s">
        <v>1085</v>
      </c>
      <c r="E34" s="832" t="s">
        <v>2549</v>
      </c>
      <c r="F34" s="832" t="s">
        <v>2552</v>
      </c>
      <c r="G34" s="832" t="s">
        <v>2553</v>
      </c>
      <c r="H34" s="849">
        <v>1</v>
      </c>
      <c r="I34" s="849">
        <v>9827.11</v>
      </c>
      <c r="J34" s="832">
        <v>0.16666666666666666</v>
      </c>
      <c r="K34" s="832">
        <v>9827.11</v>
      </c>
      <c r="L34" s="849">
        <v>6</v>
      </c>
      <c r="M34" s="849">
        <v>58962.66</v>
      </c>
      <c r="N34" s="832">
        <v>1</v>
      </c>
      <c r="O34" s="832">
        <v>9827.11</v>
      </c>
      <c r="P34" s="849">
        <v>20</v>
      </c>
      <c r="Q34" s="849">
        <v>205034.79</v>
      </c>
      <c r="R34" s="837">
        <v>3.4773666927509717</v>
      </c>
      <c r="S34" s="850">
        <v>10251.7395</v>
      </c>
    </row>
    <row r="35" spans="1:19" ht="14.45" customHeight="1" x14ac:dyDescent="0.2">
      <c r="A35" s="831" t="s">
        <v>2546</v>
      </c>
      <c r="B35" s="832" t="s">
        <v>2547</v>
      </c>
      <c r="C35" s="832" t="s">
        <v>594</v>
      </c>
      <c r="D35" s="832" t="s">
        <v>1085</v>
      </c>
      <c r="E35" s="832" t="s">
        <v>877</v>
      </c>
      <c r="F35" s="832" t="s">
        <v>2561</v>
      </c>
      <c r="G35" s="832" t="s">
        <v>2562</v>
      </c>
      <c r="H35" s="849"/>
      <c r="I35" s="849"/>
      <c r="J35" s="832"/>
      <c r="K35" s="832"/>
      <c r="L35" s="849"/>
      <c r="M35" s="849"/>
      <c r="N35" s="832"/>
      <c r="O35" s="832"/>
      <c r="P35" s="849">
        <v>1</v>
      </c>
      <c r="Q35" s="849">
        <v>67</v>
      </c>
      <c r="R35" s="837"/>
      <c r="S35" s="850">
        <v>67</v>
      </c>
    </row>
    <row r="36" spans="1:19" ht="14.45" customHeight="1" x14ac:dyDescent="0.2">
      <c r="A36" s="831" t="s">
        <v>2546</v>
      </c>
      <c r="B36" s="832" t="s">
        <v>2547</v>
      </c>
      <c r="C36" s="832" t="s">
        <v>594</v>
      </c>
      <c r="D36" s="832" t="s">
        <v>1085</v>
      </c>
      <c r="E36" s="832" t="s">
        <v>877</v>
      </c>
      <c r="F36" s="832" t="s">
        <v>2565</v>
      </c>
      <c r="G36" s="832" t="s">
        <v>2566</v>
      </c>
      <c r="H36" s="849">
        <v>21</v>
      </c>
      <c r="I36" s="849">
        <v>777</v>
      </c>
      <c r="J36" s="832">
        <v>0.21</v>
      </c>
      <c r="K36" s="832">
        <v>37</v>
      </c>
      <c r="L36" s="849">
        <v>100</v>
      </c>
      <c r="M36" s="849">
        <v>3700</v>
      </c>
      <c r="N36" s="832">
        <v>1</v>
      </c>
      <c r="O36" s="832">
        <v>37</v>
      </c>
      <c r="P36" s="849">
        <v>88</v>
      </c>
      <c r="Q36" s="849">
        <v>3344</v>
      </c>
      <c r="R36" s="837">
        <v>0.90378378378378377</v>
      </c>
      <c r="S36" s="850">
        <v>38</v>
      </c>
    </row>
    <row r="37" spans="1:19" ht="14.45" customHeight="1" x14ac:dyDescent="0.2">
      <c r="A37" s="831" t="s">
        <v>2546</v>
      </c>
      <c r="B37" s="832" t="s">
        <v>2547</v>
      </c>
      <c r="C37" s="832" t="s">
        <v>594</v>
      </c>
      <c r="D37" s="832" t="s">
        <v>1085</v>
      </c>
      <c r="E37" s="832" t="s">
        <v>877</v>
      </c>
      <c r="F37" s="832" t="s">
        <v>2567</v>
      </c>
      <c r="G37" s="832" t="s">
        <v>2568</v>
      </c>
      <c r="H37" s="849">
        <v>21</v>
      </c>
      <c r="I37" s="849">
        <v>3717</v>
      </c>
      <c r="J37" s="832">
        <v>0.87008426966292129</v>
      </c>
      <c r="K37" s="832">
        <v>177</v>
      </c>
      <c r="L37" s="849">
        <v>24</v>
      </c>
      <c r="M37" s="849">
        <v>4272</v>
      </c>
      <c r="N37" s="832">
        <v>1</v>
      </c>
      <c r="O37" s="832">
        <v>178</v>
      </c>
      <c r="P37" s="849">
        <v>18</v>
      </c>
      <c r="Q37" s="849">
        <v>3222</v>
      </c>
      <c r="R37" s="837">
        <v>0.7542134831460674</v>
      </c>
      <c r="S37" s="850">
        <v>179</v>
      </c>
    </row>
    <row r="38" spans="1:19" ht="14.45" customHeight="1" x14ac:dyDescent="0.2">
      <c r="A38" s="831" t="s">
        <v>2546</v>
      </c>
      <c r="B38" s="832" t="s">
        <v>2547</v>
      </c>
      <c r="C38" s="832" t="s">
        <v>594</v>
      </c>
      <c r="D38" s="832" t="s">
        <v>1085</v>
      </c>
      <c r="E38" s="832" t="s">
        <v>877</v>
      </c>
      <c r="F38" s="832" t="s">
        <v>2571</v>
      </c>
      <c r="G38" s="832" t="s">
        <v>2572</v>
      </c>
      <c r="H38" s="849">
        <v>6</v>
      </c>
      <c r="I38" s="849">
        <v>0</v>
      </c>
      <c r="J38" s="832"/>
      <c r="K38" s="832">
        <v>0</v>
      </c>
      <c r="L38" s="849">
        <v>17</v>
      </c>
      <c r="M38" s="849">
        <v>0</v>
      </c>
      <c r="N38" s="832"/>
      <c r="O38" s="832">
        <v>0</v>
      </c>
      <c r="P38" s="849">
        <v>36</v>
      </c>
      <c r="Q38" s="849">
        <v>0</v>
      </c>
      <c r="R38" s="837"/>
      <c r="S38" s="850">
        <v>0</v>
      </c>
    </row>
    <row r="39" spans="1:19" ht="14.45" customHeight="1" x14ac:dyDescent="0.2">
      <c r="A39" s="831" t="s">
        <v>2546</v>
      </c>
      <c r="B39" s="832" t="s">
        <v>2547</v>
      </c>
      <c r="C39" s="832" t="s">
        <v>594</v>
      </c>
      <c r="D39" s="832" t="s">
        <v>1085</v>
      </c>
      <c r="E39" s="832" t="s">
        <v>877</v>
      </c>
      <c r="F39" s="832" t="s">
        <v>2573</v>
      </c>
      <c r="G39" s="832" t="s">
        <v>2574</v>
      </c>
      <c r="H39" s="849">
        <v>265</v>
      </c>
      <c r="I39" s="849">
        <v>30740</v>
      </c>
      <c r="J39" s="832">
        <v>0.86005259918303401</v>
      </c>
      <c r="K39" s="832">
        <v>116</v>
      </c>
      <c r="L39" s="849">
        <v>309</v>
      </c>
      <c r="M39" s="849">
        <v>35742</v>
      </c>
      <c r="N39" s="832">
        <v>1</v>
      </c>
      <c r="O39" s="832">
        <v>115.66990291262135</v>
      </c>
      <c r="P39" s="849">
        <v>342</v>
      </c>
      <c r="Q39" s="849">
        <v>39672</v>
      </c>
      <c r="R39" s="837">
        <v>1.1099546751720666</v>
      </c>
      <c r="S39" s="850">
        <v>116</v>
      </c>
    </row>
    <row r="40" spans="1:19" ht="14.45" customHeight="1" x14ac:dyDescent="0.2">
      <c r="A40" s="831" t="s">
        <v>2546</v>
      </c>
      <c r="B40" s="832" t="s">
        <v>2547</v>
      </c>
      <c r="C40" s="832" t="s">
        <v>594</v>
      </c>
      <c r="D40" s="832" t="s">
        <v>1085</v>
      </c>
      <c r="E40" s="832" t="s">
        <v>877</v>
      </c>
      <c r="F40" s="832" t="s">
        <v>2575</v>
      </c>
      <c r="G40" s="832" t="s">
        <v>2576</v>
      </c>
      <c r="H40" s="849">
        <v>6</v>
      </c>
      <c r="I40" s="849">
        <v>192</v>
      </c>
      <c r="J40" s="832">
        <v>0.375</v>
      </c>
      <c r="K40" s="832">
        <v>32</v>
      </c>
      <c r="L40" s="849">
        <v>16</v>
      </c>
      <c r="M40" s="849">
        <v>512</v>
      </c>
      <c r="N40" s="832">
        <v>1</v>
      </c>
      <c r="O40" s="832">
        <v>32</v>
      </c>
      <c r="P40" s="849">
        <v>35</v>
      </c>
      <c r="Q40" s="849">
        <v>1155</v>
      </c>
      <c r="R40" s="837">
        <v>2.255859375</v>
      </c>
      <c r="S40" s="850">
        <v>33</v>
      </c>
    </row>
    <row r="41" spans="1:19" ht="14.45" customHeight="1" x14ac:dyDescent="0.2">
      <c r="A41" s="831" t="s">
        <v>2546</v>
      </c>
      <c r="B41" s="832" t="s">
        <v>2547</v>
      </c>
      <c r="C41" s="832" t="s">
        <v>594</v>
      </c>
      <c r="D41" s="832" t="s">
        <v>1085</v>
      </c>
      <c r="E41" s="832" t="s">
        <v>877</v>
      </c>
      <c r="F41" s="832" t="s">
        <v>2577</v>
      </c>
      <c r="G41" s="832" t="s">
        <v>2578</v>
      </c>
      <c r="H41" s="849">
        <v>256</v>
      </c>
      <c r="I41" s="849">
        <v>90880</v>
      </c>
      <c r="J41" s="832">
        <v>0.86195286195286192</v>
      </c>
      <c r="K41" s="832">
        <v>355</v>
      </c>
      <c r="L41" s="849">
        <v>297</v>
      </c>
      <c r="M41" s="849">
        <v>105435</v>
      </c>
      <c r="N41" s="832">
        <v>1</v>
      </c>
      <c r="O41" s="832">
        <v>355</v>
      </c>
      <c r="P41" s="849">
        <v>308</v>
      </c>
      <c r="Q41" s="849">
        <v>110264</v>
      </c>
      <c r="R41" s="837">
        <v>1.0458007303077725</v>
      </c>
      <c r="S41" s="850">
        <v>358</v>
      </c>
    </row>
    <row r="42" spans="1:19" ht="14.45" customHeight="1" x14ac:dyDescent="0.2">
      <c r="A42" s="831" t="s">
        <v>2546</v>
      </c>
      <c r="B42" s="832" t="s">
        <v>2547</v>
      </c>
      <c r="C42" s="832" t="s">
        <v>594</v>
      </c>
      <c r="D42" s="832" t="s">
        <v>1085</v>
      </c>
      <c r="E42" s="832" t="s">
        <v>877</v>
      </c>
      <c r="F42" s="832" t="s">
        <v>2579</v>
      </c>
      <c r="G42" s="832" t="s">
        <v>2580</v>
      </c>
      <c r="H42" s="849"/>
      <c r="I42" s="849"/>
      <c r="J42" s="832"/>
      <c r="K42" s="832"/>
      <c r="L42" s="849">
        <v>6</v>
      </c>
      <c r="M42" s="849">
        <v>444</v>
      </c>
      <c r="N42" s="832">
        <v>1</v>
      </c>
      <c r="O42" s="832">
        <v>74</v>
      </c>
      <c r="P42" s="849">
        <v>29</v>
      </c>
      <c r="Q42" s="849">
        <v>2175</v>
      </c>
      <c r="R42" s="837">
        <v>4.8986486486486482</v>
      </c>
      <c r="S42" s="850">
        <v>75</v>
      </c>
    </row>
    <row r="43" spans="1:19" ht="14.45" customHeight="1" x14ac:dyDescent="0.2">
      <c r="A43" s="831" t="s">
        <v>2546</v>
      </c>
      <c r="B43" s="832" t="s">
        <v>2547</v>
      </c>
      <c r="C43" s="832" t="s">
        <v>594</v>
      </c>
      <c r="D43" s="832" t="s">
        <v>1085</v>
      </c>
      <c r="E43" s="832" t="s">
        <v>877</v>
      </c>
      <c r="F43" s="832" t="s">
        <v>2581</v>
      </c>
      <c r="G43" s="832" t="s">
        <v>2582</v>
      </c>
      <c r="H43" s="849"/>
      <c r="I43" s="849"/>
      <c r="J43" s="832"/>
      <c r="K43" s="832"/>
      <c r="L43" s="849">
        <v>2</v>
      </c>
      <c r="M43" s="849">
        <v>1404</v>
      </c>
      <c r="N43" s="832">
        <v>1</v>
      </c>
      <c r="O43" s="832">
        <v>702</v>
      </c>
      <c r="P43" s="849">
        <v>1</v>
      </c>
      <c r="Q43" s="849">
        <v>707</v>
      </c>
      <c r="R43" s="837">
        <v>0.50356125356125359</v>
      </c>
      <c r="S43" s="850">
        <v>707</v>
      </c>
    </row>
    <row r="44" spans="1:19" ht="14.45" customHeight="1" x14ac:dyDescent="0.2">
      <c r="A44" s="831" t="s">
        <v>2546</v>
      </c>
      <c r="B44" s="832" t="s">
        <v>2547</v>
      </c>
      <c r="C44" s="832" t="s">
        <v>594</v>
      </c>
      <c r="D44" s="832" t="s">
        <v>1086</v>
      </c>
      <c r="E44" s="832" t="s">
        <v>877</v>
      </c>
      <c r="F44" s="832" t="s">
        <v>2561</v>
      </c>
      <c r="G44" s="832" t="s">
        <v>2562</v>
      </c>
      <c r="H44" s="849">
        <v>1</v>
      </c>
      <c r="I44" s="849">
        <v>66</v>
      </c>
      <c r="J44" s="832">
        <v>1</v>
      </c>
      <c r="K44" s="832">
        <v>66</v>
      </c>
      <c r="L44" s="849">
        <v>1</v>
      </c>
      <c r="M44" s="849">
        <v>66</v>
      </c>
      <c r="N44" s="832">
        <v>1</v>
      </c>
      <c r="O44" s="832">
        <v>66</v>
      </c>
      <c r="P44" s="849">
        <v>1</v>
      </c>
      <c r="Q44" s="849">
        <v>67</v>
      </c>
      <c r="R44" s="837">
        <v>1.0151515151515151</v>
      </c>
      <c r="S44" s="850">
        <v>67</v>
      </c>
    </row>
    <row r="45" spans="1:19" ht="14.45" customHeight="1" x14ac:dyDescent="0.2">
      <c r="A45" s="831" t="s">
        <v>2546</v>
      </c>
      <c r="B45" s="832" t="s">
        <v>2547</v>
      </c>
      <c r="C45" s="832" t="s">
        <v>594</v>
      </c>
      <c r="D45" s="832" t="s">
        <v>1086</v>
      </c>
      <c r="E45" s="832" t="s">
        <v>877</v>
      </c>
      <c r="F45" s="832" t="s">
        <v>2565</v>
      </c>
      <c r="G45" s="832" t="s">
        <v>2566</v>
      </c>
      <c r="H45" s="849"/>
      <c r="I45" s="849"/>
      <c r="J45" s="832"/>
      <c r="K45" s="832"/>
      <c r="L45" s="849">
        <v>69</v>
      </c>
      <c r="M45" s="849">
        <v>2553</v>
      </c>
      <c r="N45" s="832">
        <v>1</v>
      </c>
      <c r="O45" s="832">
        <v>37</v>
      </c>
      <c r="P45" s="849">
        <v>10</v>
      </c>
      <c r="Q45" s="849">
        <v>380</v>
      </c>
      <c r="R45" s="837">
        <v>0.14884449667058364</v>
      </c>
      <c r="S45" s="850">
        <v>38</v>
      </c>
    </row>
    <row r="46" spans="1:19" ht="14.45" customHeight="1" x14ac:dyDescent="0.2">
      <c r="A46" s="831" t="s">
        <v>2546</v>
      </c>
      <c r="B46" s="832" t="s">
        <v>2547</v>
      </c>
      <c r="C46" s="832" t="s">
        <v>594</v>
      </c>
      <c r="D46" s="832" t="s">
        <v>1086</v>
      </c>
      <c r="E46" s="832" t="s">
        <v>877</v>
      </c>
      <c r="F46" s="832" t="s">
        <v>2567</v>
      </c>
      <c r="G46" s="832" t="s">
        <v>2568</v>
      </c>
      <c r="H46" s="849">
        <v>2</v>
      </c>
      <c r="I46" s="849">
        <v>354</v>
      </c>
      <c r="J46" s="832">
        <v>0.16573033707865167</v>
      </c>
      <c r="K46" s="832">
        <v>177</v>
      </c>
      <c r="L46" s="849">
        <v>12</v>
      </c>
      <c r="M46" s="849">
        <v>2136</v>
      </c>
      <c r="N46" s="832">
        <v>1</v>
      </c>
      <c r="O46" s="832">
        <v>178</v>
      </c>
      <c r="P46" s="849">
        <v>2</v>
      </c>
      <c r="Q46" s="849">
        <v>358</v>
      </c>
      <c r="R46" s="837">
        <v>0.16760299625468164</v>
      </c>
      <c r="S46" s="850">
        <v>179</v>
      </c>
    </row>
    <row r="47" spans="1:19" ht="14.45" customHeight="1" x14ac:dyDescent="0.2">
      <c r="A47" s="831" t="s">
        <v>2546</v>
      </c>
      <c r="B47" s="832" t="s">
        <v>2547</v>
      </c>
      <c r="C47" s="832" t="s">
        <v>594</v>
      </c>
      <c r="D47" s="832" t="s">
        <v>1086</v>
      </c>
      <c r="E47" s="832" t="s">
        <v>877</v>
      </c>
      <c r="F47" s="832" t="s">
        <v>2569</v>
      </c>
      <c r="G47" s="832" t="s">
        <v>2570</v>
      </c>
      <c r="H47" s="849"/>
      <c r="I47" s="849"/>
      <c r="J47" s="832"/>
      <c r="K47" s="832"/>
      <c r="L47" s="849"/>
      <c r="M47" s="849"/>
      <c r="N47" s="832"/>
      <c r="O47" s="832"/>
      <c r="P47" s="849">
        <v>0</v>
      </c>
      <c r="Q47" s="849">
        <v>0</v>
      </c>
      <c r="R47" s="837"/>
      <c r="S47" s="850"/>
    </row>
    <row r="48" spans="1:19" ht="14.45" customHeight="1" x14ac:dyDescent="0.2">
      <c r="A48" s="831" t="s">
        <v>2546</v>
      </c>
      <c r="B48" s="832" t="s">
        <v>2547</v>
      </c>
      <c r="C48" s="832" t="s">
        <v>594</v>
      </c>
      <c r="D48" s="832" t="s">
        <v>1086</v>
      </c>
      <c r="E48" s="832" t="s">
        <v>877</v>
      </c>
      <c r="F48" s="832" t="s">
        <v>2573</v>
      </c>
      <c r="G48" s="832" t="s">
        <v>2574</v>
      </c>
      <c r="H48" s="849">
        <v>1</v>
      </c>
      <c r="I48" s="849">
        <v>116</v>
      </c>
      <c r="J48" s="832">
        <v>6.266882766072393E-2</v>
      </c>
      <c r="K48" s="832">
        <v>116</v>
      </c>
      <c r="L48" s="849">
        <v>16</v>
      </c>
      <c r="M48" s="849">
        <v>1851</v>
      </c>
      <c r="N48" s="832">
        <v>1</v>
      </c>
      <c r="O48" s="832">
        <v>115.6875</v>
      </c>
      <c r="P48" s="849">
        <v>1</v>
      </c>
      <c r="Q48" s="849">
        <v>116</v>
      </c>
      <c r="R48" s="837">
        <v>6.266882766072393E-2</v>
      </c>
      <c r="S48" s="850">
        <v>116</v>
      </c>
    </row>
    <row r="49" spans="1:19" ht="14.45" customHeight="1" x14ac:dyDescent="0.2">
      <c r="A49" s="831" t="s">
        <v>2546</v>
      </c>
      <c r="B49" s="832" t="s">
        <v>2547</v>
      </c>
      <c r="C49" s="832" t="s">
        <v>594</v>
      </c>
      <c r="D49" s="832" t="s">
        <v>1086</v>
      </c>
      <c r="E49" s="832" t="s">
        <v>877</v>
      </c>
      <c r="F49" s="832" t="s">
        <v>2577</v>
      </c>
      <c r="G49" s="832" t="s">
        <v>2578</v>
      </c>
      <c r="H49" s="849"/>
      <c r="I49" s="849"/>
      <c r="J49" s="832"/>
      <c r="K49" s="832"/>
      <c r="L49" s="849">
        <v>11</v>
      </c>
      <c r="M49" s="849">
        <v>3905</v>
      </c>
      <c r="N49" s="832">
        <v>1</v>
      </c>
      <c r="O49" s="832">
        <v>355</v>
      </c>
      <c r="P49" s="849">
        <v>2</v>
      </c>
      <c r="Q49" s="849">
        <v>716</v>
      </c>
      <c r="R49" s="837">
        <v>0.18335467349551857</v>
      </c>
      <c r="S49" s="850">
        <v>358</v>
      </c>
    </row>
    <row r="50" spans="1:19" ht="14.45" customHeight="1" x14ac:dyDescent="0.2">
      <c r="A50" s="831" t="s">
        <v>2546</v>
      </c>
      <c r="B50" s="832" t="s">
        <v>2547</v>
      </c>
      <c r="C50" s="832" t="s">
        <v>594</v>
      </c>
      <c r="D50" s="832" t="s">
        <v>1086</v>
      </c>
      <c r="E50" s="832" t="s">
        <v>877</v>
      </c>
      <c r="F50" s="832" t="s">
        <v>2579</v>
      </c>
      <c r="G50" s="832" t="s">
        <v>2580</v>
      </c>
      <c r="H50" s="849"/>
      <c r="I50" s="849"/>
      <c r="J50" s="832"/>
      <c r="K50" s="832"/>
      <c r="L50" s="849">
        <v>2</v>
      </c>
      <c r="M50" s="849">
        <v>148</v>
      </c>
      <c r="N50" s="832">
        <v>1</v>
      </c>
      <c r="O50" s="832">
        <v>74</v>
      </c>
      <c r="P50" s="849"/>
      <c r="Q50" s="849"/>
      <c r="R50" s="837"/>
      <c r="S50" s="850"/>
    </row>
    <row r="51" spans="1:19" ht="14.45" customHeight="1" x14ac:dyDescent="0.2">
      <c r="A51" s="831" t="s">
        <v>2546</v>
      </c>
      <c r="B51" s="832" t="s">
        <v>2547</v>
      </c>
      <c r="C51" s="832" t="s">
        <v>594</v>
      </c>
      <c r="D51" s="832" t="s">
        <v>1090</v>
      </c>
      <c r="E51" s="832" t="s">
        <v>2549</v>
      </c>
      <c r="F51" s="832" t="s">
        <v>2550</v>
      </c>
      <c r="G51" s="832" t="s">
        <v>2553</v>
      </c>
      <c r="H51" s="849">
        <v>131</v>
      </c>
      <c r="I51" s="849">
        <v>2583697.29</v>
      </c>
      <c r="J51" s="832">
        <v>1.1623130513744349</v>
      </c>
      <c r="K51" s="832">
        <v>19722.880076335878</v>
      </c>
      <c r="L51" s="849">
        <v>113</v>
      </c>
      <c r="M51" s="849">
        <v>2222892.7799999998</v>
      </c>
      <c r="N51" s="832">
        <v>1</v>
      </c>
      <c r="O51" s="832">
        <v>19671.617522123892</v>
      </c>
      <c r="P51" s="849">
        <v>39</v>
      </c>
      <c r="Q51" s="849">
        <v>806715.99999999988</v>
      </c>
      <c r="R51" s="837">
        <v>0.36291269073265869</v>
      </c>
      <c r="S51" s="850">
        <v>20685.025641025637</v>
      </c>
    </row>
    <row r="52" spans="1:19" ht="14.45" customHeight="1" x14ac:dyDescent="0.2">
      <c r="A52" s="831" t="s">
        <v>2546</v>
      </c>
      <c r="B52" s="832" t="s">
        <v>2547</v>
      </c>
      <c r="C52" s="832" t="s">
        <v>594</v>
      </c>
      <c r="D52" s="832" t="s">
        <v>1090</v>
      </c>
      <c r="E52" s="832" t="s">
        <v>2549</v>
      </c>
      <c r="F52" s="832" t="s">
        <v>2552</v>
      </c>
      <c r="G52" s="832" t="s">
        <v>2553</v>
      </c>
      <c r="H52" s="849">
        <v>57</v>
      </c>
      <c r="I52" s="849">
        <v>561467.28999999992</v>
      </c>
      <c r="J52" s="832">
        <v>0.8927269976880281</v>
      </c>
      <c r="K52" s="832">
        <v>9850.3033333333315</v>
      </c>
      <c r="L52" s="849">
        <v>64</v>
      </c>
      <c r="M52" s="849">
        <v>628935.04</v>
      </c>
      <c r="N52" s="832">
        <v>1</v>
      </c>
      <c r="O52" s="832">
        <v>9827.11</v>
      </c>
      <c r="P52" s="849">
        <v>21</v>
      </c>
      <c r="Q52" s="849">
        <v>215657.64</v>
      </c>
      <c r="R52" s="837">
        <v>0.3428933455512353</v>
      </c>
      <c r="S52" s="850">
        <v>10269.411428571429</v>
      </c>
    </row>
    <row r="53" spans="1:19" ht="14.45" customHeight="1" x14ac:dyDescent="0.2">
      <c r="A53" s="831" t="s">
        <v>2546</v>
      </c>
      <c r="B53" s="832" t="s">
        <v>2547</v>
      </c>
      <c r="C53" s="832" t="s">
        <v>594</v>
      </c>
      <c r="D53" s="832" t="s">
        <v>1090</v>
      </c>
      <c r="E53" s="832" t="s">
        <v>2554</v>
      </c>
      <c r="F53" s="832" t="s">
        <v>2555</v>
      </c>
      <c r="G53" s="832" t="s">
        <v>2556</v>
      </c>
      <c r="H53" s="849"/>
      <c r="I53" s="849"/>
      <c r="J53" s="832"/>
      <c r="K53" s="832"/>
      <c r="L53" s="849"/>
      <c r="M53" s="849"/>
      <c r="N53" s="832"/>
      <c r="O53" s="832"/>
      <c r="P53" s="849">
        <v>1</v>
      </c>
      <c r="Q53" s="849">
        <v>1674.52</v>
      </c>
      <c r="R53" s="837"/>
      <c r="S53" s="850">
        <v>1674.52</v>
      </c>
    </row>
    <row r="54" spans="1:19" ht="14.45" customHeight="1" x14ac:dyDescent="0.2">
      <c r="A54" s="831" t="s">
        <v>2546</v>
      </c>
      <c r="B54" s="832" t="s">
        <v>2547</v>
      </c>
      <c r="C54" s="832" t="s">
        <v>594</v>
      </c>
      <c r="D54" s="832" t="s">
        <v>1090</v>
      </c>
      <c r="E54" s="832" t="s">
        <v>2554</v>
      </c>
      <c r="F54" s="832" t="s">
        <v>2557</v>
      </c>
      <c r="G54" s="832" t="s">
        <v>2558</v>
      </c>
      <c r="H54" s="849"/>
      <c r="I54" s="849"/>
      <c r="J54" s="832"/>
      <c r="K54" s="832"/>
      <c r="L54" s="849"/>
      <c r="M54" s="849"/>
      <c r="N54" s="832"/>
      <c r="O54" s="832"/>
      <c r="P54" s="849">
        <v>1</v>
      </c>
      <c r="Q54" s="849">
        <v>249.96</v>
      </c>
      <c r="R54" s="837"/>
      <c r="S54" s="850">
        <v>249.96</v>
      </c>
    </row>
    <row r="55" spans="1:19" ht="14.45" customHeight="1" x14ac:dyDescent="0.2">
      <c r="A55" s="831" t="s">
        <v>2546</v>
      </c>
      <c r="B55" s="832" t="s">
        <v>2547</v>
      </c>
      <c r="C55" s="832" t="s">
        <v>594</v>
      </c>
      <c r="D55" s="832" t="s">
        <v>1090</v>
      </c>
      <c r="E55" s="832" t="s">
        <v>877</v>
      </c>
      <c r="F55" s="832" t="s">
        <v>2559</v>
      </c>
      <c r="G55" s="832" t="s">
        <v>2560</v>
      </c>
      <c r="H55" s="849">
        <v>1</v>
      </c>
      <c r="I55" s="849">
        <v>30</v>
      </c>
      <c r="J55" s="832">
        <v>0.33333333333333331</v>
      </c>
      <c r="K55" s="832">
        <v>30</v>
      </c>
      <c r="L55" s="849">
        <v>3</v>
      </c>
      <c r="M55" s="849">
        <v>90</v>
      </c>
      <c r="N55" s="832">
        <v>1</v>
      </c>
      <c r="O55" s="832">
        <v>30</v>
      </c>
      <c r="P55" s="849">
        <v>3</v>
      </c>
      <c r="Q55" s="849">
        <v>93</v>
      </c>
      <c r="R55" s="837">
        <v>1.0333333333333334</v>
      </c>
      <c r="S55" s="850">
        <v>31</v>
      </c>
    </row>
    <row r="56" spans="1:19" ht="14.45" customHeight="1" x14ac:dyDescent="0.2">
      <c r="A56" s="831" t="s">
        <v>2546</v>
      </c>
      <c r="B56" s="832" t="s">
        <v>2547</v>
      </c>
      <c r="C56" s="832" t="s">
        <v>594</v>
      </c>
      <c r="D56" s="832" t="s">
        <v>1090</v>
      </c>
      <c r="E56" s="832" t="s">
        <v>877</v>
      </c>
      <c r="F56" s="832" t="s">
        <v>2561</v>
      </c>
      <c r="G56" s="832" t="s">
        <v>2562</v>
      </c>
      <c r="H56" s="849"/>
      <c r="I56" s="849"/>
      <c r="J56" s="832"/>
      <c r="K56" s="832"/>
      <c r="L56" s="849">
        <v>1</v>
      </c>
      <c r="M56" s="849">
        <v>66</v>
      </c>
      <c r="N56" s="832">
        <v>1</v>
      </c>
      <c r="O56" s="832">
        <v>66</v>
      </c>
      <c r="P56" s="849">
        <v>31</v>
      </c>
      <c r="Q56" s="849">
        <v>2077</v>
      </c>
      <c r="R56" s="837">
        <v>31.469696969696969</v>
      </c>
      <c r="S56" s="850">
        <v>67</v>
      </c>
    </row>
    <row r="57" spans="1:19" ht="14.45" customHeight="1" x14ac:dyDescent="0.2">
      <c r="A57" s="831" t="s">
        <v>2546</v>
      </c>
      <c r="B57" s="832" t="s">
        <v>2547</v>
      </c>
      <c r="C57" s="832" t="s">
        <v>594</v>
      </c>
      <c r="D57" s="832" t="s">
        <v>1090</v>
      </c>
      <c r="E57" s="832" t="s">
        <v>877</v>
      </c>
      <c r="F57" s="832" t="s">
        <v>2563</v>
      </c>
      <c r="G57" s="832" t="s">
        <v>2564</v>
      </c>
      <c r="H57" s="849"/>
      <c r="I57" s="849"/>
      <c r="J57" s="832"/>
      <c r="K57" s="832"/>
      <c r="L57" s="849"/>
      <c r="M57" s="849"/>
      <c r="N57" s="832"/>
      <c r="O57" s="832"/>
      <c r="P57" s="849">
        <v>1</v>
      </c>
      <c r="Q57" s="849">
        <v>199</v>
      </c>
      <c r="R57" s="837"/>
      <c r="S57" s="850">
        <v>199</v>
      </c>
    </row>
    <row r="58" spans="1:19" ht="14.45" customHeight="1" x14ac:dyDescent="0.2">
      <c r="A58" s="831" t="s">
        <v>2546</v>
      </c>
      <c r="B58" s="832" t="s">
        <v>2547</v>
      </c>
      <c r="C58" s="832" t="s">
        <v>594</v>
      </c>
      <c r="D58" s="832" t="s">
        <v>1090</v>
      </c>
      <c r="E58" s="832" t="s">
        <v>877</v>
      </c>
      <c r="F58" s="832" t="s">
        <v>2565</v>
      </c>
      <c r="G58" s="832" t="s">
        <v>2566</v>
      </c>
      <c r="H58" s="849">
        <v>214</v>
      </c>
      <c r="I58" s="849">
        <v>7918</v>
      </c>
      <c r="J58" s="832">
        <v>0.83921568627450982</v>
      </c>
      <c r="K58" s="832">
        <v>37</v>
      </c>
      <c r="L58" s="849">
        <v>255</v>
      </c>
      <c r="M58" s="849">
        <v>9435</v>
      </c>
      <c r="N58" s="832">
        <v>1</v>
      </c>
      <c r="O58" s="832">
        <v>37</v>
      </c>
      <c r="P58" s="849">
        <v>282</v>
      </c>
      <c r="Q58" s="849">
        <v>10716</v>
      </c>
      <c r="R58" s="837">
        <v>1.1357710651828299</v>
      </c>
      <c r="S58" s="850">
        <v>38</v>
      </c>
    </row>
    <row r="59" spans="1:19" ht="14.45" customHeight="1" x14ac:dyDescent="0.2">
      <c r="A59" s="831" t="s">
        <v>2546</v>
      </c>
      <c r="B59" s="832" t="s">
        <v>2547</v>
      </c>
      <c r="C59" s="832" t="s">
        <v>594</v>
      </c>
      <c r="D59" s="832" t="s">
        <v>1090</v>
      </c>
      <c r="E59" s="832" t="s">
        <v>877</v>
      </c>
      <c r="F59" s="832" t="s">
        <v>2567</v>
      </c>
      <c r="G59" s="832" t="s">
        <v>2568</v>
      </c>
      <c r="H59" s="849">
        <v>377</v>
      </c>
      <c r="I59" s="849">
        <v>66729</v>
      </c>
      <c r="J59" s="832">
        <v>0.95147721439571098</v>
      </c>
      <c r="K59" s="832">
        <v>177</v>
      </c>
      <c r="L59" s="849">
        <v>394</v>
      </c>
      <c r="M59" s="849">
        <v>70132</v>
      </c>
      <c r="N59" s="832">
        <v>1</v>
      </c>
      <c r="O59" s="832">
        <v>178</v>
      </c>
      <c r="P59" s="849">
        <v>277</v>
      </c>
      <c r="Q59" s="849">
        <v>49583</v>
      </c>
      <c r="R59" s="837">
        <v>0.70699538014030683</v>
      </c>
      <c r="S59" s="850">
        <v>179</v>
      </c>
    </row>
    <row r="60" spans="1:19" ht="14.45" customHeight="1" x14ac:dyDescent="0.2">
      <c r="A60" s="831" t="s">
        <v>2546</v>
      </c>
      <c r="B60" s="832" t="s">
        <v>2547</v>
      </c>
      <c r="C60" s="832" t="s">
        <v>594</v>
      </c>
      <c r="D60" s="832" t="s">
        <v>1090</v>
      </c>
      <c r="E60" s="832" t="s">
        <v>877</v>
      </c>
      <c r="F60" s="832" t="s">
        <v>2571</v>
      </c>
      <c r="G60" s="832" t="s">
        <v>2572</v>
      </c>
      <c r="H60" s="849">
        <v>143</v>
      </c>
      <c r="I60" s="849">
        <v>0</v>
      </c>
      <c r="J60" s="832"/>
      <c r="K60" s="832">
        <v>0</v>
      </c>
      <c r="L60" s="849">
        <v>114</v>
      </c>
      <c r="M60" s="849">
        <v>0</v>
      </c>
      <c r="N60" s="832"/>
      <c r="O60" s="832">
        <v>0</v>
      </c>
      <c r="P60" s="849">
        <v>41</v>
      </c>
      <c r="Q60" s="849">
        <v>0</v>
      </c>
      <c r="R60" s="837"/>
      <c r="S60" s="850">
        <v>0</v>
      </c>
    </row>
    <row r="61" spans="1:19" ht="14.45" customHeight="1" x14ac:dyDescent="0.2">
      <c r="A61" s="831" t="s">
        <v>2546</v>
      </c>
      <c r="B61" s="832" t="s">
        <v>2547</v>
      </c>
      <c r="C61" s="832" t="s">
        <v>594</v>
      </c>
      <c r="D61" s="832" t="s">
        <v>1090</v>
      </c>
      <c r="E61" s="832" t="s">
        <v>877</v>
      </c>
      <c r="F61" s="832" t="s">
        <v>2573</v>
      </c>
      <c r="G61" s="832" t="s">
        <v>2574</v>
      </c>
      <c r="H61" s="849">
        <v>374</v>
      </c>
      <c r="I61" s="849">
        <v>43384</v>
      </c>
      <c r="J61" s="832">
        <v>0.96338240845602119</v>
      </c>
      <c r="K61" s="832">
        <v>116</v>
      </c>
      <c r="L61" s="849">
        <v>389</v>
      </c>
      <c r="M61" s="849">
        <v>45033</v>
      </c>
      <c r="N61" s="832">
        <v>1</v>
      </c>
      <c r="O61" s="832">
        <v>115.76606683804627</v>
      </c>
      <c r="P61" s="849">
        <v>277</v>
      </c>
      <c r="Q61" s="849">
        <v>32132</v>
      </c>
      <c r="R61" s="837">
        <v>0.71352119556769478</v>
      </c>
      <c r="S61" s="850">
        <v>116</v>
      </c>
    </row>
    <row r="62" spans="1:19" ht="14.45" customHeight="1" x14ac:dyDescent="0.2">
      <c r="A62" s="831" t="s">
        <v>2546</v>
      </c>
      <c r="B62" s="832" t="s">
        <v>2547</v>
      </c>
      <c r="C62" s="832" t="s">
        <v>594</v>
      </c>
      <c r="D62" s="832" t="s">
        <v>1090</v>
      </c>
      <c r="E62" s="832" t="s">
        <v>877</v>
      </c>
      <c r="F62" s="832" t="s">
        <v>2575</v>
      </c>
      <c r="G62" s="832" t="s">
        <v>2576</v>
      </c>
      <c r="H62" s="849">
        <v>142</v>
      </c>
      <c r="I62" s="849">
        <v>4544</v>
      </c>
      <c r="J62" s="832">
        <v>1.2033898305084745</v>
      </c>
      <c r="K62" s="832">
        <v>32</v>
      </c>
      <c r="L62" s="849">
        <v>118</v>
      </c>
      <c r="M62" s="849">
        <v>3776</v>
      </c>
      <c r="N62" s="832">
        <v>1</v>
      </c>
      <c r="O62" s="832">
        <v>32</v>
      </c>
      <c r="P62" s="849">
        <v>42</v>
      </c>
      <c r="Q62" s="849">
        <v>1386</v>
      </c>
      <c r="R62" s="837">
        <v>0.36705508474576271</v>
      </c>
      <c r="S62" s="850">
        <v>33</v>
      </c>
    </row>
    <row r="63" spans="1:19" ht="14.45" customHeight="1" x14ac:dyDescent="0.2">
      <c r="A63" s="831" t="s">
        <v>2546</v>
      </c>
      <c r="B63" s="832" t="s">
        <v>2547</v>
      </c>
      <c r="C63" s="832" t="s">
        <v>594</v>
      </c>
      <c r="D63" s="832" t="s">
        <v>1090</v>
      </c>
      <c r="E63" s="832" t="s">
        <v>877</v>
      </c>
      <c r="F63" s="832" t="s">
        <v>2577</v>
      </c>
      <c r="G63" s="832" t="s">
        <v>2578</v>
      </c>
      <c r="H63" s="849"/>
      <c r="I63" s="849"/>
      <c r="J63" s="832"/>
      <c r="K63" s="832"/>
      <c r="L63" s="849"/>
      <c r="M63" s="849"/>
      <c r="N63" s="832"/>
      <c r="O63" s="832"/>
      <c r="P63" s="849">
        <v>6</v>
      </c>
      <c r="Q63" s="849">
        <v>2148</v>
      </c>
      <c r="R63" s="837"/>
      <c r="S63" s="850">
        <v>358</v>
      </c>
    </row>
    <row r="64" spans="1:19" ht="14.45" customHeight="1" x14ac:dyDescent="0.2">
      <c r="A64" s="831" t="s">
        <v>2546</v>
      </c>
      <c r="B64" s="832" t="s">
        <v>2547</v>
      </c>
      <c r="C64" s="832" t="s">
        <v>594</v>
      </c>
      <c r="D64" s="832" t="s">
        <v>1090</v>
      </c>
      <c r="E64" s="832" t="s">
        <v>877</v>
      </c>
      <c r="F64" s="832" t="s">
        <v>2579</v>
      </c>
      <c r="G64" s="832" t="s">
        <v>2580</v>
      </c>
      <c r="H64" s="849">
        <v>11</v>
      </c>
      <c r="I64" s="849">
        <v>814</v>
      </c>
      <c r="J64" s="832">
        <v>0.73333333333333328</v>
      </c>
      <c r="K64" s="832">
        <v>74</v>
      </c>
      <c r="L64" s="849">
        <v>15</v>
      </c>
      <c r="M64" s="849">
        <v>1110</v>
      </c>
      <c r="N64" s="832">
        <v>1</v>
      </c>
      <c r="O64" s="832">
        <v>74</v>
      </c>
      <c r="P64" s="849">
        <v>44</v>
      </c>
      <c r="Q64" s="849">
        <v>3300</v>
      </c>
      <c r="R64" s="837">
        <v>2.9729729729729728</v>
      </c>
      <c r="S64" s="850">
        <v>75</v>
      </c>
    </row>
    <row r="65" spans="1:19" ht="14.45" customHeight="1" x14ac:dyDescent="0.2">
      <c r="A65" s="831" t="s">
        <v>2546</v>
      </c>
      <c r="B65" s="832" t="s">
        <v>2547</v>
      </c>
      <c r="C65" s="832" t="s">
        <v>594</v>
      </c>
      <c r="D65" s="832" t="s">
        <v>1092</v>
      </c>
      <c r="E65" s="832" t="s">
        <v>877</v>
      </c>
      <c r="F65" s="832" t="s">
        <v>2559</v>
      </c>
      <c r="G65" s="832" t="s">
        <v>2560</v>
      </c>
      <c r="H65" s="849">
        <v>1</v>
      </c>
      <c r="I65" s="849">
        <v>30</v>
      </c>
      <c r="J65" s="832"/>
      <c r="K65" s="832">
        <v>30</v>
      </c>
      <c r="L65" s="849"/>
      <c r="M65" s="849"/>
      <c r="N65" s="832"/>
      <c r="O65" s="832"/>
      <c r="P65" s="849"/>
      <c r="Q65" s="849"/>
      <c r="R65" s="837"/>
      <c r="S65" s="850"/>
    </row>
    <row r="66" spans="1:19" ht="14.45" customHeight="1" x14ac:dyDescent="0.2">
      <c r="A66" s="831" t="s">
        <v>2546</v>
      </c>
      <c r="B66" s="832" t="s">
        <v>2547</v>
      </c>
      <c r="C66" s="832" t="s">
        <v>594</v>
      </c>
      <c r="D66" s="832" t="s">
        <v>1092</v>
      </c>
      <c r="E66" s="832" t="s">
        <v>877</v>
      </c>
      <c r="F66" s="832" t="s">
        <v>2561</v>
      </c>
      <c r="G66" s="832" t="s">
        <v>2562</v>
      </c>
      <c r="H66" s="849">
        <v>1</v>
      </c>
      <c r="I66" s="849">
        <v>66</v>
      </c>
      <c r="J66" s="832">
        <v>0.5</v>
      </c>
      <c r="K66" s="832">
        <v>66</v>
      </c>
      <c r="L66" s="849">
        <v>2</v>
      </c>
      <c r="M66" s="849">
        <v>132</v>
      </c>
      <c r="N66" s="832">
        <v>1</v>
      </c>
      <c r="O66" s="832">
        <v>66</v>
      </c>
      <c r="P66" s="849">
        <v>2</v>
      </c>
      <c r="Q66" s="849">
        <v>134</v>
      </c>
      <c r="R66" s="837">
        <v>1.0151515151515151</v>
      </c>
      <c r="S66" s="850">
        <v>67</v>
      </c>
    </row>
    <row r="67" spans="1:19" ht="14.45" customHeight="1" x14ac:dyDescent="0.2">
      <c r="A67" s="831" t="s">
        <v>2546</v>
      </c>
      <c r="B67" s="832" t="s">
        <v>2547</v>
      </c>
      <c r="C67" s="832" t="s">
        <v>594</v>
      </c>
      <c r="D67" s="832" t="s">
        <v>1092</v>
      </c>
      <c r="E67" s="832" t="s">
        <v>877</v>
      </c>
      <c r="F67" s="832" t="s">
        <v>2565</v>
      </c>
      <c r="G67" s="832" t="s">
        <v>2566</v>
      </c>
      <c r="H67" s="849">
        <v>13</v>
      </c>
      <c r="I67" s="849">
        <v>481</v>
      </c>
      <c r="J67" s="832">
        <v>1.8571428571428572</v>
      </c>
      <c r="K67" s="832">
        <v>37</v>
      </c>
      <c r="L67" s="849">
        <v>7</v>
      </c>
      <c r="M67" s="849">
        <v>259</v>
      </c>
      <c r="N67" s="832">
        <v>1</v>
      </c>
      <c r="O67" s="832">
        <v>37</v>
      </c>
      <c r="P67" s="849">
        <v>48</v>
      </c>
      <c r="Q67" s="849">
        <v>1824</v>
      </c>
      <c r="R67" s="837">
        <v>7.0424710424710426</v>
      </c>
      <c r="S67" s="850">
        <v>38</v>
      </c>
    </row>
    <row r="68" spans="1:19" ht="14.45" customHeight="1" x14ac:dyDescent="0.2">
      <c r="A68" s="831" t="s">
        <v>2546</v>
      </c>
      <c r="B68" s="832" t="s">
        <v>2547</v>
      </c>
      <c r="C68" s="832" t="s">
        <v>594</v>
      </c>
      <c r="D68" s="832" t="s">
        <v>1092</v>
      </c>
      <c r="E68" s="832" t="s">
        <v>877</v>
      </c>
      <c r="F68" s="832" t="s">
        <v>2573</v>
      </c>
      <c r="G68" s="832" t="s">
        <v>2574</v>
      </c>
      <c r="H68" s="849">
        <v>2</v>
      </c>
      <c r="I68" s="849">
        <v>232</v>
      </c>
      <c r="J68" s="832"/>
      <c r="K68" s="832">
        <v>116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5" customHeight="1" x14ac:dyDescent="0.2">
      <c r="A69" s="831" t="s">
        <v>2546</v>
      </c>
      <c r="B69" s="832" t="s">
        <v>2547</v>
      </c>
      <c r="C69" s="832" t="s">
        <v>594</v>
      </c>
      <c r="D69" s="832" t="s">
        <v>1092</v>
      </c>
      <c r="E69" s="832" t="s">
        <v>877</v>
      </c>
      <c r="F69" s="832" t="s">
        <v>2577</v>
      </c>
      <c r="G69" s="832" t="s">
        <v>2578</v>
      </c>
      <c r="H69" s="849">
        <v>3</v>
      </c>
      <c r="I69" s="849">
        <v>1065</v>
      </c>
      <c r="J69" s="832">
        <v>1.5</v>
      </c>
      <c r="K69" s="832">
        <v>355</v>
      </c>
      <c r="L69" s="849">
        <v>2</v>
      </c>
      <c r="M69" s="849">
        <v>710</v>
      </c>
      <c r="N69" s="832">
        <v>1</v>
      </c>
      <c r="O69" s="832">
        <v>355</v>
      </c>
      <c r="P69" s="849">
        <v>18</v>
      </c>
      <c r="Q69" s="849">
        <v>6444</v>
      </c>
      <c r="R69" s="837">
        <v>9.0760563380281685</v>
      </c>
      <c r="S69" s="850">
        <v>358</v>
      </c>
    </row>
    <row r="70" spans="1:19" ht="14.45" customHeight="1" x14ac:dyDescent="0.2">
      <c r="A70" s="831" t="s">
        <v>2546</v>
      </c>
      <c r="B70" s="832" t="s">
        <v>2547</v>
      </c>
      <c r="C70" s="832" t="s">
        <v>594</v>
      </c>
      <c r="D70" s="832" t="s">
        <v>1092</v>
      </c>
      <c r="E70" s="832" t="s">
        <v>877</v>
      </c>
      <c r="F70" s="832" t="s">
        <v>2581</v>
      </c>
      <c r="G70" s="832" t="s">
        <v>2582</v>
      </c>
      <c r="H70" s="849">
        <v>17</v>
      </c>
      <c r="I70" s="849">
        <v>11917</v>
      </c>
      <c r="J70" s="832">
        <v>1.2125559625559625</v>
      </c>
      <c r="K70" s="832">
        <v>701</v>
      </c>
      <c r="L70" s="849">
        <v>14</v>
      </c>
      <c r="M70" s="849">
        <v>9828</v>
      </c>
      <c r="N70" s="832">
        <v>1</v>
      </c>
      <c r="O70" s="832">
        <v>702</v>
      </c>
      <c r="P70" s="849">
        <v>3</v>
      </c>
      <c r="Q70" s="849">
        <v>2121</v>
      </c>
      <c r="R70" s="837">
        <v>0.21581196581196582</v>
      </c>
      <c r="S70" s="850">
        <v>707</v>
      </c>
    </row>
    <row r="71" spans="1:19" ht="14.45" customHeight="1" x14ac:dyDescent="0.2">
      <c r="A71" s="831" t="s">
        <v>2546</v>
      </c>
      <c r="B71" s="832" t="s">
        <v>2547</v>
      </c>
      <c r="C71" s="832" t="s">
        <v>594</v>
      </c>
      <c r="D71" s="832" t="s">
        <v>1093</v>
      </c>
      <c r="E71" s="832" t="s">
        <v>877</v>
      </c>
      <c r="F71" s="832" t="s">
        <v>2559</v>
      </c>
      <c r="G71" s="832" t="s">
        <v>2560</v>
      </c>
      <c r="H71" s="849">
        <v>1</v>
      </c>
      <c r="I71" s="849">
        <v>30</v>
      </c>
      <c r="J71" s="832">
        <v>0.5</v>
      </c>
      <c r="K71" s="832">
        <v>30</v>
      </c>
      <c r="L71" s="849">
        <v>2</v>
      </c>
      <c r="M71" s="849">
        <v>60</v>
      </c>
      <c r="N71" s="832">
        <v>1</v>
      </c>
      <c r="O71" s="832">
        <v>30</v>
      </c>
      <c r="P71" s="849">
        <v>2</v>
      </c>
      <c r="Q71" s="849">
        <v>62</v>
      </c>
      <c r="R71" s="837">
        <v>1.0333333333333334</v>
      </c>
      <c r="S71" s="850">
        <v>31</v>
      </c>
    </row>
    <row r="72" spans="1:19" ht="14.45" customHeight="1" x14ac:dyDescent="0.2">
      <c r="A72" s="831" t="s">
        <v>2546</v>
      </c>
      <c r="B72" s="832" t="s">
        <v>2547</v>
      </c>
      <c r="C72" s="832" t="s">
        <v>594</v>
      </c>
      <c r="D72" s="832" t="s">
        <v>1093</v>
      </c>
      <c r="E72" s="832" t="s">
        <v>877</v>
      </c>
      <c r="F72" s="832" t="s">
        <v>2561</v>
      </c>
      <c r="G72" s="832" t="s">
        <v>2562</v>
      </c>
      <c r="H72" s="849">
        <v>5</v>
      </c>
      <c r="I72" s="849">
        <v>330</v>
      </c>
      <c r="J72" s="832">
        <v>0.38461538461538464</v>
      </c>
      <c r="K72" s="832">
        <v>66</v>
      </c>
      <c r="L72" s="849">
        <v>13</v>
      </c>
      <c r="M72" s="849">
        <v>858</v>
      </c>
      <c r="N72" s="832">
        <v>1</v>
      </c>
      <c r="O72" s="832">
        <v>66</v>
      </c>
      <c r="P72" s="849">
        <v>7</v>
      </c>
      <c r="Q72" s="849">
        <v>469</v>
      </c>
      <c r="R72" s="837">
        <v>0.5466200466200466</v>
      </c>
      <c r="S72" s="850">
        <v>67</v>
      </c>
    </row>
    <row r="73" spans="1:19" ht="14.45" customHeight="1" x14ac:dyDescent="0.2">
      <c r="A73" s="831" t="s">
        <v>2546</v>
      </c>
      <c r="B73" s="832" t="s">
        <v>2547</v>
      </c>
      <c r="C73" s="832" t="s">
        <v>594</v>
      </c>
      <c r="D73" s="832" t="s">
        <v>1093</v>
      </c>
      <c r="E73" s="832" t="s">
        <v>877</v>
      </c>
      <c r="F73" s="832" t="s">
        <v>2565</v>
      </c>
      <c r="G73" s="832" t="s">
        <v>2566</v>
      </c>
      <c r="H73" s="849">
        <v>65</v>
      </c>
      <c r="I73" s="849">
        <v>2405</v>
      </c>
      <c r="J73" s="832">
        <v>0.82278481012658233</v>
      </c>
      <c r="K73" s="832">
        <v>37</v>
      </c>
      <c r="L73" s="849">
        <v>79</v>
      </c>
      <c r="M73" s="849">
        <v>2923</v>
      </c>
      <c r="N73" s="832">
        <v>1</v>
      </c>
      <c r="O73" s="832">
        <v>37</v>
      </c>
      <c r="P73" s="849">
        <v>68</v>
      </c>
      <c r="Q73" s="849">
        <v>2584</v>
      </c>
      <c r="R73" s="837">
        <v>0.88402326377009921</v>
      </c>
      <c r="S73" s="850">
        <v>38</v>
      </c>
    </row>
    <row r="74" spans="1:19" ht="14.45" customHeight="1" x14ac:dyDescent="0.2">
      <c r="A74" s="831" t="s">
        <v>2546</v>
      </c>
      <c r="B74" s="832" t="s">
        <v>2547</v>
      </c>
      <c r="C74" s="832" t="s">
        <v>594</v>
      </c>
      <c r="D74" s="832" t="s">
        <v>1093</v>
      </c>
      <c r="E74" s="832" t="s">
        <v>877</v>
      </c>
      <c r="F74" s="832" t="s">
        <v>2567</v>
      </c>
      <c r="G74" s="832" t="s">
        <v>2568</v>
      </c>
      <c r="H74" s="849">
        <v>4</v>
      </c>
      <c r="I74" s="849">
        <v>708</v>
      </c>
      <c r="J74" s="832"/>
      <c r="K74" s="832">
        <v>177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5" customHeight="1" x14ac:dyDescent="0.2">
      <c r="A75" s="831" t="s">
        <v>2546</v>
      </c>
      <c r="B75" s="832" t="s">
        <v>2547</v>
      </c>
      <c r="C75" s="832" t="s">
        <v>594</v>
      </c>
      <c r="D75" s="832" t="s">
        <v>1093</v>
      </c>
      <c r="E75" s="832" t="s">
        <v>877</v>
      </c>
      <c r="F75" s="832" t="s">
        <v>2573</v>
      </c>
      <c r="G75" s="832" t="s">
        <v>2574</v>
      </c>
      <c r="H75" s="849">
        <v>4</v>
      </c>
      <c r="I75" s="849">
        <v>464</v>
      </c>
      <c r="J75" s="832"/>
      <c r="K75" s="832">
        <v>116</v>
      </c>
      <c r="L75" s="849"/>
      <c r="M75" s="849"/>
      <c r="N75" s="832"/>
      <c r="O75" s="832"/>
      <c r="P75" s="849">
        <v>1</v>
      </c>
      <c r="Q75" s="849">
        <v>116</v>
      </c>
      <c r="R75" s="837"/>
      <c r="S75" s="850">
        <v>116</v>
      </c>
    </row>
    <row r="76" spans="1:19" ht="14.45" customHeight="1" x14ac:dyDescent="0.2">
      <c r="A76" s="831" t="s">
        <v>2546</v>
      </c>
      <c r="B76" s="832" t="s">
        <v>2547</v>
      </c>
      <c r="C76" s="832" t="s">
        <v>594</v>
      </c>
      <c r="D76" s="832" t="s">
        <v>1093</v>
      </c>
      <c r="E76" s="832" t="s">
        <v>877</v>
      </c>
      <c r="F76" s="832" t="s">
        <v>2577</v>
      </c>
      <c r="G76" s="832" t="s">
        <v>2578</v>
      </c>
      <c r="H76" s="849">
        <v>15</v>
      </c>
      <c r="I76" s="849">
        <v>5325</v>
      </c>
      <c r="J76" s="832">
        <v>1.6666666666666667</v>
      </c>
      <c r="K76" s="832">
        <v>355</v>
      </c>
      <c r="L76" s="849">
        <v>9</v>
      </c>
      <c r="M76" s="849">
        <v>3195</v>
      </c>
      <c r="N76" s="832">
        <v>1</v>
      </c>
      <c r="O76" s="832">
        <v>355</v>
      </c>
      <c r="P76" s="849">
        <v>8</v>
      </c>
      <c r="Q76" s="849">
        <v>2864</v>
      </c>
      <c r="R76" s="837">
        <v>0.89640062597809078</v>
      </c>
      <c r="S76" s="850">
        <v>358</v>
      </c>
    </row>
    <row r="77" spans="1:19" ht="14.45" customHeight="1" x14ac:dyDescent="0.2">
      <c r="A77" s="831" t="s">
        <v>2546</v>
      </c>
      <c r="B77" s="832" t="s">
        <v>2547</v>
      </c>
      <c r="C77" s="832" t="s">
        <v>594</v>
      </c>
      <c r="D77" s="832" t="s">
        <v>1093</v>
      </c>
      <c r="E77" s="832" t="s">
        <v>877</v>
      </c>
      <c r="F77" s="832" t="s">
        <v>2581</v>
      </c>
      <c r="G77" s="832" t="s">
        <v>2582</v>
      </c>
      <c r="H77" s="849">
        <v>3</v>
      </c>
      <c r="I77" s="849">
        <v>2103</v>
      </c>
      <c r="J77" s="832">
        <v>0.14978632478632478</v>
      </c>
      <c r="K77" s="832">
        <v>701</v>
      </c>
      <c r="L77" s="849">
        <v>20</v>
      </c>
      <c r="M77" s="849">
        <v>14040</v>
      </c>
      <c r="N77" s="832">
        <v>1</v>
      </c>
      <c r="O77" s="832">
        <v>702</v>
      </c>
      <c r="P77" s="849">
        <v>11</v>
      </c>
      <c r="Q77" s="849">
        <v>7777</v>
      </c>
      <c r="R77" s="837">
        <v>0.55391737891737891</v>
      </c>
      <c r="S77" s="850">
        <v>707</v>
      </c>
    </row>
    <row r="78" spans="1:19" ht="14.45" customHeight="1" x14ac:dyDescent="0.2">
      <c r="A78" s="831" t="s">
        <v>2546</v>
      </c>
      <c r="B78" s="832" t="s">
        <v>2547</v>
      </c>
      <c r="C78" s="832" t="s">
        <v>594</v>
      </c>
      <c r="D78" s="832" t="s">
        <v>1094</v>
      </c>
      <c r="E78" s="832" t="s">
        <v>2549</v>
      </c>
      <c r="F78" s="832" t="s">
        <v>2550</v>
      </c>
      <c r="G78" s="832" t="s">
        <v>2553</v>
      </c>
      <c r="H78" s="849"/>
      <c r="I78" s="849"/>
      <c r="J78" s="832"/>
      <c r="K78" s="832"/>
      <c r="L78" s="849"/>
      <c r="M78" s="849"/>
      <c r="N78" s="832"/>
      <c r="O78" s="832"/>
      <c r="P78" s="849">
        <v>29</v>
      </c>
      <c r="Q78" s="849">
        <v>595185.1</v>
      </c>
      <c r="R78" s="837"/>
      <c r="S78" s="850">
        <v>20523.624137931034</v>
      </c>
    </row>
    <row r="79" spans="1:19" ht="14.45" customHeight="1" x14ac:dyDescent="0.2">
      <c r="A79" s="831" t="s">
        <v>2546</v>
      </c>
      <c r="B79" s="832" t="s">
        <v>2547</v>
      </c>
      <c r="C79" s="832" t="s">
        <v>594</v>
      </c>
      <c r="D79" s="832" t="s">
        <v>1094</v>
      </c>
      <c r="E79" s="832" t="s">
        <v>2549</v>
      </c>
      <c r="F79" s="832" t="s">
        <v>2552</v>
      </c>
      <c r="G79" s="832" t="s">
        <v>2553</v>
      </c>
      <c r="H79" s="849"/>
      <c r="I79" s="849"/>
      <c r="J79" s="832"/>
      <c r="K79" s="832"/>
      <c r="L79" s="849"/>
      <c r="M79" s="849"/>
      <c r="N79" s="832"/>
      <c r="O79" s="832"/>
      <c r="P79" s="849">
        <v>17</v>
      </c>
      <c r="Q79" s="849">
        <v>174896.62</v>
      </c>
      <c r="R79" s="837"/>
      <c r="S79" s="850">
        <v>10288.036470588235</v>
      </c>
    </row>
    <row r="80" spans="1:19" ht="14.45" customHeight="1" x14ac:dyDescent="0.2">
      <c r="A80" s="831" t="s">
        <v>2546</v>
      </c>
      <c r="B80" s="832" t="s">
        <v>2547</v>
      </c>
      <c r="C80" s="832" t="s">
        <v>594</v>
      </c>
      <c r="D80" s="832" t="s">
        <v>1094</v>
      </c>
      <c r="E80" s="832" t="s">
        <v>877</v>
      </c>
      <c r="F80" s="832" t="s">
        <v>2559</v>
      </c>
      <c r="G80" s="832" t="s">
        <v>2560</v>
      </c>
      <c r="H80" s="849">
        <v>1</v>
      </c>
      <c r="I80" s="849">
        <v>30</v>
      </c>
      <c r="J80" s="832"/>
      <c r="K80" s="832">
        <v>30</v>
      </c>
      <c r="L80" s="849"/>
      <c r="M80" s="849"/>
      <c r="N80" s="832"/>
      <c r="O80" s="832"/>
      <c r="P80" s="849"/>
      <c r="Q80" s="849"/>
      <c r="R80" s="837"/>
      <c r="S80" s="850"/>
    </row>
    <row r="81" spans="1:19" ht="14.45" customHeight="1" x14ac:dyDescent="0.2">
      <c r="A81" s="831" t="s">
        <v>2546</v>
      </c>
      <c r="B81" s="832" t="s">
        <v>2547</v>
      </c>
      <c r="C81" s="832" t="s">
        <v>594</v>
      </c>
      <c r="D81" s="832" t="s">
        <v>1094</v>
      </c>
      <c r="E81" s="832" t="s">
        <v>877</v>
      </c>
      <c r="F81" s="832" t="s">
        <v>2561</v>
      </c>
      <c r="G81" s="832" t="s">
        <v>2562</v>
      </c>
      <c r="H81" s="849">
        <v>3</v>
      </c>
      <c r="I81" s="849">
        <v>198</v>
      </c>
      <c r="J81" s="832">
        <v>0.25</v>
      </c>
      <c r="K81" s="832">
        <v>66</v>
      </c>
      <c r="L81" s="849">
        <v>12</v>
      </c>
      <c r="M81" s="849">
        <v>792</v>
      </c>
      <c r="N81" s="832">
        <v>1</v>
      </c>
      <c r="O81" s="832">
        <v>66</v>
      </c>
      <c r="P81" s="849">
        <v>15</v>
      </c>
      <c r="Q81" s="849">
        <v>1005</v>
      </c>
      <c r="R81" s="837">
        <v>1.268939393939394</v>
      </c>
      <c r="S81" s="850">
        <v>67</v>
      </c>
    </row>
    <row r="82" spans="1:19" ht="14.45" customHeight="1" x14ac:dyDescent="0.2">
      <c r="A82" s="831" t="s">
        <v>2546</v>
      </c>
      <c r="B82" s="832" t="s">
        <v>2547</v>
      </c>
      <c r="C82" s="832" t="s">
        <v>594</v>
      </c>
      <c r="D82" s="832" t="s">
        <v>1094</v>
      </c>
      <c r="E82" s="832" t="s">
        <v>877</v>
      </c>
      <c r="F82" s="832" t="s">
        <v>2565</v>
      </c>
      <c r="G82" s="832" t="s">
        <v>2566</v>
      </c>
      <c r="H82" s="849">
        <v>93</v>
      </c>
      <c r="I82" s="849">
        <v>3441</v>
      </c>
      <c r="J82" s="832">
        <v>0.93939393939393945</v>
      </c>
      <c r="K82" s="832">
        <v>37</v>
      </c>
      <c r="L82" s="849">
        <v>99</v>
      </c>
      <c r="M82" s="849">
        <v>3663</v>
      </c>
      <c r="N82" s="832">
        <v>1</v>
      </c>
      <c r="O82" s="832">
        <v>37</v>
      </c>
      <c r="P82" s="849">
        <v>70</v>
      </c>
      <c r="Q82" s="849">
        <v>2660</v>
      </c>
      <c r="R82" s="837">
        <v>0.72618072618072615</v>
      </c>
      <c r="S82" s="850">
        <v>38</v>
      </c>
    </row>
    <row r="83" spans="1:19" ht="14.45" customHeight="1" x14ac:dyDescent="0.2">
      <c r="A83" s="831" t="s">
        <v>2546</v>
      </c>
      <c r="B83" s="832" t="s">
        <v>2547</v>
      </c>
      <c r="C83" s="832" t="s">
        <v>594</v>
      </c>
      <c r="D83" s="832" t="s">
        <v>1094</v>
      </c>
      <c r="E83" s="832" t="s">
        <v>877</v>
      </c>
      <c r="F83" s="832" t="s">
        <v>2567</v>
      </c>
      <c r="G83" s="832" t="s">
        <v>2568</v>
      </c>
      <c r="H83" s="849">
        <v>166</v>
      </c>
      <c r="I83" s="849">
        <v>29382</v>
      </c>
      <c r="J83" s="832">
        <v>0.94324237560192614</v>
      </c>
      <c r="K83" s="832">
        <v>177</v>
      </c>
      <c r="L83" s="849">
        <v>175</v>
      </c>
      <c r="M83" s="849">
        <v>31150</v>
      </c>
      <c r="N83" s="832">
        <v>1</v>
      </c>
      <c r="O83" s="832">
        <v>178</v>
      </c>
      <c r="P83" s="849">
        <v>228</v>
      </c>
      <c r="Q83" s="849">
        <v>40812</v>
      </c>
      <c r="R83" s="837">
        <v>1.3101765650080257</v>
      </c>
      <c r="S83" s="850">
        <v>179</v>
      </c>
    </row>
    <row r="84" spans="1:19" ht="14.45" customHeight="1" x14ac:dyDescent="0.2">
      <c r="A84" s="831" t="s">
        <v>2546</v>
      </c>
      <c r="B84" s="832" t="s">
        <v>2547</v>
      </c>
      <c r="C84" s="832" t="s">
        <v>594</v>
      </c>
      <c r="D84" s="832" t="s">
        <v>1094</v>
      </c>
      <c r="E84" s="832" t="s">
        <v>877</v>
      </c>
      <c r="F84" s="832" t="s">
        <v>2571</v>
      </c>
      <c r="G84" s="832" t="s">
        <v>2572</v>
      </c>
      <c r="H84" s="849"/>
      <c r="I84" s="849"/>
      <c r="J84" s="832"/>
      <c r="K84" s="832"/>
      <c r="L84" s="849"/>
      <c r="M84" s="849"/>
      <c r="N84" s="832"/>
      <c r="O84" s="832"/>
      <c r="P84" s="849">
        <v>35</v>
      </c>
      <c r="Q84" s="849">
        <v>0</v>
      </c>
      <c r="R84" s="837"/>
      <c r="S84" s="850">
        <v>0</v>
      </c>
    </row>
    <row r="85" spans="1:19" ht="14.45" customHeight="1" x14ac:dyDescent="0.2">
      <c r="A85" s="831" t="s">
        <v>2546</v>
      </c>
      <c r="B85" s="832" t="s">
        <v>2547</v>
      </c>
      <c r="C85" s="832" t="s">
        <v>594</v>
      </c>
      <c r="D85" s="832" t="s">
        <v>1094</v>
      </c>
      <c r="E85" s="832" t="s">
        <v>877</v>
      </c>
      <c r="F85" s="832" t="s">
        <v>2573</v>
      </c>
      <c r="G85" s="832" t="s">
        <v>2574</v>
      </c>
      <c r="H85" s="849">
        <v>164</v>
      </c>
      <c r="I85" s="849">
        <v>19024</v>
      </c>
      <c r="J85" s="832">
        <v>0.93871508931214842</v>
      </c>
      <c r="K85" s="832">
        <v>116</v>
      </c>
      <c r="L85" s="849">
        <v>175</v>
      </c>
      <c r="M85" s="849">
        <v>20266</v>
      </c>
      <c r="N85" s="832">
        <v>1</v>
      </c>
      <c r="O85" s="832">
        <v>115.80571428571429</v>
      </c>
      <c r="P85" s="849">
        <v>229</v>
      </c>
      <c r="Q85" s="849">
        <v>26564</v>
      </c>
      <c r="R85" s="837">
        <v>1.3107668015395244</v>
      </c>
      <c r="S85" s="850">
        <v>116</v>
      </c>
    </row>
    <row r="86" spans="1:19" ht="14.45" customHeight="1" x14ac:dyDescent="0.2">
      <c r="A86" s="831" t="s">
        <v>2546</v>
      </c>
      <c r="B86" s="832" t="s">
        <v>2547</v>
      </c>
      <c r="C86" s="832" t="s">
        <v>594</v>
      </c>
      <c r="D86" s="832" t="s">
        <v>1094</v>
      </c>
      <c r="E86" s="832" t="s">
        <v>877</v>
      </c>
      <c r="F86" s="832" t="s">
        <v>2575</v>
      </c>
      <c r="G86" s="832" t="s">
        <v>2576</v>
      </c>
      <c r="H86" s="849"/>
      <c r="I86" s="849"/>
      <c r="J86" s="832"/>
      <c r="K86" s="832"/>
      <c r="L86" s="849"/>
      <c r="M86" s="849"/>
      <c r="N86" s="832"/>
      <c r="O86" s="832"/>
      <c r="P86" s="849">
        <v>35</v>
      </c>
      <c r="Q86" s="849">
        <v>1155</v>
      </c>
      <c r="R86" s="837"/>
      <c r="S86" s="850">
        <v>33</v>
      </c>
    </row>
    <row r="87" spans="1:19" ht="14.45" customHeight="1" x14ac:dyDescent="0.2">
      <c r="A87" s="831" t="s">
        <v>2546</v>
      </c>
      <c r="B87" s="832" t="s">
        <v>2547</v>
      </c>
      <c r="C87" s="832" t="s">
        <v>594</v>
      </c>
      <c r="D87" s="832" t="s">
        <v>1094</v>
      </c>
      <c r="E87" s="832" t="s">
        <v>877</v>
      </c>
      <c r="F87" s="832" t="s">
        <v>2577</v>
      </c>
      <c r="G87" s="832" t="s">
        <v>2578</v>
      </c>
      <c r="H87" s="849"/>
      <c r="I87" s="849"/>
      <c r="J87" s="832"/>
      <c r="K87" s="832"/>
      <c r="L87" s="849">
        <v>1</v>
      </c>
      <c r="M87" s="849">
        <v>355</v>
      </c>
      <c r="N87" s="832">
        <v>1</v>
      </c>
      <c r="O87" s="832">
        <v>355</v>
      </c>
      <c r="P87" s="849"/>
      <c r="Q87" s="849"/>
      <c r="R87" s="837"/>
      <c r="S87" s="850"/>
    </row>
    <row r="88" spans="1:19" ht="14.45" customHeight="1" x14ac:dyDescent="0.2">
      <c r="A88" s="831" t="s">
        <v>2546</v>
      </c>
      <c r="B88" s="832" t="s">
        <v>2547</v>
      </c>
      <c r="C88" s="832" t="s">
        <v>594</v>
      </c>
      <c r="D88" s="832" t="s">
        <v>1094</v>
      </c>
      <c r="E88" s="832" t="s">
        <v>877</v>
      </c>
      <c r="F88" s="832" t="s">
        <v>2579</v>
      </c>
      <c r="G88" s="832" t="s">
        <v>2580</v>
      </c>
      <c r="H88" s="849">
        <v>9</v>
      </c>
      <c r="I88" s="849">
        <v>666</v>
      </c>
      <c r="J88" s="832">
        <v>0.75</v>
      </c>
      <c r="K88" s="832">
        <v>74</v>
      </c>
      <c r="L88" s="849">
        <v>12</v>
      </c>
      <c r="M88" s="849">
        <v>888</v>
      </c>
      <c r="N88" s="832">
        <v>1</v>
      </c>
      <c r="O88" s="832">
        <v>74</v>
      </c>
      <c r="P88" s="849">
        <v>32</v>
      </c>
      <c r="Q88" s="849">
        <v>2400</v>
      </c>
      <c r="R88" s="837">
        <v>2.7027027027027026</v>
      </c>
      <c r="S88" s="850">
        <v>75</v>
      </c>
    </row>
    <row r="89" spans="1:19" ht="14.45" customHeight="1" x14ac:dyDescent="0.2">
      <c r="A89" s="831" t="s">
        <v>2546</v>
      </c>
      <c r="B89" s="832" t="s">
        <v>2547</v>
      </c>
      <c r="C89" s="832" t="s">
        <v>594</v>
      </c>
      <c r="D89" s="832" t="s">
        <v>1094</v>
      </c>
      <c r="E89" s="832" t="s">
        <v>877</v>
      </c>
      <c r="F89" s="832" t="s">
        <v>2583</v>
      </c>
      <c r="G89" s="832" t="s">
        <v>2584</v>
      </c>
      <c r="H89" s="849">
        <v>1</v>
      </c>
      <c r="I89" s="849">
        <v>59</v>
      </c>
      <c r="J89" s="832"/>
      <c r="K89" s="832">
        <v>59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5" customHeight="1" x14ac:dyDescent="0.2">
      <c r="A90" s="831" t="s">
        <v>2546</v>
      </c>
      <c r="B90" s="832" t="s">
        <v>2547</v>
      </c>
      <c r="C90" s="832" t="s">
        <v>594</v>
      </c>
      <c r="D90" s="832" t="s">
        <v>1089</v>
      </c>
      <c r="E90" s="832" t="s">
        <v>877</v>
      </c>
      <c r="F90" s="832" t="s">
        <v>2559</v>
      </c>
      <c r="G90" s="832" t="s">
        <v>2560</v>
      </c>
      <c r="H90" s="849"/>
      <c r="I90" s="849"/>
      <c r="J90" s="832"/>
      <c r="K90" s="832"/>
      <c r="L90" s="849">
        <v>2</v>
      </c>
      <c r="M90" s="849">
        <v>60</v>
      </c>
      <c r="N90" s="832">
        <v>1</v>
      </c>
      <c r="O90" s="832">
        <v>30</v>
      </c>
      <c r="P90" s="849">
        <v>2</v>
      </c>
      <c r="Q90" s="849">
        <v>62</v>
      </c>
      <c r="R90" s="837">
        <v>1.0333333333333334</v>
      </c>
      <c r="S90" s="850">
        <v>31</v>
      </c>
    </row>
    <row r="91" spans="1:19" ht="14.45" customHeight="1" x14ac:dyDescent="0.2">
      <c r="A91" s="831" t="s">
        <v>2546</v>
      </c>
      <c r="B91" s="832" t="s">
        <v>2547</v>
      </c>
      <c r="C91" s="832" t="s">
        <v>594</v>
      </c>
      <c r="D91" s="832" t="s">
        <v>1089</v>
      </c>
      <c r="E91" s="832" t="s">
        <v>877</v>
      </c>
      <c r="F91" s="832" t="s">
        <v>2561</v>
      </c>
      <c r="G91" s="832" t="s">
        <v>2562</v>
      </c>
      <c r="H91" s="849"/>
      <c r="I91" s="849"/>
      <c r="J91" s="832"/>
      <c r="K91" s="832"/>
      <c r="L91" s="849"/>
      <c r="M91" s="849"/>
      <c r="N91" s="832"/>
      <c r="O91" s="832"/>
      <c r="P91" s="849">
        <v>10</v>
      </c>
      <c r="Q91" s="849">
        <v>670</v>
      </c>
      <c r="R91" s="837"/>
      <c r="S91" s="850">
        <v>67</v>
      </c>
    </row>
    <row r="92" spans="1:19" ht="14.45" customHeight="1" x14ac:dyDescent="0.2">
      <c r="A92" s="831" t="s">
        <v>2546</v>
      </c>
      <c r="B92" s="832" t="s">
        <v>2547</v>
      </c>
      <c r="C92" s="832" t="s">
        <v>594</v>
      </c>
      <c r="D92" s="832" t="s">
        <v>1089</v>
      </c>
      <c r="E92" s="832" t="s">
        <v>877</v>
      </c>
      <c r="F92" s="832" t="s">
        <v>2565</v>
      </c>
      <c r="G92" s="832" t="s">
        <v>2566</v>
      </c>
      <c r="H92" s="849"/>
      <c r="I92" s="849"/>
      <c r="J92" s="832"/>
      <c r="K92" s="832"/>
      <c r="L92" s="849">
        <v>9</v>
      </c>
      <c r="M92" s="849">
        <v>333</v>
      </c>
      <c r="N92" s="832">
        <v>1</v>
      </c>
      <c r="O92" s="832">
        <v>37</v>
      </c>
      <c r="P92" s="849">
        <v>21</v>
      </c>
      <c r="Q92" s="849">
        <v>798</v>
      </c>
      <c r="R92" s="837">
        <v>2.3963963963963963</v>
      </c>
      <c r="S92" s="850">
        <v>38</v>
      </c>
    </row>
    <row r="93" spans="1:19" ht="14.45" customHeight="1" x14ac:dyDescent="0.2">
      <c r="A93" s="831" t="s">
        <v>2546</v>
      </c>
      <c r="B93" s="832" t="s">
        <v>2547</v>
      </c>
      <c r="C93" s="832" t="s">
        <v>594</v>
      </c>
      <c r="D93" s="832" t="s">
        <v>1089</v>
      </c>
      <c r="E93" s="832" t="s">
        <v>877</v>
      </c>
      <c r="F93" s="832" t="s">
        <v>2567</v>
      </c>
      <c r="G93" s="832" t="s">
        <v>2568</v>
      </c>
      <c r="H93" s="849"/>
      <c r="I93" s="849"/>
      <c r="J93" s="832"/>
      <c r="K93" s="832"/>
      <c r="L93" s="849"/>
      <c r="M93" s="849"/>
      <c r="N93" s="832"/>
      <c r="O93" s="832"/>
      <c r="P93" s="849">
        <v>35</v>
      </c>
      <c r="Q93" s="849">
        <v>6265</v>
      </c>
      <c r="R93" s="837"/>
      <c r="S93" s="850">
        <v>179</v>
      </c>
    </row>
    <row r="94" spans="1:19" ht="14.45" customHeight="1" x14ac:dyDescent="0.2">
      <c r="A94" s="831" t="s">
        <v>2546</v>
      </c>
      <c r="B94" s="832" t="s">
        <v>2547</v>
      </c>
      <c r="C94" s="832" t="s">
        <v>594</v>
      </c>
      <c r="D94" s="832" t="s">
        <v>1089</v>
      </c>
      <c r="E94" s="832" t="s">
        <v>877</v>
      </c>
      <c r="F94" s="832" t="s">
        <v>2569</v>
      </c>
      <c r="G94" s="832" t="s">
        <v>2570</v>
      </c>
      <c r="H94" s="849"/>
      <c r="I94" s="849"/>
      <c r="J94" s="832"/>
      <c r="K94" s="832"/>
      <c r="L94" s="849">
        <v>1</v>
      </c>
      <c r="M94" s="849">
        <v>225</v>
      </c>
      <c r="N94" s="832">
        <v>1</v>
      </c>
      <c r="O94" s="832">
        <v>225</v>
      </c>
      <c r="P94" s="849">
        <v>1</v>
      </c>
      <c r="Q94" s="849">
        <v>227</v>
      </c>
      <c r="R94" s="837">
        <v>1.0088888888888889</v>
      </c>
      <c r="S94" s="850">
        <v>227</v>
      </c>
    </row>
    <row r="95" spans="1:19" ht="14.45" customHeight="1" x14ac:dyDescent="0.2">
      <c r="A95" s="831" t="s">
        <v>2546</v>
      </c>
      <c r="B95" s="832" t="s">
        <v>2547</v>
      </c>
      <c r="C95" s="832" t="s">
        <v>594</v>
      </c>
      <c r="D95" s="832" t="s">
        <v>1089</v>
      </c>
      <c r="E95" s="832" t="s">
        <v>877</v>
      </c>
      <c r="F95" s="832" t="s">
        <v>2573</v>
      </c>
      <c r="G95" s="832" t="s">
        <v>2574</v>
      </c>
      <c r="H95" s="849"/>
      <c r="I95" s="849"/>
      <c r="J95" s="832"/>
      <c r="K95" s="832"/>
      <c r="L95" s="849"/>
      <c r="M95" s="849"/>
      <c r="N95" s="832"/>
      <c r="O95" s="832"/>
      <c r="P95" s="849">
        <v>42</v>
      </c>
      <c r="Q95" s="849">
        <v>4872</v>
      </c>
      <c r="R95" s="837"/>
      <c r="S95" s="850">
        <v>116</v>
      </c>
    </row>
    <row r="96" spans="1:19" ht="14.45" customHeight="1" x14ac:dyDescent="0.2">
      <c r="A96" s="831" t="s">
        <v>2546</v>
      </c>
      <c r="B96" s="832" t="s">
        <v>2547</v>
      </c>
      <c r="C96" s="832" t="s">
        <v>594</v>
      </c>
      <c r="D96" s="832" t="s">
        <v>1089</v>
      </c>
      <c r="E96" s="832" t="s">
        <v>877</v>
      </c>
      <c r="F96" s="832" t="s">
        <v>2579</v>
      </c>
      <c r="G96" s="832" t="s">
        <v>2580</v>
      </c>
      <c r="H96" s="849"/>
      <c r="I96" s="849"/>
      <c r="J96" s="832"/>
      <c r="K96" s="832"/>
      <c r="L96" s="849"/>
      <c r="M96" s="849"/>
      <c r="N96" s="832"/>
      <c r="O96" s="832"/>
      <c r="P96" s="849">
        <v>9</v>
      </c>
      <c r="Q96" s="849">
        <v>675</v>
      </c>
      <c r="R96" s="837"/>
      <c r="S96" s="850">
        <v>75</v>
      </c>
    </row>
    <row r="97" spans="1:19" ht="14.45" customHeight="1" x14ac:dyDescent="0.2">
      <c r="A97" s="831" t="s">
        <v>2546</v>
      </c>
      <c r="B97" s="832" t="s">
        <v>2547</v>
      </c>
      <c r="C97" s="832" t="s">
        <v>594</v>
      </c>
      <c r="D97" s="832" t="s">
        <v>1089</v>
      </c>
      <c r="E97" s="832" t="s">
        <v>877</v>
      </c>
      <c r="F97" s="832" t="s">
        <v>2581</v>
      </c>
      <c r="G97" s="832" t="s">
        <v>2582</v>
      </c>
      <c r="H97" s="849"/>
      <c r="I97" s="849"/>
      <c r="J97" s="832"/>
      <c r="K97" s="832"/>
      <c r="L97" s="849">
        <v>7</v>
      </c>
      <c r="M97" s="849">
        <v>4914</v>
      </c>
      <c r="N97" s="832">
        <v>1</v>
      </c>
      <c r="O97" s="832">
        <v>702</v>
      </c>
      <c r="P97" s="849">
        <v>1</v>
      </c>
      <c r="Q97" s="849">
        <v>707</v>
      </c>
      <c r="R97" s="837">
        <v>0.14387464387464388</v>
      </c>
      <c r="S97" s="850">
        <v>707</v>
      </c>
    </row>
    <row r="98" spans="1:19" ht="14.45" customHeight="1" x14ac:dyDescent="0.2">
      <c r="A98" s="831" t="s">
        <v>2546</v>
      </c>
      <c r="B98" s="832" t="s">
        <v>2547</v>
      </c>
      <c r="C98" s="832" t="s">
        <v>594</v>
      </c>
      <c r="D98" s="832" t="s">
        <v>1089</v>
      </c>
      <c r="E98" s="832" t="s">
        <v>877</v>
      </c>
      <c r="F98" s="832" t="s">
        <v>2585</v>
      </c>
      <c r="G98" s="832" t="s">
        <v>2586</v>
      </c>
      <c r="H98" s="849"/>
      <c r="I98" s="849"/>
      <c r="J98" s="832"/>
      <c r="K98" s="832"/>
      <c r="L98" s="849"/>
      <c r="M98" s="849"/>
      <c r="N98" s="832"/>
      <c r="O98" s="832"/>
      <c r="P98" s="849">
        <v>2</v>
      </c>
      <c r="Q98" s="849">
        <v>208</v>
      </c>
      <c r="R98" s="837"/>
      <c r="S98" s="850">
        <v>104</v>
      </c>
    </row>
    <row r="99" spans="1:19" ht="14.45" customHeight="1" x14ac:dyDescent="0.2">
      <c r="A99" s="831" t="s">
        <v>2546</v>
      </c>
      <c r="B99" s="832" t="s">
        <v>2547</v>
      </c>
      <c r="C99" s="832" t="s">
        <v>594</v>
      </c>
      <c r="D99" s="832" t="s">
        <v>2543</v>
      </c>
      <c r="E99" s="832" t="s">
        <v>877</v>
      </c>
      <c r="F99" s="832" t="s">
        <v>2561</v>
      </c>
      <c r="G99" s="832" t="s">
        <v>2562</v>
      </c>
      <c r="H99" s="849"/>
      <c r="I99" s="849"/>
      <c r="J99" s="832"/>
      <c r="K99" s="832"/>
      <c r="L99" s="849"/>
      <c r="M99" s="849"/>
      <c r="N99" s="832"/>
      <c r="O99" s="832"/>
      <c r="P99" s="849">
        <v>1</v>
      </c>
      <c r="Q99" s="849">
        <v>67</v>
      </c>
      <c r="R99" s="837"/>
      <c r="S99" s="850">
        <v>67</v>
      </c>
    </row>
    <row r="100" spans="1:19" ht="14.45" customHeight="1" x14ac:dyDescent="0.2">
      <c r="A100" s="831" t="s">
        <v>2546</v>
      </c>
      <c r="B100" s="832" t="s">
        <v>2547</v>
      </c>
      <c r="C100" s="832" t="s">
        <v>594</v>
      </c>
      <c r="D100" s="832" t="s">
        <v>2543</v>
      </c>
      <c r="E100" s="832" t="s">
        <v>877</v>
      </c>
      <c r="F100" s="832" t="s">
        <v>2565</v>
      </c>
      <c r="G100" s="832" t="s">
        <v>2566</v>
      </c>
      <c r="H100" s="849"/>
      <c r="I100" s="849"/>
      <c r="J100" s="832"/>
      <c r="K100" s="832"/>
      <c r="L100" s="849">
        <v>1</v>
      </c>
      <c r="M100" s="849">
        <v>37</v>
      </c>
      <c r="N100" s="832">
        <v>1</v>
      </c>
      <c r="O100" s="832">
        <v>37</v>
      </c>
      <c r="P100" s="849"/>
      <c r="Q100" s="849"/>
      <c r="R100" s="837"/>
      <c r="S100" s="850"/>
    </row>
    <row r="101" spans="1:19" ht="14.45" customHeight="1" x14ac:dyDescent="0.2">
      <c r="A101" s="831" t="s">
        <v>2546</v>
      </c>
      <c r="B101" s="832" t="s">
        <v>2547</v>
      </c>
      <c r="C101" s="832" t="s">
        <v>594</v>
      </c>
      <c r="D101" s="832" t="s">
        <v>2543</v>
      </c>
      <c r="E101" s="832" t="s">
        <v>877</v>
      </c>
      <c r="F101" s="832" t="s">
        <v>2567</v>
      </c>
      <c r="G101" s="832" t="s">
        <v>2568</v>
      </c>
      <c r="H101" s="849"/>
      <c r="I101" s="849"/>
      <c r="J101" s="832"/>
      <c r="K101" s="832"/>
      <c r="L101" s="849"/>
      <c r="M101" s="849"/>
      <c r="N101" s="832"/>
      <c r="O101" s="832"/>
      <c r="P101" s="849">
        <v>2</v>
      </c>
      <c r="Q101" s="849">
        <v>358</v>
      </c>
      <c r="R101" s="837"/>
      <c r="S101" s="850">
        <v>179</v>
      </c>
    </row>
    <row r="102" spans="1:19" ht="14.45" customHeight="1" x14ac:dyDescent="0.2">
      <c r="A102" s="831" t="s">
        <v>2546</v>
      </c>
      <c r="B102" s="832" t="s">
        <v>2547</v>
      </c>
      <c r="C102" s="832" t="s">
        <v>594</v>
      </c>
      <c r="D102" s="832" t="s">
        <v>2543</v>
      </c>
      <c r="E102" s="832" t="s">
        <v>877</v>
      </c>
      <c r="F102" s="832" t="s">
        <v>2573</v>
      </c>
      <c r="G102" s="832" t="s">
        <v>2574</v>
      </c>
      <c r="H102" s="849"/>
      <c r="I102" s="849"/>
      <c r="J102" s="832"/>
      <c r="K102" s="832"/>
      <c r="L102" s="849"/>
      <c r="M102" s="849"/>
      <c r="N102" s="832"/>
      <c r="O102" s="832"/>
      <c r="P102" s="849">
        <v>3</v>
      </c>
      <c r="Q102" s="849">
        <v>348</v>
      </c>
      <c r="R102" s="837"/>
      <c r="S102" s="850">
        <v>116</v>
      </c>
    </row>
    <row r="103" spans="1:19" ht="14.45" customHeight="1" x14ac:dyDescent="0.2">
      <c r="A103" s="831" t="s">
        <v>2546</v>
      </c>
      <c r="B103" s="832" t="s">
        <v>2547</v>
      </c>
      <c r="C103" s="832" t="s">
        <v>594</v>
      </c>
      <c r="D103" s="832" t="s">
        <v>2543</v>
      </c>
      <c r="E103" s="832" t="s">
        <v>877</v>
      </c>
      <c r="F103" s="832" t="s">
        <v>2579</v>
      </c>
      <c r="G103" s="832" t="s">
        <v>2580</v>
      </c>
      <c r="H103" s="849"/>
      <c r="I103" s="849"/>
      <c r="J103" s="832"/>
      <c r="K103" s="832"/>
      <c r="L103" s="849"/>
      <c r="M103" s="849"/>
      <c r="N103" s="832"/>
      <c r="O103" s="832"/>
      <c r="P103" s="849">
        <v>1</v>
      </c>
      <c r="Q103" s="849">
        <v>75</v>
      </c>
      <c r="R103" s="837"/>
      <c r="S103" s="850">
        <v>75</v>
      </c>
    </row>
    <row r="104" spans="1:19" ht="14.45" customHeight="1" x14ac:dyDescent="0.2">
      <c r="A104" s="831" t="s">
        <v>2546</v>
      </c>
      <c r="B104" s="832" t="s">
        <v>2547</v>
      </c>
      <c r="C104" s="832" t="s">
        <v>594</v>
      </c>
      <c r="D104" s="832" t="s">
        <v>2543</v>
      </c>
      <c r="E104" s="832" t="s">
        <v>877</v>
      </c>
      <c r="F104" s="832" t="s">
        <v>2581</v>
      </c>
      <c r="G104" s="832" t="s">
        <v>2582</v>
      </c>
      <c r="H104" s="849"/>
      <c r="I104" s="849"/>
      <c r="J104" s="832"/>
      <c r="K104" s="832"/>
      <c r="L104" s="849"/>
      <c r="M104" s="849"/>
      <c r="N104" s="832"/>
      <c r="O104" s="832"/>
      <c r="P104" s="849">
        <v>2</v>
      </c>
      <c r="Q104" s="849">
        <v>1414</v>
      </c>
      <c r="R104" s="837"/>
      <c r="S104" s="850">
        <v>707</v>
      </c>
    </row>
    <row r="105" spans="1:19" ht="14.45" customHeight="1" x14ac:dyDescent="0.2">
      <c r="A105" s="831" t="s">
        <v>2546</v>
      </c>
      <c r="B105" s="832" t="s">
        <v>2547</v>
      </c>
      <c r="C105" s="832" t="s">
        <v>594</v>
      </c>
      <c r="D105" s="832" t="s">
        <v>1082</v>
      </c>
      <c r="E105" s="832" t="s">
        <v>877</v>
      </c>
      <c r="F105" s="832" t="s">
        <v>2565</v>
      </c>
      <c r="G105" s="832" t="s">
        <v>2566</v>
      </c>
      <c r="H105" s="849"/>
      <c r="I105" s="849"/>
      <c r="J105" s="832"/>
      <c r="K105" s="832"/>
      <c r="L105" s="849"/>
      <c r="M105" s="849"/>
      <c r="N105" s="832"/>
      <c r="O105" s="832"/>
      <c r="P105" s="849">
        <v>1</v>
      </c>
      <c r="Q105" s="849">
        <v>38</v>
      </c>
      <c r="R105" s="837"/>
      <c r="S105" s="850">
        <v>38</v>
      </c>
    </row>
    <row r="106" spans="1:19" ht="14.45" customHeight="1" x14ac:dyDescent="0.2">
      <c r="A106" s="831" t="s">
        <v>2546</v>
      </c>
      <c r="B106" s="832" t="s">
        <v>2547</v>
      </c>
      <c r="C106" s="832" t="s">
        <v>594</v>
      </c>
      <c r="D106" s="832" t="s">
        <v>2544</v>
      </c>
      <c r="E106" s="832" t="s">
        <v>877</v>
      </c>
      <c r="F106" s="832" t="s">
        <v>2559</v>
      </c>
      <c r="G106" s="832" t="s">
        <v>2560</v>
      </c>
      <c r="H106" s="849"/>
      <c r="I106" s="849"/>
      <c r="J106" s="832"/>
      <c r="K106" s="832"/>
      <c r="L106" s="849"/>
      <c r="M106" s="849"/>
      <c r="N106" s="832"/>
      <c r="O106" s="832"/>
      <c r="P106" s="849">
        <v>4</v>
      </c>
      <c r="Q106" s="849">
        <v>124</v>
      </c>
      <c r="R106" s="837"/>
      <c r="S106" s="850">
        <v>31</v>
      </c>
    </row>
    <row r="107" spans="1:19" ht="14.45" customHeight="1" x14ac:dyDescent="0.2">
      <c r="A107" s="831" t="s">
        <v>2546</v>
      </c>
      <c r="B107" s="832" t="s">
        <v>2547</v>
      </c>
      <c r="C107" s="832" t="s">
        <v>594</v>
      </c>
      <c r="D107" s="832" t="s">
        <v>2544</v>
      </c>
      <c r="E107" s="832" t="s">
        <v>877</v>
      </c>
      <c r="F107" s="832" t="s">
        <v>2561</v>
      </c>
      <c r="G107" s="832" t="s">
        <v>2562</v>
      </c>
      <c r="H107" s="849"/>
      <c r="I107" s="849"/>
      <c r="J107" s="832"/>
      <c r="K107" s="832"/>
      <c r="L107" s="849">
        <v>1</v>
      </c>
      <c r="M107" s="849">
        <v>66</v>
      </c>
      <c r="N107" s="832">
        <v>1</v>
      </c>
      <c r="O107" s="832">
        <v>66</v>
      </c>
      <c r="P107" s="849">
        <v>10</v>
      </c>
      <c r="Q107" s="849">
        <v>670</v>
      </c>
      <c r="R107" s="837">
        <v>10.151515151515152</v>
      </c>
      <c r="S107" s="850">
        <v>67</v>
      </c>
    </row>
    <row r="108" spans="1:19" ht="14.45" customHeight="1" x14ac:dyDescent="0.2">
      <c r="A108" s="831" t="s">
        <v>2546</v>
      </c>
      <c r="B108" s="832" t="s">
        <v>2547</v>
      </c>
      <c r="C108" s="832" t="s">
        <v>594</v>
      </c>
      <c r="D108" s="832" t="s">
        <v>2544</v>
      </c>
      <c r="E108" s="832" t="s">
        <v>877</v>
      </c>
      <c r="F108" s="832" t="s">
        <v>2565</v>
      </c>
      <c r="G108" s="832" t="s">
        <v>2566</v>
      </c>
      <c r="H108" s="849">
        <v>1</v>
      </c>
      <c r="I108" s="849">
        <v>37</v>
      </c>
      <c r="J108" s="832">
        <v>0.5</v>
      </c>
      <c r="K108" s="832">
        <v>37</v>
      </c>
      <c r="L108" s="849">
        <v>2</v>
      </c>
      <c r="M108" s="849">
        <v>74</v>
      </c>
      <c r="N108" s="832">
        <v>1</v>
      </c>
      <c r="O108" s="832">
        <v>37</v>
      </c>
      <c r="P108" s="849">
        <v>52</v>
      </c>
      <c r="Q108" s="849">
        <v>1976</v>
      </c>
      <c r="R108" s="837">
        <v>26.702702702702702</v>
      </c>
      <c r="S108" s="850">
        <v>38</v>
      </c>
    </row>
    <row r="109" spans="1:19" ht="14.45" customHeight="1" x14ac:dyDescent="0.2">
      <c r="A109" s="831" t="s">
        <v>2546</v>
      </c>
      <c r="B109" s="832" t="s">
        <v>2547</v>
      </c>
      <c r="C109" s="832" t="s">
        <v>594</v>
      </c>
      <c r="D109" s="832" t="s">
        <v>2544</v>
      </c>
      <c r="E109" s="832" t="s">
        <v>877</v>
      </c>
      <c r="F109" s="832" t="s">
        <v>2567</v>
      </c>
      <c r="G109" s="832" t="s">
        <v>2568</v>
      </c>
      <c r="H109" s="849"/>
      <c r="I109" s="849"/>
      <c r="J109" s="832"/>
      <c r="K109" s="832"/>
      <c r="L109" s="849">
        <v>6</v>
      </c>
      <c r="M109" s="849">
        <v>1068</v>
      </c>
      <c r="N109" s="832">
        <v>1</v>
      </c>
      <c r="O109" s="832">
        <v>178</v>
      </c>
      <c r="P109" s="849">
        <v>63</v>
      </c>
      <c r="Q109" s="849">
        <v>11277</v>
      </c>
      <c r="R109" s="837">
        <v>10.558988764044944</v>
      </c>
      <c r="S109" s="850">
        <v>179</v>
      </c>
    </row>
    <row r="110" spans="1:19" ht="14.45" customHeight="1" x14ac:dyDescent="0.2">
      <c r="A110" s="831" t="s">
        <v>2546</v>
      </c>
      <c r="B110" s="832" t="s">
        <v>2547</v>
      </c>
      <c r="C110" s="832" t="s">
        <v>594</v>
      </c>
      <c r="D110" s="832" t="s">
        <v>2544</v>
      </c>
      <c r="E110" s="832" t="s">
        <v>877</v>
      </c>
      <c r="F110" s="832" t="s">
        <v>2569</v>
      </c>
      <c r="G110" s="832" t="s">
        <v>2570</v>
      </c>
      <c r="H110" s="849"/>
      <c r="I110" s="849"/>
      <c r="J110" s="832"/>
      <c r="K110" s="832"/>
      <c r="L110" s="849"/>
      <c r="M110" s="849"/>
      <c r="N110" s="832"/>
      <c r="O110" s="832"/>
      <c r="P110" s="849">
        <v>2</v>
      </c>
      <c r="Q110" s="849">
        <v>454</v>
      </c>
      <c r="R110" s="837"/>
      <c r="S110" s="850">
        <v>227</v>
      </c>
    </row>
    <row r="111" spans="1:19" ht="14.45" customHeight="1" x14ac:dyDescent="0.2">
      <c r="A111" s="831" t="s">
        <v>2546</v>
      </c>
      <c r="B111" s="832" t="s">
        <v>2547</v>
      </c>
      <c r="C111" s="832" t="s">
        <v>594</v>
      </c>
      <c r="D111" s="832" t="s">
        <v>2544</v>
      </c>
      <c r="E111" s="832" t="s">
        <v>877</v>
      </c>
      <c r="F111" s="832" t="s">
        <v>2573</v>
      </c>
      <c r="G111" s="832" t="s">
        <v>2574</v>
      </c>
      <c r="H111" s="849">
        <v>3</v>
      </c>
      <c r="I111" s="849">
        <v>348</v>
      </c>
      <c r="J111" s="832">
        <v>0.18800648298217179</v>
      </c>
      <c r="K111" s="832">
        <v>116</v>
      </c>
      <c r="L111" s="849">
        <v>16</v>
      </c>
      <c r="M111" s="849">
        <v>1851</v>
      </c>
      <c r="N111" s="832">
        <v>1</v>
      </c>
      <c r="O111" s="832">
        <v>115.6875</v>
      </c>
      <c r="P111" s="849">
        <v>75</v>
      </c>
      <c r="Q111" s="849">
        <v>8700</v>
      </c>
      <c r="R111" s="837">
        <v>4.7001620745542949</v>
      </c>
      <c r="S111" s="850">
        <v>116</v>
      </c>
    </row>
    <row r="112" spans="1:19" ht="14.45" customHeight="1" x14ac:dyDescent="0.2">
      <c r="A112" s="831" t="s">
        <v>2546</v>
      </c>
      <c r="B112" s="832" t="s">
        <v>2547</v>
      </c>
      <c r="C112" s="832" t="s">
        <v>594</v>
      </c>
      <c r="D112" s="832" t="s">
        <v>2544</v>
      </c>
      <c r="E112" s="832" t="s">
        <v>877</v>
      </c>
      <c r="F112" s="832" t="s">
        <v>2577</v>
      </c>
      <c r="G112" s="832" t="s">
        <v>2578</v>
      </c>
      <c r="H112" s="849">
        <v>8</v>
      </c>
      <c r="I112" s="849">
        <v>2840</v>
      </c>
      <c r="J112" s="832">
        <v>0.72727272727272729</v>
      </c>
      <c r="K112" s="832">
        <v>355</v>
      </c>
      <c r="L112" s="849">
        <v>11</v>
      </c>
      <c r="M112" s="849">
        <v>3905</v>
      </c>
      <c r="N112" s="832">
        <v>1</v>
      </c>
      <c r="O112" s="832">
        <v>355</v>
      </c>
      <c r="P112" s="849">
        <v>5</v>
      </c>
      <c r="Q112" s="849">
        <v>1790</v>
      </c>
      <c r="R112" s="837">
        <v>0.45838668373879643</v>
      </c>
      <c r="S112" s="850">
        <v>358</v>
      </c>
    </row>
    <row r="113" spans="1:19" ht="14.45" customHeight="1" x14ac:dyDescent="0.2">
      <c r="A113" s="831" t="s">
        <v>2546</v>
      </c>
      <c r="B113" s="832" t="s">
        <v>2547</v>
      </c>
      <c r="C113" s="832" t="s">
        <v>594</v>
      </c>
      <c r="D113" s="832" t="s">
        <v>2544</v>
      </c>
      <c r="E113" s="832" t="s">
        <v>877</v>
      </c>
      <c r="F113" s="832" t="s">
        <v>2579</v>
      </c>
      <c r="G113" s="832" t="s">
        <v>2580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75</v>
      </c>
      <c r="R113" s="837"/>
      <c r="S113" s="850">
        <v>75</v>
      </c>
    </row>
    <row r="114" spans="1:19" ht="14.45" customHeight="1" x14ac:dyDescent="0.2">
      <c r="A114" s="831" t="s">
        <v>2546</v>
      </c>
      <c r="B114" s="832" t="s">
        <v>2547</v>
      </c>
      <c r="C114" s="832" t="s">
        <v>594</v>
      </c>
      <c r="D114" s="832" t="s">
        <v>2544</v>
      </c>
      <c r="E114" s="832" t="s">
        <v>877</v>
      </c>
      <c r="F114" s="832" t="s">
        <v>2581</v>
      </c>
      <c r="G114" s="832" t="s">
        <v>2582</v>
      </c>
      <c r="H114" s="849">
        <v>2</v>
      </c>
      <c r="I114" s="849">
        <v>1402</v>
      </c>
      <c r="J114" s="832">
        <v>0.66571699905033244</v>
      </c>
      <c r="K114" s="832">
        <v>701</v>
      </c>
      <c r="L114" s="849">
        <v>3</v>
      </c>
      <c r="M114" s="849">
        <v>2106</v>
      </c>
      <c r="N114" s="832">
        <v>1</v>
      </c>
      <c r="O114" s="832">
        <v>702</v>
      </c>
      <c r="P114" s="849">
        <v>2</v>
      </c>
      <c r="Q114" s="849">
        <v>1414</v>
      </c>
      <c r="R114" s="837">
        <v>0.67141500474833804</v>
      </c>
      <c r="S114" s="850">
        <v>707</v>
      </c>
    </row>
    <row r="115" spans="1:19" ht="14.45" customHeight="1" x14ac:dyDescent="0.2">
      <c r="A115" s="831" t="s">
        <v>2546</v>
      </c>
      <c r="B115" s="832" t="s">
        <v>2547</v>
      </c>
      <c r="C115" s="832" t="s">
        <v>594</v>
      </c>
      <c r="D115" s="832" t="s">
        <v>2544</v>
      </c>
      <c r="E115" s="832" t="s">
        <v>877</v>
      </c>
      <c r="F115" s="832" t="s">
        <v>2583</v>
      </c>
      <c r="G115" s="832" t="s">
        <v>2584</v>
      </c>
      <c r="H115" s="849"/>
      <c r="I115" s="849"/>
      <c r="J115" s="832"/>
      <c r="K115" s="832"/>
      <c r="L115" s="849">
        <v>1</v>
      </c>
      <c r="M115" s="849">
        <v>59</v>
      </c>
      <c r="N115" s="832">
        <v>1</v>
      </c>
      <c r="O115" s="832">
        <v>59</v>
      </c>
      <c r="P115" s="849">
        <v>1</v>
      </c>
      <c r="Q115" s="849">
        <v>61</v>
      </c>
      <c r="R115" s="837">
        <v>1.0338983050847457</v>
      </c>
      <c r="S115" s="850">
        <v>61</v>
      </c>
    </row>
    <row r="116" spans="1:19" ht="14.45" customHeight="1" thickBot="1" x14ac:dyDescent="0.25">
      <c r="A116" s="839" t="s">
        <v>2546</v>
      </c>
      <c r="B116" s="840" t="s">
        <v>2547</v>
      </c>
      <c r="C116" s="840" t="s">
        <v>594</v>
      </c>
      <c r="D116" s="840" t="s">
        <v>2544</v>
      </c>
      <c r="E116" s="840" t="s">
        <v>877</v>
      </c>
      <c r="F116" s="840" t="s">
        <v>2585</v>
      </c>
      <c r="G116" s="840" t="s">
        <v>2586</v>
      </c>
      <c r="H116" s="851"/>
      <c r="I116" s="851"/>
      <c r="J116" s="840"/>
      <c r="K116" s="840"/>
      <c r="L116" s="851"/>
      <c r="M116" s="851"/>
      <c r="N116" s="840"/>
      <c r="O116" s="840"/>
      <c r="P116" s="851">
        <v>1</v>
      </c>
      <c r="Q116" s="851">
        <v>104</v>
      </c>
      <c r="R116" s="845"/>
      <c r="S116" s="852">
        <v>104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D966DD8F-55D2-43FA-88C7-F56156D245A4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67797476</v>
      </c>
      <c r="C3" s="344">
        <f t="shared" ref="C3:R3" si="0">SUBTOTAL(9,C6:C1048576)</f>
        <v>1.14369705164504</v>
      </c>
      <c r="D3" s="344">
        <f t="shared" si="0"/>
        <v>59279263</v>
      </c>
      <c r="E3" s="344">
        <f t="shared" si="0"/>
        <v>2</v>
      </c>
      <c r="F3" s="344">
        <f t="shared" si="0"/>
        <v>60920292</v>
      </c>
      <c r="G3" s="347">
        <f>IF(D3&lt;&gt;0,F3/D3,"")</f>
        <v>1.0276830196083915</v>
      </c>
      <c r="H3" s="343">
        <f t="shared" si="0"/>
        <v>1088573.56</v>
      </c>
      <c r="I3" s="344">
        <f t="shared" si="0"/>
        <v>0.76148374549473075</v>
      </c>
      <c r="J3" s="344">
        <f t="shared" si="0"/>
        <v>1429542.74</v>
      </c>
      <c r="K3" s="344">
        <f t="shared" si="0"/>
        <v>1</v>
      </c>
      <c r="L3" s="344">
        <f t="shared" si="0"/>
        <v>1183168.3199999998</v>
      </c>
      <c r="M3" s="345">
        <f>IF(J3&lt;&gt;0,L3/J3,"")</f>
        <v>0.82765508640895891</v>
      </c>
      <c r="N3" s="346">
        <f t="shared" si="0"/>
        <v>147934.65</v>
      </c>
      <c r="O3" s="344">
        <f t="shared" si="0"/>
        <v>1.44908376476457</v>
      </c>
      <c r="P3" s="344">
        <f t="shared" si="0"/>
        <v>88443.99</v>
      </c>
      <c r="Q3" s="344">
        <f t="shared" si="0"/>
        <v>1</v>
      </c>
      <c r="R3" s="344">
        <f t="shared" si="0"/>
        <v>184713.71</v>
      </c>
      <c r="S3" s="345">
        <f>IF(P3&lt;&gt;0,R3/P3,"")</f>
        <v>2.0884823264983861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1" t="s">
        <v>2</v>
      </c>
      <c r="H5" s="866">
        <v>2015</v>
      </c>
      <c r="I5" s="867"/>
      <c r="J5" s="867">
        <v>2018</v>
      </c>
      <c r="K5" s="867"/>
      <c r="L5" s="867">
        <v>2019</v>
      </c>
      <c r="M5" s="901" t="s">
        <v>2</v>
      </c>
      <c r="N5" s="866">
        <v>2015</v>
      </c>
      <c r="O5" s="867"/>
      <c r="P5" s="867">
        <v>2018</v>
      </c>
      <c r="Q5" s="867"/>
      <c r="R5" s="867">
        <v>2019</v>
      </c>
      <c r="S5" s="901" t="s">
        <v>2</v>
      </c>
    </row>
    <row r="6" spans="1:19" ht="14.45" customHeight="1" x14ac:dyDescent="0.2">
      <c r="A6" s="856" t="s">
        <v>1067</v>
      </c>
      <c r="B6" s="883">
        <v>67797476</v>
      </c>
      <c r="C6" s="825">
        <v>1.14369705164504</v>
      </c>
      <c r="D6" s="883">
        <v>59279226</v>
      </c>
      <c r="E6" s="825">
        <v>1</v>
      </c>
      <c r="F6" s="883">
        <v>60920254</v>
      </c>
      <c r="G6" s="830">
        <v>1.0276830200178391</v>
      </c>
      <c r="H6" s="883">
        <v>1088573.56</v>
      </c>
      <c r="I6" s="825">
        <v>0.76148374549473075</v>
      </c>
      <c r="J6" s="883">
        <v>1429542.74</v>
      </c>
      <c r="K6" s="825">
        <v>1</v>
      </c>
      <c r="L6" s="883">
        <v>1183168.3199999998</v>
      </c>
      <c r="M6" s="830">
        <v>0.82765508640895891</v>
      </c>
      <c r="N6" s="883">
        <v>128162.75</v>
      </c>
      <c r="O6" s="825">
        <v>1.44908376476457</v>
      </c>
      <c r="P6" s="883">
        <v>88443.99</v>
      </c>
      <c r="Q6" s="825">
        <v>1</v>
      </c>
      <c r="R6" s="883">
        <v>184713.71</v>
      </c>
      <c r="S6" s="231">
        <v>2.0884823264983861</v>
      </c>
    </row>
    <row r="7" spans="1:19" ht="14.45" customHeight="1" thickBot="1" x14ac:dyDescent="0.25">
      <c r="A7" s="889" t="s">
        <v>2589</v>
      </c>
      <c r="B7" s="887">
        <v>0</v>
      </c>
      <c r="C7" s="840">
        <v>0</v>
      </c>
      <c r="D7" s="887">
        <v>37</v>
      </c>
      <c r="E7" s="840">
        <v>1</v>
      </c>
      <c r="F7" s="887">
        <v>38</v>
      </c>
      <c r="G7" s="845">
        <v>1.027027027027027</v>
      </c>
      <c r="H7" s="887">
        <v>0</v>
      </c>
      <c r="I7" s="840"/>
      <c r="J7" s="887"/>
      <c r="K7" s="840"/>
      <c r="L7" s="887"/>
      <c r="M7" s="845"/>
      <c r="N7" s="887">
        <v>19771.900000000001</v>
      </c>
      <c r="O7" s="840"/>
      <c r="P7" s="887"/>
      <c r="Q7" s="840"/>
      <c r="R7" s="887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AD839C1-D765-4BB8-88EC-8D420F90918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2839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31670.199999999997</v>
      </c>
      <c r="G3" s="208">
        <f t="shared" si="0"/>
        <v>69033984.210000008</v>
      </c>
      <c r="H3" s="208"/>
      <c r="I3" s="208"/>
      <c r="J3" s="208">
        <f t="shared" si="0"/>
        <v>31466.209999999995</v>
      </c>
      <c r="K3" s="208">
        <f t="shared" si="0"/>
        <v>60797249.730000004</v>
      </c>
      <c r="L3" s="208"/>
      <c r="M3" s="208"/>
      <c r="N3" s="208">
        <f t="shared" si="0"/>
        <v>33020.119999999995</v>
      </c>
      <c r="O3" s="208">
        <f t="shared" si="0"/>
        <v>62288174.030000001</v>
      </c>
      <c r="P3" s="79">
        <f>IF(K3=0,0,O3/K3)</f>
        <v>1.0245228905356933</v>
      </c>
      <c r="Q3" s="209">
        <f>IF(N3=0,0,O3/N3)</f>
        <v>1886.37031088924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571</v>
      </c>
      <c r="B6" s="825" t="s">
        <v>2547</v>
      </c>
      <c r="C6" s="825" t="s">
        <v>2549</v>
      </c>
      <c r="D6" s="825" t="s">
        <v>2552</v>
      </c>
      <c r="E6" s="825" t="s">
        <v>2551</v>
      </c>
      <c r="F6" s="225">
        <v>0</v>
      </c>
      <c r="G6" s="225">
        <v>0</v>
      </c>
      <c r="H6" s="225"/>
      <c r="I6" s="225"/>
      <c r="J6" s="225">
        <v>0</v>
      </c>
      <c r="K6" s="225">
        <v>0</v>
      </c>
      <c r="L6" s="225"/>
      <c r="M6" s="225"/>
      <c r="N6" s="225">
        <v>0</v>
      </c>
      <c r="O6" s="225">
        <v>0</v>
      </c>
      <c r="P6" s="830"/>
      <c r="Q6" s="848"/>
    </row>
    <row r="7" spans="1:17" ht="14.45" customHeight="1" x14ac:dyDescent="0.2">
      <c r="A7" s="831" t="s">
        <v>571</v>
      </c>
      <c r="B7" s="832" t="s">
        <v>2547</v>
      </c>
      <c r="C7" s="832" t="s">
        <v>2549</v>
      </c>
      <c r="D7" s="832" t="s">
        <v>2552</v>
      </c>
      <c r="E7" s="832" t="s">
        <v>2553</v>
      </c>
      <c r="F7" s="849">
        <v>13</v>
      </c>
      <c r="G7" s="849">
        <v>128162.75</v>
      </c>
      <c r="H7" s="849">
        <v>1.44908376476457</v>
      </c>
      <c r="I7" s="849">
        <v>9858.6730769230762</v>
      </c>
      <c r="J7" s="849">
        <v>9</v>
      </c>
      <c r="K7" s="849">
        <v>88443.99</v>
      </c>
      <c r="L7" s="849">
        <v>1</v>
      </c>
      <c r="M7" s="849">
        <v>9827.11</v>
      </c>
      <c r="N7" s="849">
        <v>18</v>
      </c>
      <c r="O7" s="849">
        <v>184713.71</v>
      </c>
      <c r="P7" s="837">
        <v>2.0884823264983861</v>
      </c>
      <c r="Q7" s="850">
        <v>10261.872777777777</v>
      </c>
    </row>
    <row r="8" spans="1:17" ht="14.45" customHeight="1" x14ac:dyDescent="0.2">
      <c r="A8" s="831" t="s">
        <v>571</v>
      </c>
      <c r="B8" s="832" t="s">
        <v>2547</v>
      </c>
      <c r="C8" s="832" t="s">
        <v>877</v>
      </c>
      <c r="D8" s="832" t="s">
        <v>2565</v>
      </c>
      <c r="E8" s="832" t="s">
        <v>2566</v>
      </c>
      <c r="F8" s="849">
        <v>1</v>
      </c>
      <c r="G8" s="849">
        <v>37</v>
      </c>
      <c r="H8" s="849">
        <v>0.5</v>
      </c>
      <c r="I8" s="849">
        <v>37</v>
      </c>
      <c r="J8" s="849">
        <v>2</v>
      </c>
      <c r="K8" s="849">
        <v>74</v>
      </c>
      <c r="L8" s="849">
        <v>1</v>
      </c>
      <c r="M8" s="849">
        <v>37</v>
      </c>
      <c r="N8" s="849">
        <v>7</v>
      </c>
      <c r="O8" s="849">
        <v>266</v>
      </c>
      <c r="P8" s="837">
        <v>3.5945945945945947</v>
      </c>
      <c r="Q8" s="850">
        <v>38</v>
      </c>
    </row>
    <row r="9" spans="1:17" ht="14.45" customHeight="1" x14ac:dyDescent="0.2">
      <c r="A9" s="831" t="s">
        <v>571</v>
      </c>
      <c r="B9" s="832" t="s">
        <v>2547</v>
      </c>
      <c r="C9" s="832" t="s">
        <v>877</v>
      </c>
      <c r="D9" s="832" t="s">
        <v>2567</v>
      </c>
      <c r="E9" s="832" t="s">
        <v>2568</v>
      </c>
      <c r="F9" s="849">
        <v>3</v>
      </c>
      <c r="G9" s="849">
        <v>531</v>
      </c>
      <c r="H9" s="849">
        <v>0.9943820224719101</v>
      </c>
      <c r="I9" s="849">
        <v>177</v>
      </c>
      <c r="J9" s="849">
        <v>3</v>
      </c>
      <c r="K9" s="849">
        <v>534</v>
      </c>
      <c r="L9" s="849">
        <v>1</v>
      </c>
      <c r="M9" s="849">
        <v>178</v>
      </c>
      <c r="N9" s="849">
        <v>7</v>
      </c>
      <c r="O9" s="849">
        <v>1253</v>
      </c>
      <c r="P9" s="837">
        <v>2.3464419475655429</v>
      </c>
      <c r="Q9" s="850">
        <v>179</v>
      </c>
    </row>
    <row r="10" spans="1:17" ht="14.45" customHeight="1" x14ac:dyDescent="0.2">
      <c r="A10" s="831" t="s">
        <v>571</v>
      </c>
      <c r="B10" s="832" t="s">
        <v>2547</v>
      </c>
      <c r="C10" s="832" t="s">
        <v>877</v>
      </c>
      <c r="D10" s="832" t="s">
        <v>2571</v>
      </c>
      <c r="E10" s="832" t="s">
        <v>2572</v>
      </c>
      <c r="F10" s="849">
        <v>13</v>
      </c>
      <c r="G10" s="849">
        <v>0</v>
      </c>
      <c r="H10" s="849"/>
      <c r="I10" s="849">
        <v>0</v>
      </c>
      <c r="J10" s="849">
        <v>9</v>
      </c>
      <c r="K10" s="849">
        <v>0</v>
      </c>
      <c r="L10" s="849"/>
      <c r="M10" s="849">
        <v>0</v>
      </c>
      <c r="N10" s="849">
        <v>18</v>
      </c>
      <c r="O10" s="849">
        <v>0</v>
      </c>
      <c r="P10" s="837"/>
      <c r="Q10" s="850">
        <v>0</v>
      </c>
    </row>
    <row r="11" spans="1:17" ht="14.45" customHeight="1" x14ac:dyDescent="0.2">
      <c r="A11" s="831" t="s">
        <v>571</v>
      </c>
      <c r="B11" s="832" t="s">
        <v>2547</v>
      </c>
      <c r="C11" s="832" t="s">
        <v>877</v>
      </c>
      <c r="D11" s="832" t="s">
        <v>2590</v>
      </c>
      <c r="E11" s="832" t="s">
        <v>2591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0</v>
      </c>
      <c r="P11" s="837"/>
      <c r="Q11" s="850">
        <v>0</v>
      </c>
    </row>
    <row r="12" spans="1:17" ht="14.45" customHeight="1" x14ac:dyDescent="0.2">
      <c r="A12" s="831" t="s">
        <v>571</v>
      </c>
      <c r="B12" s="832" t="s">
        <v>2547</v>
      </c>
      <c r="C12" s="832" t="s">
        <v>877</v>
      </c>
      <c r="D12" s="832" t="s">
        <v>2577</v>
      </c>
      <c r="E12" s="832" t="s">
        <v>2578</v>
      </c>
      <c r="F12" s="849">
        <v>5</v>
      </c>
      <c r="G12" s="849">
        <v>1775</v>
      </c>
      <c r="H12" s="849">
        <v>1</v>
      </c>
      <c r="I12" s="849">
        <v>355</v>
      </c>
      <c r="J12" s="849">
        <v>5</v>
      </c>
      <c r="K12" s="849">
        <v>1775</v>
      </c>
      <c r="L12" s="849">
        <v>1</v>
      </c>
      <c r="M12" s="849">
        <v>355</v>
      </c>
      <c r="N12" s="849">
        <v>6</v>
      </c>
      <c r="O12" s="849">
        <v>2148</v>
      </c>
      <c r="P12" s="837">
        <v>1.2101408450704225</v>
      </c>
      <c r="Q12" s="850">
        <v>358</v>
      </c>
    </row>
    <row r="13" spans="1:17" ht="14.45" customHeight="1" x14ac:dyDescent="0.2">
      <c r="A13" s="831" t="s">
        <v>571</v>
      </c>
      <c r="B13" s="832" t="s">
        <v>2547</v>
      </c>
      <c r="C13" s="832" t="s">
        <v>877</v>
      </c>
      <c r="D13" s="832" t="s">
        <v>2581</v>
      </c>
      <c r="E13" s="832" t="s">
        <v>2582</v>
      </c>
      <c r="F13" s="849">
        <v>1</v>
      </c>
      <c r="G13" s="849">
        <v>701</v>
      </c>
      <c r="H13" s="849">
        <v>0.19971509971509971</v>
      </c>
      <c r="I13" s="849">
        <v>701</v>
      </c>
      <c r="J13" s="849">
        <v>5</v>
      </c>
      <c r="K13" s="849">
        <v>3510</v>
      </c>
      <c r="L13" s="849">
        <v>1</v>
      </c>
      <c r="M13" s="849">
        <v>702</v>
      </c>
      <c r="N13" s="849">
        <v>2</v>
      </c>
      <c r="O13" s="849">
        <v>1414</v>
      </c>
      <c r="P13" s="837">
        <v>0.40284900284900282</v>
      </c>
      <c r="Q13" s="850">
        <v>707</v>
      </c>
    </row>
    <row r="14" spans="1:17" ht="14.45" customHeight="1" x14ac:dyDescent="0.2">
      <c r="A14" s="831" t="s">
        <v>571</v>
      </c>
      <c r="B14" s="832" t="s">
        <v>2592</v>
      </c>
      <c r="C14" s="832" t="s">
        <v>2549</v>
      </c>
      <c r="D14" s="832" t="s">
        <v>2593</v>
      </c>
      <c r="E14" s="832" t="s">
        <v>2594</v>
      </c>
      <c r="F14" s="849">
        <v>1</v>
      </c>
      <c r="G14" s="849">
        <v>434.87</v>
      </c>
      <c r="H14" s="849"/>
      <c r="I14" s="849">
        <v>434.87</v>
      </c>
      <c r="J14" s="849"/>
      <c r="K14" s="849"/>
      <c r="L14" s="849"/>
      <c r="M14" s="849"/>
      <c r="N14" s="849">
        <v>3</v>
      </c>
      <c r="O14" s="849">
        <v>221.8</v>
      </c>
      <c r="P14" s="837"/>
      <c r="Q14" s="850">
        <v>73.933333333333337</v>
      </c>
    </row>
    <row r="15" spans="1:17" ht="14.45" customHeight="1" x14ac:dyDescent="0.2">
      <c r="A15" s="831" t="s">
        <v>571</v>
      </c>
      <c r="B15" s="832" t="s">
        <v>2592</v>
      </c>
      <c r="C15" s="832" t="s">
        <v>2549</v>
      </c>
      <c r="D15" s="832" t="s">
        <v>2595</v>
      </c>
      <c r="E15" s="832" t="s">
        <v>2596</v>
      </c>
      <c r="F15" s="849"/>
      <c r="G15" s="849"/>
      <c r="H15" s="849"/>
      <c r="I15" s="849"/>
      <c r="J15" s="849">
        <v>6</v>
      </c>
      <c r="K15" s="849">
        <v>150.9</v>
      </c>
      <c r="L15" s="849">
        <v>1</v>
      </c>
      <c r="M15" s="849">
        <v>25.150000000000002</v>
      </c>
      <c r="N15" s="849"/>
      <c r="O15" s="849"/>
      <c r="P15" s="837"/>
      <c r="Q15" s="850"/>
    </row>
    <row r="16" spans="1:17" ht="14.45" customHeight="1" x14ac:dyDescent="0.2">
      <c r="A16" s="831" t="s">
        <v>571</v>
      </c>
      <c r="B16" s="832" t="s">
        <v>2592</v>
      </c>
      <c r="C16" s="832" t="s">
        <v>2549</v>
      </c>
      <c r="D16" s="832" t="s">
        <v>2597</v>
      </c>
      <c r="E16" s="832" t="s">
        <v>2598</v>
      </c>
      <c r="F16" s="849">
        <v>2</v>
      </c>
      <c r="G16" s="849">
        <v>2475.48</v>
      </c>
      <c r="H16" s="849">
        <v>0.33333333333333337</v>
      </c>
      <c r="I16" s="849">
        <v>1237.74</v>
      </c>
      <c r="J16" s="849">
        <v>6</v>
      </c>
      <c r="K16" s="849">
        <v>7426.44</v>
      </c>
      <c r="L16" s="849">
        <v>1</v>
      </c>
      <c r="M16" s="849">
        <v>1237.74</v>
      </c>
      <c r="N16" s="849"/>
      <c r="O16" s="849"/>
      <c r="P16" s="837"/>
      <c r="Q16" s="850"/>
    </row>
    <row r="17" spans="1:17" ht="14.45" customHeight="1" x14ac:dyDescent="0.2">
      <c r="A17" s="831" t="s">
        <v>571</v>
      </c>
      <c r="B17" s="832" t="s">
        <v>2592</v>
      </c>
      <c r="C17" s="832" t="s">
        <v>2549</v>
      </c>
      <c r="D17" s="832" t="s">
        <v>2599</v>
      </c>
      <c r="E17" s="832" t="s">
        <v>987</v>
      </c>
      <c r="F17" s="849"/>
      <c r="G17" s="849"/>
      <c r="H17" s="849"/>
      <c r="I17" s="849"/>
      <c r="J17" s="849">
        <v>0.3</v>
      </c>
      <c r="K17" s="849">
        <v>59.67</v>
      </c>
      <c r="L17" s="849">
        <v>1</v>
      </c>
      <c r="M17" s="849">
        <v>198.9</v>
      </c>
      <c r="N17" s="849">
        <v>0.7</v>
      </c>
      <c r="O17" s="849">
        <v>173.01</v>
      </c>
      <c r="P17" s="837">
        <v>2.8994469582704876</v>
      </c>
      <c r="Q17" s="850">
        <v>247.15714285714287</v>
      </c>
    </row>
    <row r="18" spans="1:17" ht="14.45" customHeight="1" x14ac:dyDescent="0.2">
      <c r="A18" s="831" t="s">
        <v>571</v>
      </c>
      <c r="B18" s="832" t="s">
        <v>2592</v>
      </c>
      <c r="C18" s="832" t="s">
        <v>2549</v>
      </c>
      <c r="D18" s="832" t="s">
        <v>2600</v>
      </c>
      <c r="E18" s="832" t="s">
        <v>2601</v>
      </c>
      <c r="F18" s="849">
        <v>0.2</v>
      </c>
      <c r="G18" s="849">
        <v>8.56</v>
      </c>
      <c r="H18" s="849"/>
      <c r="I18" s="849">
        <v>42.8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5" customHeight="1" x14ac:dyDescent="0.2">
      <c r="A19" s="831" t="s">
        <v>571</v>
      </c>
      <c r="B19" s="832" t="s">
        <v>2592</v>
      </c>
      <c r="C19" s="832" t="s">
        <v>2549</v>
      </c>
      <c r="D19" s="832" t="s">
        <v>2602</v>
      </c>
      <c r="E19" s="832" t="s">
        <v>664</v>
      </c>
      <c r="F19" s="849">
        <v>3.4</v>
      </c>
      <c r="G19" s="849">
        <v>459.34000000000003</v>
      </c>
      <c r="H19" s="849"/>
      <c r="I19" s="849">
        <v>135.10000000000002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5" customHeight="1" x14ac:dyDescent="0.2">
      <c r="A20" s="831" t="s">
        <v>571</v>
      </c>
      <c r="B20" s="832" t="s">
        <v>2592</v>
      </c>
      <c r="C20" s="832" t="s">
        <v>2549</v>
      </c>
      <c r="D20" s="832" t="s">
        <v>2603</v>
      </c>
      <c r="E20" s="832" t="s">
        <v>2604</v>
      </c>
      <c r="F20" s="849"/>
      <c r="G20" s="849"/>
      <c r="H20" s="849"/>
      <c r="I20" s="849"/>
      <c r="J20" s="849">
        <v>0.3</v>
      </c>
      <c r="K20" s="849">
        <v>54.51</v>
      </c>
      <c r="L20" s="849">
        <v>1</v>
      </c>
      <c r="M20" s="849">
        <v>181.7</v>
      </c>
      <c r="N20" s="849"/>
      <c r="O20" s="849"/>
      <c r="P20" s="837"/>
      <c r="Q20" s="850"/>
    </row>
    <row r="21" spans="1:17" ht="14.45" customHeight="1" x14ac:dyDescent="0.2">
      <c r="A21" s="831" t="s">
        <v>571</v>
      </c>
      <c r="B21" s="832" t="s">
        <v>2592</v>
      </c>
      <c r="C21" s="832" t="s">
        <v>2549</v>
      </c>
      <c r="D21" s="832" t="s">
        <v>2605</v>
      </c>
      <c r="E21" s="832" t="s">
        <v>932</v>
      </c>
      <c r="F21" s="849">
        <v>0.2</v>
      </c>
      <c r="G21" s="849">
        <v>27.17</v>
      </c>
      <c r="H21" s="849"/>
      <c r="I21" s="849">
        <v>135.85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5" customHeight="1" x14ac:dyDescent="0.2">
      <c r="A22" s="831" t="s">
        <v>571</v>
      </c>
      <c r="B22" s="832" t="s">
        <v>2592</v>
      </c>
      <c r="C22" s="832" t="s">
        <v>2549</v>
      </c>
      <c r="D22" s="832" t="s">
        <v>2606</v>
      </c>
      <c r="E22" s="832" t="s">
        <v>2607</v>
      </c>
      <c r="F22" s="849">
        <v>0.5</v>
      </c>
      <c r="G22" s="849">
        <v>815.90000000000009</v>
      </c>
      <c r="H22" s="849">
        <v>5</v>
      </c>
      <c r="I22" s="849">
        <v>1631.8000000000002</v>
      </c>
      <c r="J22" s="849">
        <v>0.1</v>
      </c>
      <c r="K22" s="849">
        <v>163.18</v>
      </c>
      <c r="L22" s="849">
        <v>1</v>
      </c>
      <c r="M22" s="849">
        <v>1631.8</v>
      </c>
      <c r="N22" s="849"/>
      <c r="O22" s="849"/>
      <c r="P22" s="837"/>
      <c r="Q22" s="850"/>
    </row>
    <row r="23" spans="1:17" ht="14.45" customHeight="1" x14ac:dyDescent="0.2">
      <c r="A23" s="831" t="s">
        <v>571</v>
      </c>
      <c r="B23" s="832" t="s">
        <v>2592</v>
      </c>
      <c r="C23" s="832" t="s">
        <v>2549</v>
      </c>
      <c r="D23" s="832" t="s">
        <v>2608</v>
      </c>
      <c r="E23" s="832" t="s">
        <v>2609</v>
      </c>
      <c r="F23" s="849">
        <v>0.4</v>
      </c>
      <c r="G23" s="849">
        <v>108.68</v>
      </c>
      <c r="H23" s="849">
        <v>0.57142857142857151</v>
      </c>
      <c r="I23" s="849">
        <v>271.7</v>
      </c>
      <c r="J23" s="849">
        <v>0.7</v>
      </c>
      <c r="K23" s="849">
        <v>190.19</v>
      </c>
      <c r="L23" s="849">
        <v>1</v>
      </c>
      <c r="M23" s="849">
        <v>271.7</v>
      </c>
      <c r="N23" s="849"/>
      <c r="O23" s="849"/>
      <c r="P23" s="837"/>
      <c r="Q23" s="850"/>
    </row>
    <row r="24" spans="1:17" ht="14.45" customHeight="1" x14ac:dyDescent="0.2">
      <c r="A24" s="831" t="s">
        <v>571</v>
      </c>
      <c r="B24" s="832" t="s">
        <v>2592</v>
      </c>
      <c r="C24" s="832" t="s">
        <v>2549</v>
      </c>
      <c r="D24" s="832" t="s">
        <v>2610</v>
      </c>
      <c r="E24" s="832"/>
      <c r="F24" s="849">
        <v>1.7999999999999998</v>
      </c>
      <c r="G24" s="849">
        <v>83.339999999999989</v>
      </c>
      <c r="H24" s="849"/>
      <c r="I24" s="849">
        <v>46.3</v>
      </c>
      <c r="J24" s="849"/>
      <c r="K24" s="849"/>
      <c r="L24" s="849"/>
      <c r="M24" s="849"/>
      <c r="N24" s="849"/>
      <c r="O24" s="849"/>
      <c r="P24" s="837"/>
      <c r="Q24" s="850"/>
    </row>
    <row r="25" spans="1:17" ht="14.45" customHeight="1" x14ac:dyDescent="0.2">
      <c r="A25" s="831" t="s">
        <v>571</v>
      </c>
      <c r="B25" s="832" t="s">
        <v>2592</v>
      </c>
      <c r="C25" s="832" t="s">
        <v>2549</v>
      </c>
      <c r="D25" s="832" t="s">
        <v>2610</v>
      </c>
      <c r="E25" s="832" t="s">
        <v>2611</v>
      </c>
      <c r="F25" s="849">
        <v>5.6000000000000005</v>
      </c>
      <c r="G25" s="849">
        <v>259.28000000000003</v>
      </c>
      <c r="H25" s="849"/>
      <c r="I25" s="849">
        <v>46.300000000000004</v>
      </c>
      <c r="J25" s="849">
        <v>0</v>
      </c>
      <c r="K25" s="849">
        <v>0</v>
      </c>
      <c r="L25" s="849"/>
      <c r="M25" s="849"/>
      <c r="N25" s="849"/>
      <c r="O25" s="849"/>
      <c r="P25" s="837"/>
      <c r="Q25" s="850"/>
    </row>
    <row r="26" spans="1:17" ht="14.45" customHeight="1" x14ac:dyDescent="0.2">
      <c r="A26" s="831" t="s">
        <v>571</v>
      </c>
      <c r="B26" s="832" t="s">
        <v>2592</v>
      </c>
      <c r="C26" s="832" t="s">
        <v>2549</v>
      </c>
      <c r="D26" s="832" t="s">
        <v>2612</v>
      </c>
      <c r="E26" s="832" t="s">
        <v>2611</v>
      </c>
      <c r="F26" s="849">
        <v>0.1</v>
      </c>
      <c r="G26" s="849">
        <v>7.88</v>
      </c>
      <c r="H26" s="849">
        <v>2.0880809793841749E-2</v>
      </c>
      <c r="I26" s="849">
        <v>78.8</v>
      </c>
      <c r="J26" s="849">
        <v>5.4</v>
      </c>
      <c r="K26" s="849">
        <v>377.38</v>
      </c>
      <c r="L26" s="849">
        <v>1</v>
      </c>
      <c r="M26" s="849">
        <v>69.885185185185179</v>
      </c>
      <c r="N26" s="849">
        <v>4.7</v>
      </c>
      <c r="O26" s="849">
        <v>277.65999999999997</v>
      </c>
      <c r="P26" s="837">
        <v>0.73575706184747458</v>
      </c>
      <c r="Q26" s="850">
        <v>59.076595744680844</v>
      </c>
    </row>
    <row r="27" spans="1:17" ht="14.45" customHeight="1" x14ac:dyDescent="0.2">
      <c r="A27" s="831" t="s">
        <v>571</v>
      </c>
      <c r="B27" s="832" t="s">
        <v>2592</v>
      </c>
      <c r="C27" s="832" t="s">
        <v>2549</v>
      </c>
      <c r="D27" s="832" t="s">
        <v>2613</v>
      </c>
      <c r="E27" s="832" t="s">
        <v>951</v>
      </c>
      <c r="F27" s="849">
        <v>0.2</v>
      </c>
      <c r="G27" s="849">
        <v>326.36</v>
      </c>
      <c r="H27" s="849"/>
      <c r="I27" s="849">
        <v>1631.8</v>
      </c>
      <c r="J27" s="849"/>
      <c r="K27" s="849"/>
      <c r="L27" s="849"/>
      <c r="M27" s="849"/>
      <c r="N27" s="849">
        <v>0.4</v>
      </c>
      <c r="O27" s="849">
        <v>652.72</v>
      </c>
      <c r="P27" s="837"/>
      <c r="Q27" s="850">
        <v>1631.8</v>
      </c>
    </row>
    <row r="28" spans="1:17" ht="14.45" customHeight="1" x14ac:dyDescent="0.2">
      <c r="A28" s="831" t="s">
        <v>571</v>
      </c>
      <c r="B28" s="832" t="s">
        <v>2592</v>
      </c>
      <c r="C28" s="832" t="s">
        <v>2549</v>
      </c>
      <c r="D28" s="832" t="s">
        <v>2614</v>
      </c>
      <c r="E28" s="832" t="s">
        <v>2615</v>
      </c>
      <c r="F28" s="849"/>
      <c r="G28" s="849"/>
      <c r="H28" s="849"/>
      <c r="I28" s="849"/>
      <c r="J28" s="849">
        <v>6</v>
      </c>
      <c r="K28" s="849">
        <v>657.59999999999991</v>
      </c>
      <c r="L28" s="849">
        <v>1</v>
      </c>
      <c r="M28" s="849">
        <v>109.59999999999998</v>
      </c>
      <c r="N28" s="849"/>
      <c r="O28" s="849"/>
      <c r="P28" s="837"/>
      <c r="Q28" s="850"/>
    </row>
    <row r="29" spans="1:17" ht="14.45" customHeight="1" x14ac:dyDescent="0.2">
      <c r="A29" s="831" t="s">
        <v>571</v>
      </c>
      <c r="B29" s="832" t="s">
        <v>2592</v>
      </c>
      <c r="C29" s="832" t="s">
        <v>2549</v>
      </c>
      <c r="D29" s="832" t="s">
        <v>2616</v>
      </c>
      <c r="E29" s="832" t="s">
        <v>934</v>
      </c>
      <c r="F29" s="849"/>
      <c r="G29" s="849"/>
      <c r="H29" s="849"/>
      <c r="I29" s="849"/>
      <c r="J29" s="849"/>
      <c r="K29" s="849"/>
      <c r="L29" s="849"/>
      <c r="M29" s="849"/>
      <c r="N29" s="849">
        <v>0.5</v>
      </c>
      <c r="O29" s="849">
        <v>204.9</v>
      </c>
      <c r="P29" s="837"/>
      <c r="Q29" s="850">
        <v>409.8</v>
      </c>
    </row>
    <row r="30" spans="1:17" ht="14.45" customHeight="1" x14ac:dyDescent="0.2">
      <c r="A30" s="831" t="s">
        <v>571</v>
      </c>
      <c r="B30" s="832" t="s">
        <v>2592</v>
      </c>
      <c r="C30" s="832" t="s">
        <v>2549</v>
      </c>
      <c r="D30" s="832" t="s">
        <v>2617</v>
      </c>
      <c r="E30" s="832" t="s">
        <v>2618</v>
      </c>
      <c r="F30" s="849"/>
      <c r="G30" s="849"/>
      <c r="H30" s="849"/>
      <c r="I30" s="849"/>
      <c r="J30" s="849">
        <v>0.1</v>
      </c>
      <c r="K30" s="849">
        <v>96.39</v>
      </c>
      <c r="L30" s="849">
        <v>1</v>
      </c>
      <c r="M30" s="849">
        <v>963.9</v>
      </c>
      <c r="N30" s="849"/>
      <c r="O30" s="849"/>
      <c r="P30" s="837"/>
      <c r="Q30" s="850"/>
    </row>
    <row r="31" spans="1:17" ht="14.45" customHeight="1" x14ac:dyDescent="0.2">
      <c r="A31" s="831" t="s">
        <v>571</v>
      </c>
      <c r="B31" s="832" t="s">
        <v>2592</v>
      </c>
      <c r="C31" s="832" t="s">
        <v>2549</v>
      </c>
      <c r="D31" s="832" t="s">
        <v>2619</v>
      </c>
      <c r="E31" s="832" t="s">
        <v>1013</v>
      </c>
      <c r="F31" s="849"/>
      <c r="G31" s="849"/>
      <c r="H31" s="849"/>
      <c r="I31" s="849"/>
      <c r="J31" s="849">
        <v>3</v>
      </c>
      <c r="K31" s="849">
        <v>197.25</v>
      </c>
      <c r="L31" s="849">
        <v>1</v>
      </c>
      <c r="M31" s="849">
        <v>65.75</v>
      </c>
      <c r="N31" s="849">
        <v>3</v>
      </c>
      <c r="O31" s="849">
        <v>100.24</v>
      </c>
      <c r="P31" s="837">
        <v>0.50818757921419511</v>
      </c>
      <c r="Q31" s="850">
        <v>33.413333333333334</v>
      </c>
    </row>
    <row r="32" spans="1:17" ht="14.45" customHeight="1" x14ac:dyDescent="0.2">
      <c r="A32" s="831" t="s">
        <v>571</v>
      </c>
      <c r="B32" s="832" t="s">
        <v>2592</v>
      </c>
      <c r="C32" s="832" t="s">
        <v>2549</v>
      </c>
      <c r="D32" s="832" t="s">
        <v>2620</v>
      </c>
      <c r="E32" s="832" t="s">
        <v>987</v>
      </c>
      <c r="F32" s="849">
        <v>0.2</v>
      </c>
      <c r="G32" s="849">
        <v>39.18</v>
      </c>
      <c r="H32" s="849"/>
      <c r="I32" s="849">
        <v>195.89999999999998</v>
      </c>
      <c r="J32" s="849"/>
      <c r="K32" s="849"/>
      <c r="L32" s="849"/>
      <c r="M32" s="849"/>
      <c r="N32" s="849">
        <v>0.5</v>
      </c>
      <c r="O32" s="849">
        <v>71.849999999999994</v>
      </c>
      <c r="P32" s="837"/>
      <c r="Q32" s="850">
        <v>143.69999999999999</v>
      </c>
    </row>
    <row r="33" spans="1:17" ht="14.45" customHeight="1" x14ac:dyDescent="0.2">
      <c r="A33" s="831" t="s">
        <v>571</v>
      </c>
      <c r="B33" s="832" t="s">
        <v>2592</v>
      </c>
      <c r="C33" s="832" t="s">
        <v>2549</v>
      </c>
      <c r="D33" s="832" t="s">
        <v>2621</v>
      </c>
      <c r="E33" s="832" t="s">
        <v>1009</v>
      </c>
      <c r="F33" s="849">
        <v>0.2</v>
      </c>
      <c r="G33" s="849">
        <v>425.12</v>
      </c>
      <c r="H33" s="849">
        <v>4.6339655548288645</v>
      </c>
      <c r="I33" s="849">
        <v>2125.6</v>
      </c>
      <c r="J33" s="849">
        <v>0.2</v>
      </c>
      <c r="K33" s="849">
        <v>91.74</v>
      </c>
      <c r="L33" s="849">
        <v>1</v>
      </c>
      <c r="M33" s="849">
        <v>458.69999999999993</v>
      </c>
      <c r="N33" s="849"/>
      <c r="O33" s="849"/>
      <c r="P33" s="837"/>
      <c r="Q33" s="850"/>
    </row>
    <row r="34" spans="1:17" ht="14.45" customHeight="1" x14ac:dyDescent="0.2">
      <c r="A34" s="831" t="s">
        <v>571</v>
      </c>
      <c r="B34" s="832" t="s">
        <v>2592</v>
      </c>
      <c r="C34" s="832" t="s">
        <v>2549</v>
      </c>
      <c r="D34" s="832" t="s">
        <v>2622</v>
      </c>
      <c r="E34" s="832" t="s">
        <v>1026</v>
      </c>
      <c r="F34" s="849">
        <v>1</v>
      </c>
      <c r="G34" s="849">
        <v>109.6</v>
      </c>
      <c r="H34" s="849">
        <v>1</v>
      </c>
      <c r="I34" s="849">
        <v>109.6</v>
      </c>
      <c r="J34" s="849">
        <v>1</v>
      </c>
      <c r="K34" s="849">
        <v>109.6</v>
      </c>
      <c r="L34" s="849">
        <v>1</v>
      </c>
      <c r="M34" s="849">
        <v>109.6</v>
      </c>
      <c r="N34" s="849">
        <v>1</v>
      </c>
      <c r="O34" s="849">
        <v>33.39</v>
      </c>
      <c r="P34" s="837">
        <v>0.30465328467153285</v>
      </c>
      <c r="Q34" s="850">
        <v>33.39</v>
      </c>
    </row>
    <row r="35" spans="1:17" ht="14.45" customHeight="1" x14ac:dyDescent="0.2">
      <c r="A35" s="831" t="s">
        <v>571</v>
      </c>
      <c r="B35" s="832" t="s">
        <v>2592</v>
      </c>
      <c r="C35" s="832" t="s">
        <v>2549</v>
      </c>
      <c r="D35" s="832" t="s">
        <v>2623</v>
      </c>
      <c r="E35" s="832" t="s">
        <v>666</v>
      </c>
      <c r="F35" s="849"/>
      <c r="G35" s="849"/>
      <c r="H35" s="849"/>
      <c r="I35" s="849"/>
      <c r="J35" s="849"/>
      <c r="K35" s="849"/>
      <c r="L35" s="849"/>
      <c r="M35" s="849"/>
      <c r="N35" s="849">
        <v>0.1</v>
      </c>
      <c r="O35" s="849">
        <v>27.01</v>
      </c>
      <c r="P35" s="837"/>
      <c r="Q35" s="850">
        <v>270.10000000000002</v>
      </c>
    </row>
    <row r="36" spans="1:17" ht="14.45" customHeight="1" x14ac:dyDescent="0.2">
      <c r="A36" s="831" t="s">
        <v>571</v>
      </c>
      <c r="B36" s="832" t="s">
        <v>2592</v>
      </c>
      <c r="C36" s="832" t="s">
        <v>2549</v>
      </c>
      <c r="D36" s="832" t="s">
        <v>2624</v>
      </c>
      <c r="E36" s="832" t="s">
        <v>664</v>
      </c>
      <c r="F36" s="849">
        <v>3.8000000000000003</v>
      </c>
      <c r="G36" s="849">
        <v>513.38000000000011</v>
      </c>
      <c r="H36" s="849">
        <v>0.67857142857142871</v>
      </c>
      <c r="I36" s="849">
        <v>135.10000000000002</v>
      </c>
      <c r="J36" s="849">
        <v>5.6</v>
      </c>
      <c r="K36" s="849">
        <v>756.56</v>
      </c>
      <c r="L36" s="849">
        <v>1</v>
      </c>
      <c r="M36" s="849">
        <v>135.1</v>
      </c>
      <c r="N36" s="849">
        <v>3.9000000000000004</v>
      </c>
      <c r="O36" s="849">
        <v>526.89</v>
      </c>
      <c r="P36" s="837">
        <v>0.69642857142857151</v>
      </c>
      <c r="Q36" s="850">
        <v>135.1</v>
      </c>
    </row>
    <row r="37" spans="1:17" ht="14.45" customHeight="1" x14ac:dyDescent="0.2">
      <c r="A37" s="831" t="s">
        <v>571</v>
      </c>
      <c r="B37" s="832" t="s">
        <v>2592</v>
      </c>
      <c r="C37" s="832" t="s">
        <v>2554</v>
      </c>
      <c r="D37" s="832" t="s">
        <v>2555</v>
      </c>
      <c r="E37" s="832" t="s">
        <v>2556</v>
      </c>
      <c r="F37" s="849">
        <v>6</v>
      </c>
      <c r="G37" s="849">
        <v>9772.93</v>
      </c>
      <c r="H37" s="849">
        <v>1.1692429357982566</v>
      </c>
      <c r="I37" s="849">
        <v>1628.8216666666667</v>
      </c>
      <c r="J37" s="849">
        <v>5</v>
      </c>
      <c r="K37" s="849">
        <v>8358.34</v>
      </c>
      <c r="L37" s="849">
        <v>1</v>
      </c>
      <c r="M37" s="849">
        <v>1671.6680000000001</v>
      </c>
      <c r="N37" s="849">
        <v>3</v>
      </c>
      <c r="O37" s="849">
        <v>5027.92</v>
      </c>
      <c r="P37" s="837">
        <v>0.60154528291502862</v>
      </c>
      <c r="Q37" s="850">
        <v>1675.9733333333334</v>
      </c>
    </row>
    <row r="38" spans="1:17" ht="14.45" customHeight="1" x14ac:dyDescent="0.2">
      <c r="A38" s="831" t="s">
        <v>571</v>
      </c>
      <c r="B38" s="832" t="s">
        <v>2592</v>
      </c>
      <c r="C38" s="832" t="s">
        <v>2554</v>
      </c>
      <c r="D38" s="832" t="s">
        <v>2625</v>
      </c>
      <c r="E38" s="832" t="s">
        <v>2626</v>
      </c>
      <c r="F38" s="849">
        <v>2</v>
      </c>
      <c r="G38" s="849">
        <v>20618.3</v>
      </c>
      <c r="H38" s="849">
        <v>2</v>
      </c>
      <c r="I38" s="849">
        <v>10309.15</v>
      </c>
      <c r="J38" s="849">
        <v>1</v>
      </c>
      <c r="K38" s="849">
        <v>10309.15</v>
      </c>
      <c r="L38" s="849">
        <v>1</v>
      </c>
      <c r="M38" s="849">
        <v>10309.15</v>
      </c>
      <c r="N38" s="849"/>
      <c r="O38" s="849"/>
      <c r="P38" s="837"/>
      <c r="Q38" s="850"/>
    </row>
    <row r="39" spans="1:17" ht="14.45" customHeight="1" x14ac:dyDescent="0.2">
      <c r="A39" s="831" t="s">
        <v>571</v>
      </c>
      <c r="B39" s="832" t="s">
        <v>2592</v>
      </c>
      <c r="C39" s="832" t="s">
        <v>2554</v>
      </c>
      <c r="D39" s="832" t="s">
        <v>2627</v>
      </c>
      <c r="E39" s="832" t="s">
        <v>2626</v>
      </c>
      <c r="F39" s="849">
        <v>2</v>
      </c>
      <c r="G39" s="849">
        <v>8235.2000000000007</v>
      </c>
      <c r="H39" s="849"/>
      <c r="I39" s="849">
        <v>4117.6000000000004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5" customHeight="1" x14ac:dyDescent="0.2">
      <c r="A40" s="831" t="s">
        <v>571</v>
      </c>
      <c r="B40" s="832" t="s">
        <v>2592</v>
      </c>
      <c r="C40" s="832" t="s">
        <v>2554</v>
      </c>
      <c r="D40" s="832" t="s">
        <v>2557</v>
      </c>
      <c r="E40" s="832" t="s">
        <v>2558</v>
      </c>
      <c r="F40" s="849">
        <v>6</v>
      </c>
      <c r="G40" s="849">
        <v>1469.8600000000001</v>
      </c>
      <c r="H40" s="849">
        <v>0.98578192695129652</v>
      </c>
      <c r="I40" s="849">
        <v>244.97666666666669</v>
      </c>
      <c r="J40" s="849">
        <v>6</v>
      </c>
      <c r="K40" s="849">
        <v>1491.06</v>
      </c>
      <c r="L40" s="849">
        <v>1</v>
      </c>
      <c r="M40" s="849">
        <v>248.51</v>
      </c>
      <c r="N40" s="849">
        <v>2</v>
      </c>
      <c r="O40" s="849">
        <v>499.92</v>
      </c>
      <c r="P40" s="837">
        <v>0.33527825842018433</v>
      </c>
      <c r="Q40" s="850">
        <v>249.96</v>
      </c>
    </row>
    <row r="41" spans="1:17" ht="14.45" customHeight="1" x14ac:dyDescent="0.2">
      <c r="A41" s="831" t="s">
        <v>571</v>
      </c>
      <c r="B41" s="832" t="s">
        <v>2592</v>
      </c>
      <c r="C41" s="832" t="s">
        <v>2554</v>
      </c>
      <c r="D41" s="832" t="s">
        <v>2557</v>
      </c>
      <c r="E41" s="832" t="s">
        <v>2628</v>
      </c>
      <c r="F41" s="849">
        <v>4</v>
      </c>
      <c r="G41" s="849">
        <v>982.44</v>
      </c>
      <c r="H41" s="849"/>
      <c r="I41" s="849">
        <v>245.61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5" customHeight="1" x14ac:dyDescent="0.2">
      <c r="A42" s="831" t="s">
        <v>571</v>
      </c>
      <c r="B42" s="832" t="s">
        <v>2592</v>
      </c>
      <c r="C42" s="832" t="s">
        <v>2629</v>
      </c>
      <c r="D42" s="832" t="s">
        <v>2630</v>
      </c>
      <c r="E42" s="832" t="s">
        <v>2631</v>
      </c>
      <c r="F42" s="849"/>
      <c r="G42" s="849"/>
      <c r="H42" s="849"/>
      <c r="I42" s="849"/>
      <c r="J42" s="849">
        <v>1</v>
      </c>
      <c r="K42" s="849">
        <v>530.62</v>
      </c>
      <c r="L42" s="849">
        <v>1</v>
      </c>
      <c r="M42" s="849">
        <v>530.62</v>
      </c>
      <c r="N42" s="849"/>
      <c r="O42" s="849"/>
      <c r="P42" s="837"/>
      <c r="Q42" s="850"/>
    </row>
    <row r="43" spans="1:17" ht="14.45" customHeight="1" x14ac:dyDescent="0.2">
      <c r="A43" s="831" t="s">
        <v>571</v>
      </c>
      <c r="B43" s="832" t="s">
        <v>2592</v>
      </c>
      <c r="C43" s="832" t="s">
        <v>2629</v>
      </c>
      <c r="D43" s="832" t="s">
        <v>2632</v>
      </c>
      <c r="E43" s="832" t="s">
        <v>2633</v>
      </c>
      <c r="F43" s="849"/>
      <c r="G43" s="849"/>
      <c r="H43" s="849"/>
      <c r="I43" s="849"/>
      <c r="J43" s="849"/>
      <c r="K43" s="849"/>
      <c r="L43" s="849"/>
      <c r="M43" s="849"/>
      <c r="N43" s="849">
        <v>1</v>
      </c>
      <c r="O43" s="849">
        <v>4227.33</v>
      </c>
      <c r="P43" s="837"/>
      <c r="Q43" s="850">
        <v>4227.33</v>
      </c>
    </row>
    <row r="44" spans="1:17" ht="14.45" customHeight="1" x14ac:dyDescent="0.2">
      <c r="A44" s="831" t="s">
        <v>571</v>
      </c>
      <c r="B44" s="832" t="s">
        <v>2592</v>
      </c>
      <c r="C44" s="832" t="s">
        <v>877</v>
      </c>
      <c r="D44" s="832" t="s">
        <v>2634</v>
      </c>
      <c r="E44" s="832" t="s">
        <v>2635</v>
      </c>
      <c r="F44" s="849">
        <v>707</v>
      </c>
      <c r="G44" s="849">
        <v>125846</v>
      </c>
      <c r="H44" s="849">
        <v>1.1571194762684125</v>
      </c>
      <c r="I44" s="849">
        <v>178</v>
      </c>
      <c r="J44" s="849">
        <v>611</v>
      </c>
      <c r="K44" s="849">
        <v>108758</v>
      </c>
      <c r="L44" s="849">
        <v>1</v>
      </c>
      <c r="M44" s="849">
        <v>178</v>
      </c>
      <c r="N44" s="849">
        <v>546</v>
      </c>
      <c r="O44" s="849">
        <v>98826</v>
      </c>
      <c r="P44" s="837">
        <v>0.90867798230934738</v>
      </c>
      <c r="Q44" s="850">
        <v>181</v>
      </c>
    </row>
    <row r="45" spans="1:17" ht="14.45" customHeight="1" x14ac:dyDescent="0.2">
      <c r="A45" s="831" t="s">
        <v>571</v>
      </c>
      <c r="B45" s="832" t="s">
        <v>2592</v>
      </c>
      <c r="C45" s="832" t="s">
        <v>877</v>
      </c>
      <c r="D45" s="832" t="s">
        <v>2563</v>
      </c>
      <c r="E45" s="832" t="s">
        <v>2564</v>
      </c>
      <c r="F45" s="849">
        <v>10</v>
      </c>
      <c r="G45" s="849">
        <v>1959</v>
      </c>
      <c r="H45" s="849">
        <v>2.4987244897959182</v>
      </c>
      <c r="I45" s="849">
        <v>195.9</v>
      </c>
      <c r="J45" s="849">
        <v>4</v>
      </c>
      <c r="K45" s="849">
        <v>784</v>
      </c>
      <c r="L45" s="849">
        <v>1</v>
      </c>
      <c r="M45" s="849">
        <v>196</v>
      </c>
      <c r="N45" s="849">
        <v>1</v>
      </c>
      <c r="O45" s="849">
        <v>199</v>
      </c>
      <c r="P45" s="837">
        <v>0.25382653061224492</v>
      </c>
      <c r="Q45" s="850">
        <v>199</v>
      </c>
    </row>
    <row r="46" spans="1:17" ht="14.45" customHeight="1" x14ac:dyDescent="0.2">
      <c r="A46" s="831" t="s">
        <v>571</v>
      </c>
      <c r="B46" s="832" t="s">
        <v>2592</v>
      </c>
      <c r="C46" s="832" t="s">
        <v>877</v>
      </c>
      <c r="D46" s="832" t="s">
        <v>2636</v>
      </c>
      <c r="E46" s="832" t="s">
        <v>2637</v>
      </c>
      <c r="F46" s="849">
        <v>8</v>
      </c>
      <c r="G46" s="849">
        <v>8072</v>
      </c>
      <c r="H46" s="849">
        <v>0.57090317561355119</v>
      </c>
      <c r="I46" s="849">
        <v>1009</v>
      </c>
      <c r="J46" s="849">
        <v>14</v>
      </c>
      <c r="K46" s="849">
        <v>14139</v>
      </c>
      <c r="L46" s="849">
        <v>1</v>
      </c>
      <c r="M46" s="849">
        <v>1009.9285714285714</v>
      </c>
      <c r="N46" s="849">
        <v>10</v>
      </c>
      <c r="O46" s="849">
        <v>10130</v>
      </c>
      <c r="P46" s="837">
        <v>0.71645802390550961</v>
      </c>
      <c r="Q46" s="850">
        <v>1013</v>
      </c>
    </row>
    <row r="47" spans="1:17" ht="14.45" customHeight="1" x14ac:dyDescent="0.2">
      <c r="A47" s="831" t="s">
        <v>571</v>
      </c>
      <c r="B47" s="832" t="s">
        <v>2592</v>
      </c>
      <c r="C47" s="832" t="s">
        <v>877</v>
      </c>
      <c r="D47" s="832" t="s">
        <v>2569</v>
      </c>
      <c r="E47" s="832" t="s">
        <v>2570</v>
      </c>
      <c r="F47" s="849"/>
      <c r="G47" s="849"/>
      <c r="H47" s="849"/>
      <c r="I47" s="849"/>
      <c r="J47" s="849">
        <v>1787</v>
      </c>
      <c r="K47" s="849">
        <v>402075</v>
      </c>
      <c r="L47" s="849">
        <v>1</v>
      </c>
      <c r="M47" s="849">
        <v>225</v>
      </c>
      <c r="N47" s="849">
        <v>2197</v>
      </c>
      <c r="O47" s="849">
        <v>498719</v>
      </c>
      <c r="P47" s="837">
        <v>1.2403631163340172</v>
      </c>
      <c r="Q47" s="850">
        <v>227</v>
      </c>
    </row>
    <row r="48" spans="1:17" ht="14.45" customHeight="1" x14ac:dyDescent="0.2">
      <c r="A48" s="831" t="s">
        <v>571</v>
      </c>
      <c r="B48" s="832" t="s">
        <v>2592</v>
      </c>
      <c r="C48" s="832" t="s">
        <v>877</v>
      </c>
      <c r="D48" s="832" t="s">
        <v>2638</v>
      </c>
      <c r="E48" s="832" t="s">
        <v>2639</v>
      </c>
      <c r="F48" s="849">
        <v>0</v>
      </c>
      <c r="G48" s="849">
        <v>0</v>
      </c>
      <c r="H48" s="849"/>
      <c r="I48" s="849"/>
      <c r="J48" s="849">
        <v>0</v>
      </c>
      <c r="K48" s="849">
        <v>0</v>
      </c>
      <c r="L48" s="849"/>
      <c r="M48" s="849"/>
      <c r="N48" s="849">
        <v>0</v>
      </c>
      <c r="O48" s="849">
        <v>0</v>
      </c>
      <c r="P48" s="837"/>
      <c r="Q48" s="850"/>
    </row>
    <row r="49" spans="1:17" ht="14.45" customHeight="1" x14ac:dyDescent="0.2">
      <c r="A49" s="831" t="s">
        <v>571</v>
      </c>
      <c r="B49" s="832" t="s">
        <v>2592</v>
      </c>
      <c r="C49" s="832" t="s">
        <v>877</v>
      </c>
      <c r="D49" s="832" t="s">
        <v>2640</v>
      </c>
      <c r="E49" s="832" t="s">
        <v>2641</v>
      </c>
      <c r="F49" s="849">
        <v>3864</v>
      </c>
      <c r="G49" s="849">
        <v>0</v>
      </c>
      <c r="H49" s="849"/>
      <c r="I49" s="849">
        <v>0</v>
      </c>
      <c r="J49" s="849">
        <v>3539</v>
      </c>
      <c r="K49" s="849">
        <v>0</v>
      </c>
      <c r="L49" s="849"/>
      <c r="M49" s="849">
        <v>0</v>
      </c>
      <c r="N49" s="849">
        <v>3475</v>
      </c>
      <c r="O49" s="849">
        <v>0</v>
      </c>
      <c r="P49" s="837"/>
      <c r="Q49" s="850">
        <v>0</v>
      </c>
    </row>
    <row r="50" spans="1:17" ht="14.45" customHeight="1" x14ac:dyDescent="0.2">
      <c r="A50" s="831" t="s">
        <v>571</v>
      </c>
      <c r="B50" s="832" t="s">
        <v>2592</v>
      </c>
      <c r="C50" s="832" t="s">
        <v>877</v>
      </c>
      <c r="D50" s="832" t="s">
        <v>2642</v>
      </c>
      <c r="E50" s="832" t="s">
        <v>2643</v>
      </c>
      <c r="F50" s="849">
        <v>69</v>
      </c>
      <c r="G50" s="849">
        <v>0</v>
      </c>
      <c r="H50" s="849"/>
      <c r="I50" s="849">
        <v>0</v>
      </c>
      <c r="J50" s="849">
        <v>56</v>
      </c>
      <c r="K50" s="849">
        <v>0</v>
      </c>
      <c r="L50" s="849"/>
      <c r="M50" s="849">
        <v>0</v>
      </c>
      <c r="N50" s="849">
        <v>42</v>
      </c>
      <c r="O50" s="849">
        <v>0</v>
      </c>
      <c r="P50" s="837"/>
      <c r="Q50" s="850">
        <v>0</v>
      </c>
    </row>
    <row r="51" spans="1:17" ht="14.45" customHeight="1" x14ac:dyDescent="0.2">
      <c r="A51" s="831" t="s">
        <v>571</v>
      </c>
      <c r="B51" s="832" t="s">
        <v>2592</v>
      </c>
      <c r="C51" s="832" t="s">
        <v>877</v>
      </c>
      <c r="D51" s="832" t="s">
        <v>2642</v>
      </c>
      <c r="E51" s="832" t="s">
        <v>2644</v>
      </c>
      <c r="F51" s="849">
        <v>8</v>
      </c>
      <c r="G51" s="849">
        <v>0</v>
      </c>
      <c r="H51" s="849"/>
      <c r="I51" s="849">
        <v>0</v>
      </c>
      <c r="J51" s="849">
        <v>1</v>
      </c>
      <c r="K51" s="849">
        <v>0</v>
      </c>
      <c r="L51" s="849"/>
      <c r="M51" s="849">
        <v>0</v>
      </c>
      <c r="N51" s="849">
        <v>3</v>
      </c>
      <c r="O51" s="849">
        <v>0</v>
      </c>
      <c r="P51" s="837"/>
      <c r="Q51" s="850">
        <v>0</v>
      </c>
    </row>
    <row r="52" spans="1:17" ht="14.45" customHeight="1" x14ac:dyDescent="0.2">
      <c r="A52" s="831" t="s">
        <v>571</v>
      </c>
      <c r="B52" s="832" t="s">
        <v>2592</v>
      </c>
      <c r="C52" s="832" t="s">
        <v>877</v>
      </c>
      <c r="D52" s="832" t="s">
        <v>2645</v>
      </c>
      <c r="E52" s="832" t="s">
        <v>2646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0</v>
      </c>
      <c r="P52" s="837"/>
      <c r="Q52" s="850">
        <v>0</v>
      </c>
    </row>
    <row r="53" spans="1:17" ht="14.45" customHeight="1" x14ac:dyDescent="0.2">
      <c r="A53" s="831" t="s">
        <v>571</v>
      </c>
      <c r="B53" s="832" t="s">
        <v>2592</v>
      </c>
      <c r="C53" s="832" t="s">
        <v>877</v>
      </c>
      <c r="D53" s="832" t="s">
        <v>2647</v>
      </c>
      <c r="E53" s="832" t="s">
        <v>2648</v>
      </c>
      <c r="F53" s="849">
        <v>1924</v>
      </c>
      <c r="G53" s="849">
        <v>0</v>
      </c>
      <c r="H53" s="849"/>
      <c r="I53" s="849">
        <v>0</v>
      </c>
      <c r="J53" s="849">
        <v>1962</v>
      </c>
      <c r="K53" s="849">
        <v>0</v>
      </c>
      <c r="L53" s="849"/>
      <c r="M53" s="849">
        <v>0</v>
      </c>
      <c r="N53" s="849">
        <v>1907</v>
      </c>
      <c r="O53" s="849">
        <v>0</v>
      </c>
      <c r="P53" s="837"/>
      <c r="Q53" s="850">
        <v>0</v>
      </c>
    </row>
    <row r="54" spans="1:17" ht="14.45" customHeight="1" x14ac:dyDescent="0.2">
      <c r="A54" s="831" t="s">
        <v>571</v>
      </c>
      <c r="B54" s="832" t="s">
        <v>2592</v>
      </c>
      <c r="C54" s="832" t="s">
        <v>877</v>
      </c>
      <c r="D54" s="832" t="s">
        <v>2647</v>
      </c>
      <c r="E54" s="832" t="s">
        <v>2649</v>
      </c>
      <c r="F54" s="849">
        <v>195</v>
      </c>
      <c r="G54" s="849">
        <v>0</v>
      </c>
      <c r="H54" s="849"/>
      <c r="I54" s="849">
        <v>0</v>
      </c>
      <c r="J54" s="849">
        <v>168</v>
      </c>
      <c r="K54" s="849">
        <v>0</v>
      </c>
      <c r="L54" s="849"/>
      <c r="M54" s="849">
        <v>0</v>
      </c>
      <c r="N54" s="849">
        <v>195</v>
      </c>
      <c r="O54" s="849">
        <v>0</v>
      </c>
      <c r="P54" s="837"/>
      <c r="Q54" s="850">
        <v>0</v>
      </c>
    </row>
    <row r="55" spans="1:17" ht="14.45" customHeight="1" x14ac:dyDescent="0.2">
      <c r="A55" s="831" t="s">
        <v>571</v>
      </c>
      <c r="B55" s="832" t="s">
        <v>2592</v>
      </c>
      <c r="C55" s="832" t="s">
        <v>877</v>
      </c>
      <c r="D55" s="832" t="s">
        <v>2650</v>
      </c>
      <c r="E55" s="832" t="s">
        <v>2651</v>
      </c>
      <c r="F55" s="849">
        <v>2</v>
      </c>
      <c r="G55" s="849">
        <v>308</v>
      </c>
      <c r="H55" s="849"/>
      <c r="I55" s="849">
        <v>154</v>
      </c>
      <c r="J55" s="849">
        <v>0</v>
      </c>
      <c r="K55" s="849">
        <v>0</v>
      </c>
      <c r="L55" s="849"/>
      <c r="M55" s="849"/>
      <c r="N55" s="849">
        <v>0</v>
      </c>
      <c r="O55" s="849">
        <v>0</v>
      </c>
      <c r="P55" s="837"/>
      <c r="Q55" s="850"/>
    </row>
    <row r="56" spans="1:17" ht="14.45" customHeight="1" x14ac:dyDescent="0.2">
      <c r="A56" s="831" t="s">
        <v>571</v>
      </c>
      <c r="B56" s="832" t="s">
        <v>2592</v>
      </c>
      <c r="C56" s="832" t="s">
        <v>877</v>
      </c>
      <c r="D56" s="832" t="s">
        <v>2577</v>
      </c>
      <c r="E56" s="832" t="s">
        <v>2578</v>
      </c>
      <c r="F56" s="849">
        <v>2389</v>
      </c>
      <c r="G56" s="849">
        <v>848095</v>
      </c>
      <c r="H56" s="849">
        <v>1.0174616695059626</v>
      </c>
      <c r="I56" s="849">
        <v>355</v>
      </c>
      <c r="J56" s="849">
        <v>2348</v>
      </c>
      <c r="K56" s="849">
        <v>833540</v>
      </c>
      <c r="L56" s="849">
        <v>1</v>
      </c>
      <c r="M56" s="849">
        <v>355</v>
      </c>
      <c r="N56" s="849">
        <v>2320</v>
      </c>
      <c r="O56" s="849">
        <v>830560</v>
      </c>
      <c r="P56" s="837">
        <v>0.99642488662811624</v>
      </c>
      <c r="Q56" s="850">
        <v>358</v>
      </c>
    </row>
    <row r="57" spans="1:17" ht="14.45" customHeight="1" x14ac:dyDescent="0.2">
      <c r="A57" s="831" t="s">
        <v>571</v>
      </c>
      <c r="B57" s="832" t="s">
        <v>2592</v>
      </c>
      <c r="C57" s="832" t="s">
        <v>877</v>
      </c>
      <c r="D57" s="832" t="s">
        <v>2581</v>
      </c>
      <c r="E57" s="832" t="s">
        <v>2582</v>
      </c>
      <c r="F57" s="849">
        <v>2159</v>
      </c>
      <c r="G57" s="849">
        <v>1513459</v>
      </c>
      <c r="H57" s="849">
        <v>1.0164783427495292</v>
      </c>
      <c r="I57" s="849">
        <v>701</v>
      </c>
      <c r="J57" s="849">
        <v>2121</v>
      </c>
      <c r="K57" s="849">
        <v>1488924</v>
      </c>
      <c r="L57" s="849">
        <v>1</v>
      </c>
      <c r="M57" s="849">
        <v>701.99151343705796</v>
      </c>
      <c r="N57" s="849">
        <v>2083</v>
      </c>
      <c r="O57" s="849">
        <v>1472616</v>
      </c>
      <c r="P57" s="837">
        <v>0.98904712396334538</v>
      </c>
      <c r="Q57" s="850">
        <v>706.96879500720115</v>
      </c>
    </row>
    <row r="58" spans="1:17" ht="14.45" customHeight="1" x14ac:dyDescent="0.2">
      <c r="A58" s="831" t="s">
        <v>571</v>
      </c>
      <c r="B58" s="832" t="s">
        <v>2592</v>
      </c>
      <c r="C58" s="832" t="s">
        <v>877</v>
      </c>
      <c r="D58" s="832" t="s">
        <v>2652</v>
      </c>
      <c r="E58" s="832" t="s">
        <v>2653</v>
      </c>
      <c r="F58" s="849">
        <v>1</v>
      </c>
      <c r="G58" s="849">
        <v>0</v>
      </c>
      <c r="H58" s="849"/>
      <c r="I58" s="849">
        <v>0</v>
      </c>
      <c r="J58" s="849">
        <v>4</v>
      </c>
      <c r="K58" s="849">
        <v>0</v>
      </c>
      <c r="L58" s="849"/>
      <c r="M58" s="849">
        <v>0</v>
      </c>
      <c r="N58" s="849"/>
      <c r="O58" s="849"/>
      <c r="P58" s="837"/>
      <c r="Q58" s="850"/>
    </row>
    <row r="59" spans="1:17" ht="14.45" customHeight="1" x14ac:dyDescent="0.2">
      <c r="A59" s="831" t="s">
        <v>571</v>
      </c>
      <c r="B59" s="832" t="s">
        <v>2592</v>
      </c>
      <c r="C59" s="832" t="s">
        <v>877</v>
      </c>
      <c r="D59" s="832" t="s">
        <v>2654</v>
      </c>
      <c r="E59" s="832" t="s">
        <v>2655</v>
      </c>
      <c r="F59" s="849">
        <v>1</v>
      </c>
      <c r="G59" s="849">
        <v>3614</v>
      </c>
      <c r="H59" s="849"/>
      <c r="I59" s="849">
        <v>3614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5" customHeight="1" x14ac:dyDescent="0.2">
      <c r="A60" s="831" t="s">
        <v>571</v>
      </c>
      <c r="B60" s="832" t="s">
        <v>2592</v>
      </c>
      <c r="C60" s="832" t="s">
        <v>877</v>
      </c>
      <c r="D60" s="832" t="s">
        <v>2656</v>
      </c>
      <c r="E60" s="832" t="s">
        <v>2657</v>
      </c>
      <c r="F60" s="849"/>
      <c r="G60" s="849"/>
      <c r="H60" s="849"/>
      <c r="I60" s="849"/>
      <c r="J60" s="849">
        <v>0</v>
      </c>
      <c r="K60" s="849">
        <v>0</v>
      </c>
      <c r="L60" s="849"/>
      <c r="M60" s="849"/>
      <c r="N60" s="849"/>
      <c r="O60" s="849"/>
      <c r="P60" s="837"/>
      <c r="Q60" s="850"/>
    </row>
    <row r="61" spans="1:17" ht="14.45" customHeight="1" x14ac:dyDescent="0.2">
      <c r="A61" s="831" t="s">
        <v>571</v>
      </c>
      <c r="B61" s="832" t="s">
        <v>2592</v>
      </c>
      <c r="C61" s="832" t="s">
        <v>877</v>
      </c>
      <c r="D61" s="832" t="s">
        <v>2658</v>
      </c>
      <c r="E61" s="832" t="s">
        <v>2659</v>
      </c>
      <c r="F61" s="849">
        <v>10</v>
      </c>
      <c r="G61" s="849">
        <v>0</v>
      </c>
      <c r="H61" s="849"/>
      <c r="I61" s="849">
        <v>0</v>
      </c>
      <c r="J61" s="849">
        <v>15</v>
      </c>
      <c r="K61" s="849">
        <v>0</v>
      </c>
      <c r="L61" s="849"/>
      <c r="M61" s="849">
        <v>0</v>
      </c>
      <c r="N61" s="849">
        <v>13</v>
      </c>
      <c r="O61" s="849">
        <v>0</v>
      </c>
      <c r="P61" s="837"/>
      <c r="Q61" s="850">
        <v>0</v>
      </c>
    </row>
    <row r="62" spans="1:17" ht="14.45" customHeight="1" x14ac:dyDescent="0.2">
      <c r="A62" s="831" t="s">
        <v>571</v>
      </c>
      <c r="B62" s="832" t="s">
        <v>2592</v>
      </c>
      <c r="C62" s="832" t="s">
        <v>877</v>
      </c>
      <c r="D62" s="832" t="s">
        <v>2658</v>
      </c>
      <c r="E62" s="832" t="s">
        <v>2660</v>
      </c>
      <c r="F62" s="849">
        <v>1</v>
      </c>
      <c r="G62" s="849">
        <v>0</v>
      </c>
      <c r="H62" s="849"/>
      <c r="I62" s="849">
        <v>0</v>
      </c>
      <c r="J62" s="849">
        <v>1</v>
      </c>
      <c r="K62" s="849">
        <v>0</v>
      </c>
      <c r="L62" s="849"/>
      <c r="M62" s="849">
        <v>0</v>
      </c>
      <c r="N62" s="849"/>
      <c r="O62" s="849"/>
      <c r="P62" s="837"/>
      <c r="Q62" s="850"/>
    </row>
    <row r="63" spans="1:17" ht="14.45" customHeight="1" x14ac:dyDescent="0.2">
      <c r="A63" s="831" t="s">
        <v>571</v>
      </c>
      <c r="B63" s="832" t="s">
        <v>2592</v>
      </c>
      <c r="C63" s="832" t="s">
        <v>877</v>
      </c>
      <c r="D63" s="832" t="s">
        <v>2661</v>
      </c>
      <c r="E63" s="832" t="s">
        <v>2662</v>
      </c>
      <c r="F63" s="849">
        <v>409</v>
      </c>
      <c r="G63" s="849">
        <v>63804</v>
      </c>
      <c r="H63" s="849">
        <v>1.4996474404174305</v>
      </c>
      <c r="I63" s="849">
        <v>156</v>
      </c>
      <c r="J63" s="849">
        <v>271</v>
      </c>
      <c r="K63" s="849">
        <v>42546</v>
      </c>
      <c r="L63" s="849">
        <v>1</v>
      </c>
      <c r="M63" s="849">
        <v>156.99630996309963</v>
      </c>
      <c r="N63" s="849">
        <v>203</v>
      </c>
      <c r="O63" s="849">
        <v>32073</v>
      </c>
      <c r="P63" s="837">
        <v>0.75384289945000704</v>
      </c>
      <c r="Q63" s="850">
        <v>157.99507389162562</v>
      </c>
    </row>
    <row r="64" spans="1:17" ht="14.45" customHeight="1" x14ac:dyDescent="0.2">
      <c r="A64" s="831" t="s">
        <v>571</v>
      </c>
      <c r="B64" s="832" t="s">
        <v>2592</v>
      </c>
      <c r="C64" s="832" t="s">
        <v>877</v>
      </c>
      <c r="D64" s="832" t="s">
        <v>2663</v>
      </c>
      <c r="E64" s="832" t="s">
        <v>2664</v>
      </c>
      <c r="F64" s="849">
        <v>8768</v>
      </c>
      <c r="G64" s="849">
        <v>8320832</v>
      </c>
      <c r="H64" s="849">
        <v>1.0067746009874843</v>
      </c>
      <c r="I64" s="849">
        <v>949</v>
      </c>
      <c r="J64" s="849">
        <v>8710</v>
      </c>
      <c r="K64" s="849">
        <v>8264841</v>
      </c>
      <c r="L64" s="849">
        <v>1</v>
      </c>
      <c r="M64" s="849">
        <v>948.89104477611943</v>
      </c>
      <c r="N64" s="849">
        <v>8062</v>
      </c>
      <c r="O64" s="849">
        <v>7694574</v>
      </c>
      <c r="P64" s="837">
        <v>0.93100085047008163</v>
      </c>
      <c r="Q64" s="850">
        <v>954.42495658645498</v>
      </c>
    </row>
    <row r="65" spans="1:17" ht="14.45" customHeight="1" x14ac:dyDescent="0.2">
      <c r="A65" s="831" t="s">
        <v>571</v>
      </c>
      <c r="B65" s="832" t="s">
        <v>2592</v>
      </c>
      <c r="C65" s="832" t="s">
        <v>877</v>
      </c>
      <c r="D65" s="832" t="s">
        <v>2665</v>
      </c>
      <c r="E65" s="832" t="s">
        <v>2666</v>
      </c>
      <c r="F65" s="849">
        <v>1</v>
      </c>
      <c r="G65" s="849">
        <v>317</v>
      </c>
      <c r="H65" s="849"/>
      <c r="I65" s="849">
        <v>317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5" customHeight="1" x14ac:dyDescent="0.2">
      <c r="A66" s="831" t="s">
        <v>571</v>
      </c>
      <c r="B66" s="832" t="s">
        <v>2592</v>
      </c>
      <c r="C66" s="832" t="s">
        <v>877</v>
      </c>
      <c r="D66" s="832" t="s">
        <v>2667</v>
      </c>
      <c r="E66" s="832" t="s">
        <v>2668</v>
      </c>
      <c r="F66" s="849">
        <v>1</v>
      </c>
      <c r="G66" s="849">
        <v>0</v>
      </c>
      <c r="H66" s="849"/>
      <c r="I66" s="849">
        <v>0</v>
      </c>
      <c r="J66" s="849"/>
      <c r="K66" s="849"/>
      <c r="L66" s="849"/>
      <c r="M66" s="849"/>
      <c r="N66" s="849"/>
      <c r="O66" s="849"/>
      <c r="P66" s="837"/>
      <c r="Q66" s="850"/>
    </row>
    <row r="67" spans="1:17" ht="14.45" customHeight="1" x14ac:dyDescent="0.2">
      <c r="A67" s="831" t="s">
        <v>571</v>
      </c>
      <c r="B67" s="832" t="s">
        <v>2592</v>
      </c>
      <c r="C67" s="832" t="s">
        <v>877</v>
      </c>
      <c r="D67" s="832" t="s">
        <v>2669</v>
      </c>
      <c r="E67" s="832" t="s">
        <v>2670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0</v>
      </c>
      <c r="P67" s="837"/>
      <c r="Q67" s="850">
        <v>0</v>
      </c>
    </row>
    <row r="68" spans="1:17" ht="14.45" customHeight="1" x14ac:dyDescent="0.2">
      <c r="A68" s="831" t="s">
        <v>571</v>
      </c>
      <c r="B68" s="832" t="s">
        <v>2592</v>
      </c>
      <c r="C68" s="832" t="s">
        <v>877</v>
      </c>
      <c r="D68" s="832" t="s">
        <v>2671</v>
      </c>
      <c r="E68" s="832" t="s">
        <v>2672</v>
      </c>
      <c r="F68" s="849"/>
      <c r="G68" s="849"/>
      <c r="H68" s="849"/>
      <c r="I68" s="849"/>
      <c r="J68" s="849"/>
      <c r="K68" s="849"/>
      <c r="L68" s="849"/>
      <c r="M68" s="849"/>
      <c r="N68" s="849">
        <v>1991</v>
      </c>
      <c r="O68" s="849">
        <v>0</v>
      </c>
      <c r="P68" s="837"/>
      <c r="Q68" s="850">
        <v>0</v>
      </c>
    </row>
    <row r="69" spans="1:17" ht="14.45" customHeight="1" x14ac:dyDescent="0.2">
      <c r="A69" s="831" t="s">
        <v>571</v>
      </c>
      <c r="B69" s="832" t="s">
        <v>2592</v>
      </c>
      <c r="C69" s="832" t="s">
        <v>877</v>
      </c>
      <c r="D69" s="832" t="s">
        <v>2673</v>
      </c>
      <c r="E69" s="832" t="s">
        <v>2674</v>
      </c>
      <c r="F69" s="849"/>
      <c r="G69" s="849"/>
      <c r="H69" s="849"/>
      <c r="I69" s="849"/>
      <c r="J69" s="849"/>
      <c r="K69" s="849"/>
      <c r="L69" s="849"/>
      <c r="M69" s="849"/>
      <c r="N69" s="849">
        <v>1730</v>
      </c>
      <c r="O69" s="849">
        <v>195490</v>
      </c>
      <c r="P69" s="837"/>
      <c r="Q69" s="850">
        <v>113</v>
      </c>
    </row>
    <row r="70" spans="1:17" ht="14.45" customHeight="1" x14ac:dyDescent="0.2">
      <c r="A70" s="831" t="s">
        <v>571</v>
      </c>
      <c r="B70" s="832" t="s">
        <v>2592</v>
      </c>
      <c r="C70" s="832" t="s">
        <v>877</v>
      </c>
      <c r="D70" s="832" t="s">
        <v>2675</v>
      </c>
      <c r="E70" s="832" t="s">
        <v>2676</v>
      </c>
      <c r="F70" s="849"/>
      <c r="G70" s="849"/>
      <c r="H70" s="849"/>
      <c r="I70" s="849"/>
      <c r="J70" s="849"/>
      <c r="K70" s="849"/>
      <c r="L70" s="849"/>
      <c r="M70" s="849"/>
      <c r="N70" s="849">
        <v>60</v>
      </c>
      <c r="O70" s="849">
        <v>0</v>
      </c>
      <c r="P70" s="837"/>
      <c r="Q70" s="850">
        <v>0</v>
      </c>
    </row>
    <row r="71" spans="1:17" ht="14.45" customHeight="1" x14ac:dyDescent="0.2">
      <c r="A71" s="831" t="s">
        <v>571</v>
      </c>
      <c r="B71" s="832" t="s">
        <v>2592</v>
      </c>
      <c r="C71" s="832" t="s">
        <v>877</v>
      </c>
      <c r="D71" s="832" t="s">
        <v>2677</v>
      </c>
      <c r="E71" s="832" t="s">
        <v>2678</v>
      </c>
      <c r="F71" s="849"/>
      <c r="G71" s="849"/>
      <c r="H71" s="849"/>
      <c r="I71" s="849"/>
      <c r="J71" s="849"/>
      <c r="K71" s="849"/>
      <c r="L71" s="849"/>
      <c r="M71" s="849"/>
      <c r="N71" s="849">
        <v>3</v>
      </c>
      <c r="O71" s="849">
        <v>0</v>
      </c>
      <c r="P71" s="837"/>
      <c r="Q71" s="850">
        <v>0</v>
      </c>
    </row>
    <row r="72" spans="1:17" ht="14.45" customHeight="1" x14ac:dyDescent="0.2">
      <c r="A72" s="831" t="s">
        <v>571</v>
      </c>
      <c r="B72" s="832" t="s">
        <v>2592</v>
      </c>
      <c r="C72" s="832" t="s">
        <v>877</v>
      </c>
      <c r="D72" s="832" t="s">
        <v>2679</v>
      </c>
      <c r="E72" s="832" t="s">
        <v>2680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0</v>
      </c>
      <c r="P72" s="837"/>
      <c r="Q72" s="850">
        <v>0</v>
      </c>
    </row>
    <row r="73" spans="1:17" ht="14.45" customHeight="1" x14ac:dyDescent="0.2">
      <c r="A73" s="831" t="s">
        <v>571</v>
      </c>
      <c r="B73" s="832" t="s">
        <v>2592</v>
      </c>
      <c r="C73" s="832" t="s">
        <v>877</v>
      </c>
      <c r="D73" s="832" t="s">
        <v>2681</v>
      </c>
      <c r="E73" s="832" t="s">
        <v>2682</v>
      </c>
      <c r="F73" s="849"/>
      <c r="G73" s="849"/>
      <c r="H73" s="849"/>
      <c r="I73" s="849"/>
      <c r="J73" s="849"/>
      <c r="K73" s="849"/>
      <c r="L73" s="849"/>
      <c r="M73" s="849"/>
      <c r="N73" s="849">
        <v>3</v>
      </c>
      <c r="O73" s="849">
        <v>0</v>
      </c>
      <c r="P73" s="837"/>
      <c r="Q73" s="850">
        <v>0</v>
      </c>
    </row>
    <row r="74" spans="1:17" ht="14.45" customHeight="1" x14ac:dyDescent="0.2">
      <c r="A74" s="831" t="s">
        <v>571</v>
      </c>
      <c r="B74" s="832" t="s">
        <v>2683</v>
      </c>
      <c r="C74" s="832" t="s">
        <v>2549</v>
      </c>
      <c r="D74" s="832" t="s">
        <v>2684</v>
      </c>
      <c r="E74" s="832" t="s">
        <v>2685</v>
      </c>
      <c r="F74" s="849">
        <v>11</v>
      </c>
      <c r="G74" s="849">
        <v>549.23</v>
      </c>
      <c r="H74" s="849"/>
      <c r="I74" s="849">
        <v>49.93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5" customHeight="1" x14ac:dyDescent="0.2">
      <c r="A75" s="831" t="s">
        <v>571</v>
      </c>
      <c r="B75" s="832" t="s">
        <v>2683</v>
      </c>
      <c r="C75" s="832" t="s">
        <v>2549</v>
      </c>
      <c r="D75" s="832" t="s">
        <v>2593</v>
      </c>
      <c r="E75" s="832" t="s">
        <v>2594</v>
      </c>
      <c r="F75" s="849">
        <v>95</v>
      </c>
      <c r="G75" s="849">
        <v>41312.65</v>
      </c>
      <c r="H75" s="849">
        <v>2.0480885732812721</v>
      </c>
      <c r="I75" s="849">
        <v>434.87</v>
      </c>
      <c r="J75" s="849">
        <v>65</v>
      </c>
      <c r="K75" s="849">
        <v>20171.320000000003</v>
      </c>
      <c r="L75" s="849">
        <v>1</v>
      </c>
      <c r="M75" s="849">
        <v>310.32800000000003</v>
      </c>
      <c r="N75" s="849">
        <v>73.2</v>
      </c>
      <c r="O75" s="849">
        <v>5405.31</v>
      </c>
      <c r="P75" s="837">
        <v>0.26797006839413579</v>
      </c>
      <c r="Q75" s="850">
        <v>73.843032786885246</v>
      </c>
    </row>
    <row r="76" spans="1:17" ht="14.45" customHeight="1" x14ac:dyDescent="0.2">
      <c r="A76" s="831" t="s">
        <v>571</v>
      </c>
      <c r="B76" s="832" t="s">
        <v>2683</v>
      </c>
      <c r="C76" s="832" t="s">
        <v>2549</v>
      </c>
      <c r="D76" s="832" t="s">
        <v>2686</v>
      </c>
      <c r="E76" s="832" t="s">
        <v>1030</v>
      </c>
      <c r="F76" s="849">
        <v>5.4</v>
      </c>
      <c r="G76" s="849">
        <v>1941.44</v>
      </c>
      <c r="H76" s="849">
        <v>1.3965988547751274</v>
      </c>
      <c r="I76" s="849">
        <v>359.52592592592589</v>
      </c>
      <c r="J76" s="849">
        <v>3.5</v>
      </c>
      <c r="K76" s="849">
        <v>1390.1200000000001</v>
      </c>
      <c r="L76" s="849">
        <v>1</v>
      </c>
      <c r="M76" s="849">
        <v>397.17714285714288</v>
      </c>
      <c r="N76" s="849">
        <v>2.9</v>
      </c>
      <c r="O76" s="849">
        <v>1077.3999999999999</v>
      </c>
      <c r="P76" s="837">
        <v>0.77504100365436057</v>
      </c>
      <c r="Q76" s="850">
        <v>371.51724137931029</v>
      </c>
    </row>
    <row r="77" spans="1:17" ht="14.45" customHeight="1" x14ac:dyDescent="0.2">
      <c r="A77" s="831" t="s">
        <v>571</v>
      </c>
      <c r="B77" s="832" t="s">
        <v>2683</v>
      </c>
      <c r="C77" s="832" t="s">
        <v>2549</v>
      </c>
      <c r="D77" s="832" t="s">
        <v>2687</v>
      </c>
      <c r="E77" s="832" t="s">
        <v>2688</v>
      </c>
      <c r="F77" s="849">
        <v>15</v>
      </c>
      <c r="G77" s="849">
        <v>10356.9</v>
      </c>
      <c r="H77" s="849"/>
      <c r="I77" s="849">
        <v>690.45999999999992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5" customHeight="1" x14ac:dyDescent="0.2">
      <c r="A78" s="831" t="s">
        <v>571</v>
      </c>
      <c r="B78" s="832" t="s">
        <v>2683</v>
      </c>
      <c r="C78" s="832" t="s">
        <v>2549</v>
      </c>
      <c r="D78" s="832" t="s">
        <v>2595</v>
      </c>
      <c r="E78" s="832" t="s">
        <v>2596</v>
      </c>
      <c r="F78" s="849">
        <v>1</v>
      </c>
      <c r="G78" s="849">
        <v>58.4</v>
      </c>
      <c r="H78" s="849">
        <v>0.30377113133940181</v>
      </c>
      <c r="I78" s="849">
        <v>58.4</v>
      </c>
      <c r="J78" s="849">
        <v>5</v>
      </c>
      <c r="K78" s="849">
        <v>192.25</v>
      </c>
      <c r="L78" s="849">
        <v>1</v>
      </c>
      <c r="M78" s="849">
        <v>38.450000000000003</v>
      </c>
      <c r="N78" s="849">
        <v>25</v>
      </c>
      <c r="O78" s="849">
        <v>1042.6500000000001</v>
      </c>
      <c r="P78" s="837">
        <v>5.4234070221066322</v>
      </c>
      <c r="Q78" s="850">
        <v>41.706000000000003</v>
      </c>
    </row>
    <row r="79" spans="1:17" ht="14.45" customHeight="1" x14ac:dyDescent="0.2">
      <c r="A79" s="831" t="s">
        <v>571</v>
      </c>
      <c r="B79" s="832" t="s">
        <v>2683</v>
      </c>
      <c r="C79" s="832" t="s">
        <v>2549</v>
      </c>
      <c r="D79" s="832" t="s">
        <v>2597</v>
      </c>
      <c r="E79" s="832" t="s">
        <v>2598</v>
      </c>
      <c r="F79" s="849"/>
      <c r="G79" s="849"/>
      <c r="H79" s="849"/>
      <c r="I79" s="849"/>
      <c r="J79" s="849">
        <v>7</v>
      </c>
      <c r="K79" s="849">
        <v>8664.18</v>
      </c>
      <c r="L79" s="849">
        <v>1</v>
      </c>
      <c r="M79" s="849">
        <v>1237.74</v>
      </c>
      <c r="N79" s="849"/>
      <c r="O79" s="849"/>
      <c r="P79" s="837"/>
      <c r="Q79" s="850"/>
    </row>
    <row r="80" spans="1:17" ht="14.45" customHeight="1" x14ac:dyDescent="0.2">
      <c r="A80" s="831" t="s">
        <v>571</v>
      </c>
      <c r="B80" s="832" t="s">
        <v>2683</v>
      </c>
      <c r="C80" s="832" t="s">
        <v>2549</v>
      </c>
      <c r="D80" s="832" t="s">
        <v>2689</v>
      </c>
      <c r="E80" s="832" t="s">
        <v>2690</v>
      </c>
      <c r="F80" s="849">
        <v>26</v>
      </c>
      <c r="G80" s="849">
        <v>3347.24</v>
      </c>
      <c r="H80" s="849">
        <v>0.92857142857142849</v>
      </c>
      <c r="I80" s="849">
        <v>128.73999999999998</v>
      </c>
      <c r="J80" s="849">
        <v>28</v>
      </c>
      <c r="K80" s="849">
        <v>3604.7200000000003</v>
      </c>
      <c r="L80" s="849">
        <v>1</v>
      </c>
      <c r="M80" s="849">
        <v>128.74</v>
      </c>
      <c r="N80" s="849">
        <v>42</v>
      </c>
      <c r="O80" s="849">
        <v>5407.08</v>
      </c>
      <c r="P80" s="837">
        <v>1.4999999999999998</v>
      </c>
      <c r="Q80" s="850">
        <v>128.74</v>
      </c>
    </row>
    <row r="81" spans="1:17" ht="14.45" customHeight="1" x14ac:dyDescent="0.2">
      <c r="A81" s="831" t="s">
        <v>571</v>
      </c>
      <c r="B81" s="832" t="s">
        <v>2683</v>
      </c>
      <c r="C81" s="832" t="s">
        <v>2549</v>
      </c>
      <c r="D81" s="832" t="s">
        <v>2599</v>
      </c>
      <c r="E81" s="832" t="s">
        <v>987</v>
      </c>
      <c r="F81" s="849">
        <v>0.8</v>
      </c>
      <c r="G81" s="849">
        <v>536.4</v>
      </c>
      <c r="H81" s="849"/>
      <c r="I81" s="849">
        <v>670.49999999999989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5" customHeight="1" x14ac:dyDescent="0.2">
      <c r="A82" s="831" t="s">
        <v>571</v>
      </c>
      <c r="B82" s="832" t="s">
        <v>2683</v>
      </c>
      <c r="C82" s="832" t="s">
        <v>2549</v>
      </c>
      <c r="D82" s="832" t="s">
        <v>2600</v>
      </c>
      <c r="E82" s="832" t="s">
        <v>2601</v>
      </c>
      <c r="F82" s="849">
        <v>5.7</v>
      </c>
      <c r="G82" s="849">
        <v>243.96000000000004</v>
      </c>
      <c r="H82" s="849">
        <v>2.2800000000000002</v>
      </c>
      <c r="I82" s="849">
        <v>42.800000000000004</v>
      </c>
      <c r="J82" s="849">
        <v>2.5</v>
      </c>
      <c r="K82" s="849">
        <v>107</v>
      </c>
      <c r="L82" s="849">
        <v>1</v>
      </c>
      <c r="M82" s="849">
        <v>42.8</v>
      </c>
      <c r="N82" s="849">
        <v>0.5</v>
      </c>
      <c r="O82" s="849">
        <v>21.4</v>
      </c>
      <c r="P82" s="837">
        <v>0.19999999999999998</v>
      </c>
      <c r="Q82" s="850">
        <v>42.8</v>
      </c>
    </row>
    <row r="83" spans="1:17" ht="14.45" customHeight="1" x14ac:dyDescent="0.2">
      <c r="A83" s="831" t="s">
        <v>571</v>
      </c>
      <c r="B83" s="832" t="s">
        <v>2683</v>
      </c>
      <c r="C83" s="832" t="s">
        <v>2549</v>
      </c>
      <c r="D83" s="832" t="s">
        <v>2603</v>
      </c>
      <c r="E83" s="832" t="s">
        <v>2604</v>
      </c>
      <c r="F83" s="849">
        <v>0.2</v>
      </c>
      <c r="G83" s="849">
        <v>54.34</v>
      </c>
      <c r="H83" s="849"/>
      <c r="I83" s="849">
        <v>271.7</v>
      </c>
      <c r="J83" s="849"/>
      <c r="K83" s="849"/>
      <c r="L83" s="849"/>
      <c r="M83" s="849"/>
      <c r="N83" s="849">
        <v>0.8</v>
      </c>
      <c r="O83" s="849">
        <v>145.28</v>
      </c>
      <c r="P83" s="837"/>
      <c r="Q83" s="850">
        <v>181.6</v>
      </c>
    </row>
    <row r="84" spans="1:17" ht="14.45" customHeight="1" x14ac:dyDescent="0.2">
      <c r="A84" s="831" t="s">
        <v>571</v>
      </c>
      <c r="B84" s="832" t="s">
        <v>2683</v>
      </c>
      <c r="C84" s="832" t="s">
        <v>2549</v>
      </c>
      <c r="D84" s="832" t="s">
        <v>2605</v>
      </c>
      <c r="E84" s="832" t="s">
        <v>932</v>
      </c>
      <c r="F84" s="849">
        <v>6.8000000000000007</v>
      </c>
      <c r="G84" s="849">
        <v>923.8</v>
      </c>
      <c r="H84" s="849">
        <v>8.5001840264998147</v>
      </c>
      <c r="I84" s="849">
        <v>135.85294117647058</v>
      </c>
      <c r="J84" s="849">
        <v>0.8</v>
      </c>
      <c r="K84" s="849">
        <v>108.68</v>
      </c>
      <c r="L84" s="849">
        <v>1</v>
      </c>
      <c r="M84" s="849">
        <v>135.85</v>
      </c>
      <c r="N84" s="849">
        <v>1.9200000000000002</v>
      </c>
      <c r="O84" s="849">
        <v>260.82000000000005</v>
      </c>
      <c r="P84" s="837">
        <v>2.3998895841001109</v>
      </c>
      <c r="Q84" s="850">
        <v>135.84375000000003</v>
      </c>
    </row>
    <row r="85" spans="1:17" ht="14.45" customHeight="1" x14ac:dyDescent="0.2">
      <c r="A85" s="831" t="s">
        <v>571</v>
      </c>
      <c r="B85" s="832" t="s">
        <v>2683</v>
      </c>
      <c r="C85" s="832" t="s">
        <v>2549</v>
      </c>
      <c r="D85" s="832" t="s">
        <v>2691</v>
      </c>
      <c r="E85" s="832" t="s">
        <v>2692</v>
      </c>
      <c r="F85" s="849">
        <v>2</v>
      </c>
      <c r="G85" s="849">
        <v>131.5</v>
      </c>
      <c r="H85" s="849"/>
      <c r="I85" s="849">
        <v>65.75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5" customHeight="1" x14ac:dyDescent="0.2">
      <c r="A86" s="831" t="s">
        <v>571</v>
      </c>
      <c r="B86" s="832" t="s">
        <v>2683</v>
      </c>
      <c r="C86" s="832" t="s">
        <v>2549</v>
      </c>
      <c r="D86" s="832" t="s">
        <v>2606</v>
      </c>
      <c r="E86" s="832" t="s">
        <v>2607</v>
      </c>
      <c r="F86" s="849">
        <v>3.8000000000000003</v>
      </c>
      <c r="G86" s="849">
        <v>6200.84</v>
      </c>
      <c r="H86" s="849">
        <v>1.9000000000000001</v>
      </c>
      <c r="I86" s="849">
        <v>1631.8</v>
      </c>
      <c r="J86" s="849">
        <v>2.0000000000000004</v>
      </c>
      <c r="K86" s="849">
        <v>3263.6</v>
      </c>
      <c r="L86" s="849">
        <v>1</v>
      </c>
      <c r="M86" s="849">
        <v>1631.7999999999995</v>
      </c>
      <c r="N86" s="849">
        <v>0.6</v>
      </c>
      <c r="O86" s="849">
        <v>979.08</v>
      </c>
      <c r="P86" s="837">
        <v>0.30000000000000004</v>
      </c>
      <c r="Q86" s="850">
        <v>1631.8000000000002</v>
      </c>
    </row>
    <row r="87" spans="1:17" ht="14.45" customHeight="1" x14ac:dyDescent="0.2">
      <c r="A87" s="831" t="s">
        <v>571</v>
      </c>
      <c r="B87" s="832" t="s">
        <v>2683</v>
      </c>
      <c r="C87" s="832" t="s">
        <v>2549</v>
      </c>
      <c r="D87" s="832" t="s">
        <v>2693</v>
      </c>
      <c r="E87" s="832" t="s">
        <v>729</v>
      </c>
      <c r="F87" s="849">
        <v>20.5</v>
      </c>
      <c r="G87" s="849">
        <v>319530.42000000004</v>
      </c>
      <c r="H87" s="849">
        <v>0.97006615312398059</v>
      </c>
      <c r="I87" s="849">
        <v>15586.849756097563</v>
      </c>
      <c r="J87" s="849">
        <v>21.1</v>
      </c>
      <c r="K87" s="849">
        <v>329390.34000000003</v>
      </c>
      <c r="L87" s="849">
        <v>1</v>
      </c>
      <c r="M87" s="849">
        <v>15610.916587677726</v>
      </c>
      <c r="N87" s="849">
        <v>16.5</v>
      </c>
      <c r="O87" s="849">
        <v>257582.7</v>
      </c>
      <c r="P87" s="837">
        <v>0.78199834275649971</v>
      </c>
      <c r="Q87" s="850">
        <v>15611.072727272727</v>
      </c>
    </row>
    <row r="88" spans="1:17" ht="14.45" customHeight="1" x14ac:dyDescent="0.2">
      <c r="A88" s="831" t="s">
        <v>571</v>
      </c>
      <c r="B88" s="832" t="s">
        <v>2683</v>
      </c>
      <c r="C88" s="832" t="s">
        <v>2549</v>
      </c>
      <c r="D88" s="832" t="s">
        <v>2693</v>
      </c>
      <c r="E88" s="832"/>
      <c r="F88" s="849">
        <v>1.5</v>
      </c>
      <c r="G88" s="849">
        <v>23323.89</v>
      </c>
      <c r="H88" s="849">
        <v>0.99420329515751993</v>
      </c>
      <c r="I88" s="849">
        <v>15549.26</v>
      </c>
      <c r="J88" s="849">
        <v>1.5</v>
      </c>
      <c r="K88" s="849">
        <v>23459.88</v>
      </c>
      <c r="L88" s="849">
        <v>1</v>
      </c>
      <c r="M88" s="849">
        <v>15639.92</v>
      </c>
      <c r="N88" s="849">
        <v>3</v>
      </c>
      <c r="O88" s="849">
        <v>46919.76</v>
      </c>
      <c r="P88" s="837">
        <v>2</v>
      </c>
      <c r="Q88" s="850">
        <v>15639.92</v>
      </c>
    </row>
    <row r="89" spans="1:17" ht="14.45" customHeight="1" x14ac:dyDescent="0.2">
      <c r="A89" s="831" t="s">
        <v>571</v>
      </c>
      <c r="B89" s="832" t="s">
        <v>2683</v>
      </c>
      <c r="C89" s="832" t="s">
        <v>2549</v>
      </c>
      <c r="D89" s="832" t="s">
        <v>2608</v>
      </c>
      <c r="E89" s="832" t="s">
        <v>2609</v>
      </c>
      <c r="F89" s="849">
        <v>3.2</v>
      </c>
      <c r="G89" s="849">
        <v>869.43999999999994</v>
      </c>
      <c r="H89" s="849">
        <v>1.3913043478260867</v>
      </c>
      <c r="I89" s="849">
        <v>271.7</v>
      </c>
      <c r="J89" s="849">
        <v>2.3000000000000003</v>
      </c>
      <c r="K89" s="849">
        <v>624.91000000000008</v>
      </c>
      <c r="L89" s="849">
        <v>1</v>
      </c>
      <c r="M89" s="849">
        <v>271.7</v>
      </c>
      <c r="N89" s="849"/>
      <c r="O89" s="849"/>
      <c r="P89" s="837"/>
      <c r="Q89" s="850"/>
    </row>
    <row r="90" spans="1:17" ht="14.45" customHeight="1" x14ac:dyDescent="0.2">
      <c r="A90" s="831" t="s">
        <v>571</v>
      </c>
      <c r="B90" s="832" t="s">
        <v>2683</v>
      </c>
      <c r="C90" s="832" t="s">
        <v>2549</v>
      </c>
      <c r="D90" s="832" t="s">
        <v>2608</v>
      </c>
      <c r="E90" s="832"/>
      <c r="F90" s="849"/>
      <c r="G90" s="849"/>
      <c r="H90" s="849"/>
      <c r="I90" s="849"/>
      <c r="J90" s="849">
        <v>0.3</v>
      </c>
      <c r="K90" s="849">
        <v>81.510000000000005</v>
      </c>
      <c r="L90" s="849">
        <v>1</v>
      </c>
      <c r="M90" s="849">
        <v>271.70000000000005</v>
      </c>
      <c r="N90" s="849"/>
      <c r="O90" s="849"/>
      <c r="P90" s="837"/>
      <c r="Q90" s="850"/>
    </row>
    <row r="91" spans="1:17" ht="14.45" customHeight="1" x14ac:dyDescent="0.2">
      <c r="A91" s="831" t="s">
        <v>571</v>
      </c>
      <c r="B91" s="832" t="s">
        <v>2683</v>
      </c>
      <c r="C91" s="832" t="s">
        <v>2549</v>
      </c>
      <c r="D91" s="832" t="s">
        <v>2694</v>
      </c>
      <c r="E91" s="832" t="s">
        <v>2695</v>
      </c>
      <c r="F91" s="849">
        <v>19</v>
      </c>
      <c r="G91" s="849">
        <v>2082.4</v>
      </c>
      <c r="H91" s="849">
        <v>3.8000000000000003</v>
      </c>
      <c r="I91" s="849">
        <v>109.60000000000001</v>
      </c>
      <c r="J91" s="849">
        <v>5</v>
      </c>
      <c r="K91" s="849">
        <v>548</v>
      </c>
      <c r="L91" s="849">
        <v>1</v>
      </c>
      <c r="M91" s="849">
        <v>109.6</v>
      </c>
      <c r="N91" s="849">
        <v>10</v>
      </c>
      <c r="O91" s="849">
        <v>1096</v>
      </c>
      <c r="P91" s="837">
        <v>2</v>
      </c>
      <c r="Q91" s="850">
        <v>109.6</v>
      </c>
    </row>
    <row r="92" spans="1:17" ht="14.45" customHeight="1" x14ac:dyDescent="0.2">
      <c r="A92" s="831" t="s">
        <v>571</v>
      </c>
      <c r="B92" s="832" t="s">
        <v>2683</v>
      </c>
      <c r="C92" s="832" t="s">
        <v>2549</v>
      </c>
      <c r="D92" s="832" t="s">
        <v>2696</v>
      </c>
      <c r="E92" s="832" t="s">
        <v>2697</v>
      </c>
      <c r="F92" s="849">
        <v>6</v>
      </c>
      <c r="G92" s="849">
        <v>355.02</v>
      </c>
      <c r="H92" s="849"/>
      <c r="I92" s="849">
        <v>59.169999999999995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5" customHeight="1" x14ac:dyDescent="0.2">
      <c r="A93" s="831" t="s">
        <v>571</v>
      </c>
      <c r="B93" s="832" t="s">
        <v>2683</v>
      </c>
      <c r="C93" s="832" t="s">
        <v>2549</v>
      </c>
      <c r="D93" s="832" t="s">
        <v>2610</v>
      </c>
      <c r="E93" s="832"/>
      <c r="F93" s="849">
        <v>1.1000000000000001</v>
      </c>
      <c r="G93" s="849">
        <v>50.93</v>
      </c>
      <c r="H93" s="849"/>
      <c r="I93" s="849">
        <v>46.3</v>
      </c>
      <c r="J93" s="849"/>
      <c r="K93" s="849"/>
      <c r="L93" s="849"/>
      <c r="M93" s="849"/>
      <c r="N93" s="849"/>
      <c r="O93" s="849"/>
      <c r="P93" s="837"/>
      <c r="Q93" s="850"/>
    </row>
    <row r="94" spans="1:17" ht="14.45" customHeight="1" x14ac:dyDescent="0.2">
      <c r="A94" s="831" t="s">
        <v>571</v>
      </c>
      <c r="B94" s="832" t="s">
        <v>2683</v>
      </c>
      <c r="C94" s="832" t="s">
        <v>2549</v>
      </c>
      <c r="D94" s="832" t="s">
        <v>2610</v>
      </c>
      <c r="E94" s="832" t="s">
        <v>2611</v>
      </c>
      <c r="F94" s="849">
        <v>29.8</v>
      </c>
      <c r="G94" s="849">
        <v>1379.83</v>
      </c>
      <c r="H94" s="849">
        <v>42.574205492132059</v>
      </c>
      <c r="I94" s="849">
        <v>46.303020134228184</v>
      </c>
      <c r="J94" s="849">
        <v>0.7</v>
      </c>
      <c r="K94" s="849">
        <v>32.409999999999997</v>
      </c>
      <c r="L94" s="849">
        <v>1</v>
      </c>
      <c r="M94" s="849">
        <v>46.3</v>
      </c>
      <c r="N94" s="849"/>
      <c r="O94" s="849"/>
      <c r="P94" s="837"/>
      <c r="Q94" s="850"/>
    </row>
    <row r="95" spans="1:17" ht="14.45" customHeight="1" x14ac:dyDescent="0.2">
      <c r="A95" s="831" t="s">
        <v>571</v>
      </c>
      <c r="B95" s="832" t="s">
        <v>2683</v>
      </c>
      <c r="C95" s="832" t="s">
        <v>2549</v>
      </c>
      <c r="D95" s="832" t="s">
        <v>2612</v>
      </c>
      <c r="E95" s="832" t="s">
        <v>2611</v>
      </c>
      <c r="F95" s="849"/>
      <c r="G95" s="849"/>
      <c r="H95" s="849"/>
      <c r="I95" s="849"/>
      <c r="J95" s="849">
        <v>20.699999999999996</v>
      </c>
      <c r="K95" s="849">
        <v>1356.27</v>
      </c>
      <c r="L95" s="849">
        <v>1</v>
      </c>
      <c r="M95" s="849">
        <v>65.520289855072477</v>
      </c>
      <c r="N95" s="849">
        <v>17.799999999999997</v>
      </c>
      <c r="O95" s="849">
        <v>1050.6500000000001</v>
      </c>
      <c r="P95" s="837">
        <v>0.77466138748184366</v>
      </c>
      <c r="Q95" s="850">
        <v>59.025280898876417</v>
      </c>
    </row>
    <row r="96" spans="1:17" ht="14.45" customHeight="1" x14ac:dyDescent="0.2">
      <c r="A96" s="831" t="s">
        <v>571</v>
      </c>
      <c r="B96" s="832" t="s">
        <v>2683</v>
      </c>
      <c r="C96" s="832" t="s">
        <v>2549</v>
      </c>
      <c r="D96" s="832" t="s">
        <v>2698</v>
      </c>
      <c r="E96" s="832" t="s">
        <v>2699</v>
      </c>
      <c r="F96" s="849">
        <v>0.7</v>
      </c>
      <c r="G96" s="849">
        <v>419.86</v>
      </c>
      <c r="H96" s="849">
        <v>1.1666666666666667</v>
      </c>
      <c r="I96" s="849">
        <v>599.80000000000007</v>
      </c>
      <c r="J96" s="849">
        <v>0.6</v>
      </c>
      <c r="K96" s="849">
        <v>359.88</v>
      </c>
      <c r="L96" s="849">
        <v>1</v>
      </c>
      <c r="M96" s="849">
        <v>599.80000000000007</v>
      </c>
      <c r="N96" s="849"/>
      <c r="O96" s="849"/>
      <c r="P96" s="837"/>
      <c r="Q96" s="850"/>
    </row>
    <row r="97" spans="1:17" ht="14.45" customHeight="1" x14ac:dyDescent="0.2">
      <c r="A97" s="831" t="s">
        <v>571</v>
      </c>
      <c r="B97" s="832" t="s">
        <v>2683</v>
      </c>
      <c r="C97" s="832" t="s">
        <v>2549</v>
      </c>
      <c r="D97" s="832" t="s">
        <v>2700</v>
      </c>
      <c r="E97" s="832" t="s">
        <v>2701</v>
      </c>
      <c r="F97" s="849">
        <v>2</v>
      </c>
      <c r="G97" s="849">
        <v>6880.73</v>
      </c>
      <c r="H97" s="849"/>
      <c r="I97" s="849">
        <v>3440.3649999999998</v>
      </c>
      <c r="J97" s="849"/>
      <c r="K97" s="849"/>
      <c r="L97" s="849"/>
      <c r="M97" s="849"/>
      <c r="N97" s="849"/>
      <c r="O97" s="849"/>
      <c r="P97" s="837"/>
      <c r="Q97" s="850"/>
    </row>
    <row r="98" spans="1:17" ht="14.45" customHeight="1" x14ac:dyDescent="0.2">
      <c r="A98" s="831" t="s">
        <v>571</v>
      </c>
      <c r="B98" s="832" t="s">
        <v>2683</v>
      </c>
      <c r="C98" s="832" t="s">
        <v>2549</v>
      </c>
      <c r="D98" s="832" t="s">
        <v>2702</v>
      </c>
      <c r="E98" s="832" t="s">
        <v>939</v>
      </c>
      <c r="F98" s="849">
        <v>50</v>
      </c>
      <c r="G98" s="849">
        <v>4624.5</v>
      </c>
      <c r="H98" s="849">
        <v>1.5576371205690958</v>
      </c>
      <c r="I98" s="849">
        <v>92.49</v>
      </c>
      <c r="J98" s="849">
        <v>32.1</v>
      </c>
      <c r="K98" s="849">
        <v>2968.92</v>
      </c>
      <c r="L98" s="849">
        <v>1</v>
      </c>
      <c r="M98" s="849">
        <v>92.489719626168224</v>
      </c>
      <c r="N98" s="849"/>
      <c r="O98" s="849"/>
      <c r="P98" s="837"/>
      <c r="Q98" s="850"/>
    </row>
    <row r="99" spans="1:17" ht="14.45" customHeight="1" x14ac:dyDescent="0.2">
      <c r="A99" s="831" t="s">
        <v>571</v>
      </c>
      <c r="B99" s="832" t="s">
        <v>2683</v>
      </c>
      <c r="C99" s="832" t="s">
        <v>2549</v>
      </c>
      <c r="D99" s="832" t="s">
        <v>2702</v>
      </c>
      <c r="E99" s="832"/>
      <c r="F99" s="849"/>
      <c r="G99" s="849"/>
      <c r="H99" s="849"/>
      <c r="I99" s="849"/>
      <c r="J99" s="849">
        <v>4</v>
      </c>
      <c r="K99" s="849">
        <v>369.96</v>
      </c>
      <c r="L99" s="849">
        <v>1</v>
      </c>
      <c r="M99" s="849">
        <v>92.49</v>
      </c>
      <c r="N99" s="849"/>
      <c r="O99" s="849"/>
      <c r="P99" s="837"/>
      <c r="Q99" s="850"/>
    </row>
    <row r="100" spans="1:17" ht="14.45" customHeight="1" x14ac:dyDescent="0.2">
      <c r="A100" s="831" t="s">
        <v>571</v>
      </c>
      <c r="B100" s="832" t="s">
        <v>2683</v>
      </c>
      <c r="C100" s="832" t="s">
        <v>2549</v>
      </c>
      <c r="D100" s="832" t="s">
        <v>2613</v>
      </c>
      <c r="E100" s="832" t="s">
        <v>951</v>
      </c>
      <c r="F100" s="849">
        <v>11.3</v>
      </c>
      <c r="G100" s="849">
        <v>18439.34</v>
      </c>
      <c r="H100" s="849">
        <v>1.4675324675324672</v>
      </c>
      <c r="I100" s="849">
        <v>1631.8</v>
      </c>
      <c r="J100" s="849">
        <v>7.7</v>
      </c>
      <c r="K100" s="849">
        <v>12564.860000000002</v>
      </c>
      <c r="L100" s="849">
        <v>1</v>
      </c>
      <c r="M100" s="849">
        <v>1631.8000000000002</v>
      </c>
      <c r="N100" s="849">
        <v>11.4</v>
      </c>
      <c r="O100" s="849">
        <v>18602.68</v>
      </c>
      <c r="P100" s="837">
        <v>1.4805322144456841</v>
      </c>
      <c r="Q100" s="850">
        <v>1631.8140350877193</v>
      </c>
    </row>
    <row r="101" spans="1:17" ht="14.45" customHeight="1" x14ac:dyDescent="0.2">
      <c r="A101" s="831" t="s">
        <v>571</v>
      </c>
      <c r="B101" s="832" t="s">
        <v>2683</v>
      </c>
      <c r="C101" s="832" t="s">
        <v>2549</v>
      </c>
      <c r="D101" s="832" t="s">
        <v>2614</v>
      </c>
      <c r="E101" s="832" t="s">
        <v>2615</v>
      </c>
      <c r="F101" s="849">
        <v>9</v>
      </c>
      <c r="G101" s="849">
        <v>986.4</v>
      </c>
      <c r="H101" s="849">
        <v>0.42654028436018959</v>
      </c>
      <c r="I101" s="849">
        <v>109.6</v>
      </c>
      <c r="J101" s="849">
        <v>21.1</v>
      </c>
      <c r="K101" s="849">
        <v>2312.56</v>
      </c>
      <c r="L101" s="849">
        <v>1</v>
      </c>
      <c r="M101" s="849">
        <v>109.6</v>
      </c>
      <c r="N101" s="849">
        <v>14</v>
      </c>
      <c r="O101" s="849">
        <v>1534.4</v>
      </c>
      <c r="P101" s="837">
        <v>0.66350710900473941</v>
      </c>
      <c r="Q101" s="850">
        <v>109.60000000000001</v>
      </c>
    </row>
    <row r="102" spans="1:17" ht="14.45" customHeight="1" x14ac:dyDescent="0.2">
      <c r="A102" s="831" t="s">
        <v>571</v>
      </c>
      <c r="B102" s="832" t="s">
        <v>2683</v>
      </c>
      <c r="C102" s="832" t="s">
        <v>2549</v>
      </c>
      <c r="D102" s="832" t="s">
        <v>2703</v>
      </c>
      <c r="E102" s="832" t="s">
        <v>1034</v>
      </c>
      <c r="F102" s="849">
        <v>0.1</v>
      </c>
      <c r="G102" s="849">
        <v>38.26</v>
      </c>
      <c r="H102" s="849"/>
      <c r="I102" s="849">
        <v>382.59999999999997</v>
      </c>
      <c r="J102" s="849"/>
      <c r="K102" s="849"/>
      <c r="L102" s="849"/>
      <c r="M102" s="849"/>
      <c r="N102" s="849">
        <v>0.3</v>
      </c>
      <c r="O102" s="849">
        <v>44.55</v>
      </c>
      <c r="P102" s="837"/>
      <c r="Q102" s="850">
        <v>148.5</v>
      </c>
    </row>
    <row r="103" spans="1:17" ht="14.45" customHeight="1" x14ac:dyDescent="0.2">
      <c r="A103" s="831" t="s">
        <v>571</v>
      </c>
      <c r="B103" s="832" t="s">
        <v>2683</v>
      </c>
      <c r="C103" s="832" t="s">
        <v>2549</v>
      </c>
      <c r="D103" s="832" t="s">
        <v>2704</v>
      </c>
      <c r="E103" s="832" t="s">
        <v>2705</v>
      </c>
      <c r="F103" s="849">
        <v>7</v>
      </c>
      <c r="G103" s="849">
        <v>72306.429999999993</v>
      </c>
      <c r="H103" s="849"/>
      <c r="I103" s="849">
        <v>10329.49</v>
      </c>
      <c r="J103" s="849"/>
      <c r="K103" s="849"/>
      <c r="L103" s="849"/>
      <c r="M103" s="849"/>
      <c r="N103" s="849"/>
      <c r="O103" s="849"/>
      <c r="P103" s="837"/>
      <c r="Q103" s="850"/>
    </row>
    <row r="104" spans="1:17" ht="14.45" customHeight="1" x14ac:dyDescent="0.2">
      <c r="A104" s="831" t="s">
        <v>571</v>
      </c>
      <c r="B104" s="832" t="s">
        <v>2683</v>
      </c>
      <c r="C104" s="832" t="s">
        <v>2549</v>
      </c>
      <c r="D104" s="832" t="s">
        <v>2706</v>
      </c>
      <c r="E104" s="832" t="s">
        <v>921</v>
      </c>
      <c r="F104" s="849">
        <v>12</v>
      </c>
      <c r="G104" s="849">
        <v>38073.360000000001</v>
      </c>
      <c r="H104" s="849">
        <v>6</v>
      </c>
      <c r="I104" s="849">
        <v>3172.78</v>
      </c>
      <c r="J104" s="849">
        <v>2</v>
      </c>
      <c r="K104" s="849">
        <v>6345.56</v>
      </c>
      <c r="L104" s="849">
        <v>1</v>
      </c>
      <c r="M104" s="849">
        <v>3172.78</v>
      </c>
      <c r="N104" s="849">
        <v>18</v>
      </c>
      <c r="O104" s="849">
        <v>53291.7</v>
      </c>
      <c r="P104" s="837">
        <v>8.3982658740914893</v>
      </c>
      <c r="Q104" s="850">
        <v>2960.6499999999996</v>
      </c>
    </row>
    <row r="105" spans="1:17" ht="14.45" customHeight="1" x14ac:dyDescent="0.2">
      <c r="A105" s="831" t="s">
        <v>571</v>
      </c>
      <c r="B105" s="832" t="s">
        <v>2683</v>
      </c>
      <c r="C105" s="832" t="s">
        <v>2549</v>
      </c>
      <c r="D105" s="832" t="s">
        <v>2619</v>
      </c>
      <c r="E105" s="832" t="s">
        <v>1013</v>
      </c>
      <c r="F105" s="849"/>
      <c r="G105" s="849"/>
      <c r="H105" s="849"/>
      <c r="I105" s="849"/>
      <c r="J105" s="849">
        <v>13</v>
      </c>
      <c r="K105" s="849">
        <v>854.75</v>
      </c>
      <c r="L105" s="849">
        <v>1</v>
      </c>
      <c r="M105" s="849">
        <v>65.75</v>
      </c>
      <c r="N105" s="849">
        <v>4</v>
      </c>
      <c r="O105" s="849">
        <v>120.06</v>
      </c>
      <c r="P105" s="837">
        <v>0.1404621234279029</v>
      </c>
      <c r="Q105" s="850">
        <v>30.015000000000001</v>
      </c>
    </row>
    <row r="106" spans="1:17" ht="14.45" customHeight="1" x14ac:dyDescent="0.2">
      <c r="A106" s="831" t="s">
        <v>571</v>
      </c>
      <c r="B106" s="832" t="s">
        <v>2683</v>
      </c>
      <c r="C106" s="832" t="s">
        <v>2549</v>
      </c>
      <c r="D106" s="832" t="s">
        <v>2707</v>
      </c>
      <c r="E106" s="832" t="s">
        <v>2708</v>
      </c>
      <c r="F106" s="849">
        <v>1.3</v>
      </c>
      <c r="G106" s="849">
        <v>1026.74</v>
      </c>
      <c r="H106" s="849">
        <v>0.6669914769774451</v>
      </c>
      <c r="I106" s="849">
        <v>789.8</v>
      </c>
      <c r="J106" s="849">
        <v>2</v>
      </c>
      <c r="K106" s="849">
        <v>1539.3600000000001</v>
      </c>
      <c r="L106" s="849">
        <v>1</v>
      </c>
      <c r="M106" s="849">
        <v>769.68000000000006</v>
      </c>
      <c r="N106" s="849">
        <v>0.5</v>
      </c>
      <c r="O106" s="849">
        <v>394.9</v>
      </c>
      <c r="P106" s="837">
        <v>0.25653518345286347</v>
      </c>
      <c r="Q106" s="850">
        <v>789.8</v>
      </c>
    </row>
    <row r="107" spans="1:17" ht="14.45" customHeight="1" x14ac:dyDescent="0.2">
      <c r="A107" s="831" t="s">
        <v>571</v>
      </c>
      <c r="B107" s="832" t="s">
        <v>2683</v>
      </c>
      <c r="C107" s="832" t="s">
        <v>2549</v>
      </c>
      <c r="D107" s="832" t="s">
        <v>2620</v>
      </c>
      <c r="E107" s="832" t="s">
        <v>987</v>
      </c>
      <c r="F107" s="849">
        <v>0.2</v>
      </c>
      <c r="G107" s="849">
        <v>39.18</v>
      </c>
      <c r="H107" s="849">
        <v>0.29221360381861572</v>
      </c>
      <c r="I107" s="849">
        <v>195.89999999999998</v>
      </c>
      <c r="J107" s="849">
        <v>0.4</v>
      </c>
      <c r="K107" s="849">
        <v>134.08000000000001</v>
      </c>
      <c r="L107" s="849">
        <v>1</v>
      </c>
      <c r="M107" s="849">
        <v>335.2</v>
      </c>
      <c r="N107" s="849">
        <v>1</v>
      </c>
      <c r="O107" s="849">
        <v>143.66</v>
      </c>
      <c r="P107" s="837">
        <v>1.0714498806682575</v>
      </c>
      <c r="Q107" s="850">
        <v>143.66</v>
      </c>
    </row>
    <row r="108" spans="1:17" ht="14.45" customHeight="1" x14ac:dyDescent="0.2">
      <c r="A108" s="831" t="s">
        <v>571</v>
      </c>
      <c r="B108" s="832" t="s">
        <v>2683</v>
      </c>
      <c r="C108" s="832" t="s">
        <v>2549</v>
      </c>
      <c r="D108" s="832" t="s">
        <v>2621</v>
      </c>
      <c r="E108" s="832" t="s">
        <v>1009</v>
      </c>
      <c r="F108" s="849">
        <v>2.4</v>
      </c>
      <c r="G108" s="849">
        <v>5101.4399999999996</v>
      </c>
      <c r="H108" s="849">
        <v>1.1374321356506616</v>
      </c>
      <c r="I108" s="849">
        <v>2125.6</v>
      </c>
      <c r="J108" s="849">
        <v>3.6</v>
      </c>
      <c r="K108" s="849">
        <v>4485.05</v>
      </c>
      <c r="L108" s="849">
        <v>1</v>
      </c>
      <c r="M108" s="849">
        <v>1245.8472222222222</v>
      </c>
      <c r="N108" s="849">
        <v>1.5</v>
      </c>
      <c r="O108" s="849">
        <v>688.81999999999994</v>
      </c>
      <c r="P108" s="837">
        <v>0.15358134245995025</v>
      </c>
      <c r="Q108" s="850">
        <v>459.21333333333331</v>
      </c>
    </row>
    <row r="109" spans="1:17" ht="14.45" customHeight="1" x14ac:dyDescent="0.2">
      <c r="A109" s="831" t="s">
        <v>571</v>
      </c>
      <c r="B109" s="832" t="s">
        <v>2683</v>
      </c>
      <c r="C109" s="832" t="s">
        <v>2549</v>
      </c>
      <c r="D109" s="832" t="s">
        <v>2622</v>
      </c>
      <c r="E109" s="832" t="s">
        <v>1026</v>
      </c>
      <c r="F109" s="849">
        <v>20</v>
      </c>
      <c r="G109" s="849">
        <v>2356.52</v>
      </c>
      <c r="H109" s="849">
        <v>5.3752737226277372</v>
      </c>
      <c r="I109" s="849">
        <v>117.82599999999999</v>
      </c>
      <c r="J109" s="849">
        <v>4</v>
      </c>
      <c r="K109" s="849">
        <v>438.4</v>
      </c>
      <c r="L109" s="849">
        <v>1</v>
      </c>
      <c r="M109" s="849">
        <v>109.6</v>
      </c>
      <c r="N109" s="849">
        <v>11</v>
      </c>
      <c r="O109" s="849">
        <v>367.28999999999996</v>
      </c>
      <c r="P109" s="837">
        <v>0.83779653284671529</v>
      </c>
      <c r="Q109" s="850">
        <v>33.389999999999993</v>
      </c>
    </row>
    <row r="110" spans="1:17" ht="14.45" customHeight="1" x14ac:dyDescent="0.2">
      <c r="A110" s="831" t="s">
        <v>571</v>
      </c>
      <c r="B110" s="832" t="s">
        <v>2683</v>
      </c>
      <c r="C110" s="832" t="s">
        <v>2549</v>
      </c>
      <c r="D110" s="832" t="s">
        <v>2709</v>
      </c>
      <c r="E110" s="832" t="s">
        <v>1022</v>
      </c>
      <c r="F110" s="849"/>
      <c r="G110" s="849"/>
      <c r="H110" s="849"/>
      <c r="I110" s="849"/>
      <c r="J110" s="849"/>
      <c r="K110" s="849"/>
      <c r="L110" s="849"/>
      <c r="M110" s="849"/>
      <c r="N110" s="849">
        <v>0.89999999999999991</v>
      </c>
      <c r="O110" s="849">
        <v>663.51</v>
      </c>
      <c r="P110" s="837"/>
      <c r="Q110" s="850">
        <v>737.23333333333335</v>
      </c>
    </row>
    <row r="111" spans="1:17" ht="14.45" customHeight="1" x14ac:dyDescent="0.2">
      <c r="A111" s="831" t="s">
        <v>571</v>
      </c>
      <c r="B111" s="832" t="s">
        <v>2683</v>
      </c>
      <c r="C111" s="832" t="s">
        <v>2549</v>
      </c>
      <c r="D111" s="832" t="s">
        <v>2710</v>
      </c>
      <c r="E111" s="832" t="s">
        <v>1016</v>
      </c>
      <c r="F111" s="849">
        <v>0.5</v>
      </c>
      <c r="G111" s="849">
        <v>815.9</v>
      </c>
      <c r="H111" s="849"/>
      <c r="I111" s="849">
        <v>1631.8</v>
      </c>
      <c r="J111" s="849"/>
      <c r="K111" s="849"/>
      <c r="L111" s="849"/>
      <c r="M111" s="849"/>
      <c r="N111" s="849"/>
      <c r="O111" s="849"/>
      <c r="P111" s="837"/>
      <c r="Q111" s="850"/>
    </row>
    <row r="112" spans="1:17" ht="14.45" customHeight="1" x14ac:dyDescent="0.2">
      <c r="A112" s="831" t="s">
        <v>571</v>
      </c>
      <c r="B112" s="832" t="s">
        <v>2683</v>
      </c>
      <c r="C112" s="832" t="s">
        <v>2549</v>
      </c>
      <c r="D112" s="832" t="s">
        <v>2711</v>
      </c>
      <c r="E112" s="832" t="s">
        <v>1016</v>
      </c>
      <c r="F112" s="849">
        <v>0.3</v>
      </c>
      <c r="G112" s="849">
        <v>979.11</v>
      </c>
      <c r="H112" s="849"/>
      <c r="I112" s="849">
        <v>3263.7000000000003</v>
      </c>
      <c r="J112" s="849"/>
      <c r="K112" s="849"/>
      <c r="L112" s="849"/>
      <c r="M112" s="849"/>
      <c r="N112" s="849">
        <v>2.4000000000000004</v>
      </c>
      <c r="O112" s="849">
        <v>2600.5199999999995</v>
      </c>
      <c r="P112" s="837"/>
      <c r="Q112" s="850">
        <v>1083.5499999999997</v>
      </c>
    </row>
    <row r="113" spans="1:17" ht="14.45" customHeight="1" x14ac:dyDescent="0.2">
      <c r="A113" s="831" t="s">
        <v>571</v>
      </c>
      <c r="B113" s="832" t="s">
        <v>2683</v>
      </c>
      <c r="C113" s="832" t="s">
        <v>2549</v>
      </c>
      <c r="D113" s="832" t="s">
        <v>2712</v>
      </c>
      <c r="E113" s="832" t="s">
        <v>2713</v>
      </c>
      <c r="F113" s="849">
        <v>1</v>
      </c>
      <c r="G113" s="849">
        <v>265.85000000000002</v>
      </c>
      <c r="H113" s="849"/>
      <c r="I113" s="849">
        <v>265.85000000000002</v>
      </c>
      <c r="J113" s="849"/>
      <c r="K113" s="849"/>
      <c r="L113" s="849"/>
      <c r="M113" s="849"/>
      <c r="N113" s="849"/>
      <c r="O113" s="849"/>
      <c r="P113" s="837"/>
      <c r="Q113" s="850"/>
    </row>
    <row r="114" spans="1:17" ht="14.45" customHeight="1" x14ac:dyDescent="0.2">
      <c r="A114" s="831" t="s">
        <v>571</v>
      </c>
      <c r="B114" s="832" t="s">
        <v>2683</v>
      </c>
      <c r="C114" s="832" t="s">
        <v>2549</v>
      </c>
      <c r="D114" s="832" t="s">
        <v>2714</v>
      </c>
      <c r="E114" s="832" t="s">
        <v>2715</v>
      </c>
      <c r="F114" s="849"/>
      <c r="G114" s="849"/>
      <c r="H114" s="849"/>
      <c r="I114" s="849"/>
      <c r="J114" s="849">
        <v>3.61</v>
      </c>
      <c r="K114" s="849">
        <v>618701.28</v>
      </c>
      <c r="L114" s="849">
        <v>1</v>
      </c>
      <c r="M114" s="849">
        <v>171385.39612188368</v>
      </c>
      <c r="N114" s="849">
        <v>1</v>
      </c>
      <c r="O114" s="849">
        <v>171385.38</v>
      </c>
      <c r="P114" s="837">
        <v>0.27700828419168616</v>
      </c>
      <c r="Q114" s="850">
        <v>171385.38</v>
      </c>
    </row>
    <row r="115" spans="1:17" ht="14.45" customHeight="1" x14ac:dyDescent="0.2">
      <c r="A115" s="831" t="s">
        <v>571</v>
      </c>
      <c r="B115" s="832" t="s">
        <v>2683</v>
      </c>
      <c r="C115" s="832" t="s">
        <v>2549</v>
      </c>
      <c r="D115" s="832" t="s">
        <v>2716</v>
      </c>
      <c r="E115" s="832" t="s">
        <v>2692</v>
      </c>
      <c r="F115" s="849">
        <v>4</v>
      </c>
      <c r="G115" s="849">
        <v>131.47999999999999</v>
      </c>
      <c r="H115" s="849"/>
      <c r="I115" s="849">
        <v>32.869999999999997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5" customHeight="1" x14ac:dyDescent="0.2">
      <c r="A116" s="831" t="s">
        <v>571</v>
      </c>
      <c r="B116" s="832" t="s">
        <v>2683</v>
      </c>
      <c r="C116" s="832" t="s">
        <v>2549</v>
      </c>
      <c r="D116" s="832" t="s">
        <v>2717</v>
      </c>
      <c r="E116" s="832" t="s">
        <v>2718</v>
      </c>
      <c r="F116" s="849"/>
      <c r="G116" s="849"/>
      <c r="H116" s="849"/>
      <c r="I116" s="849"/>
      <c r="J116" s="849">
        <v>1</v>
      </c>
      <c r="K116" s="849">
        <v>17259.66</v>
      </c>
      <c r="L116" s="849">
        <v>1</v>
      </c>
      <c r="M116" s="849">
        <v>17259.66</v>
      </c>
      <c r="N116" s="849"/>
      <c r="O116" s="849"/>
      <c r="P116" s="837"/>
      <c r="Q116" s="850"/>
    </row>
    <row r="117" spans="1:17" ht="14.45" customHeight="1" x14ac:dyDescent="0.2">
      <c r="A117" s="831" t="s">
        <v>571</v>
      </c>
      <c r="B117" s="832" t="s">
        <v>2683</v>
      </c>
      <c r="C117" s="832" t="s">
        <v>2554</v>
      </c>
      <c r="D117" s="832" t="s">
        <v>2719</v>
      </c>
      <c r="E117" s="832" t="s">
        <v>2720</v>
      </c>
      <c r="F117" s="849"/>
      <c r="G117" s="849"/>
      <c r="H117" s="849"/>
      <c r="I117" s="849"/>
      <c r="J117" s="849">
        <v>1</v>
      </c>
      <c r="K117" s="849">
        <v>2177.8000000000002</v>
      </c>
      <c r="L117" s="849">
        <v>1</v>
      </c>
      <c r="M117" s="849">
        <v>2177.8000000000002</v>
      </c>
      <c r="N117" s="849"/>
      <c r="O117" s="849"/>
      <c r="P117" s="837"/>
      <c r="Q117" s="850"/>
    </row>
    <row r="118" spans="1:17" ht="14.45" customHeight="1" x14ac:dyDescent="0.2">
      <c r="A118" s="831" t="s">
        <v>571</v>
      </c>
      <c r="B118" s="832" t="s">
        <v>2683</v>
      </c>
      <c r="C118" s="832" t="s">
        <v>2554</v>
      </c>
      <c r="D118" s="832" t="s">
        <v>2721</v>
      </c>
      <c r="E118" s="832" t="s">
        <v>2556</v>
      </c>
      <c r="F118" s="849">
        <v>1</v>
      </c>
      <c r="G118" s="849">
        <v>2641.15</v>
      </c>
      <c r="H118" s="849">
        <v>0.25</v>
      </c>
      <c r="I118" s="849">
        <v>2641.15</v>
      </c>
      <c r="J118" s="849">
        <v>4</v>
      </c>
      <c r="K118" s="849">
        <v>10564.6</v>
      </c>
      <c r="L118" s="849">
        <v>1</v>
      </c>
      <c r="M118" s="849">
        <v>2641.15</v>
      </c>
      <c r="N118" s="849"/>
      <c r="O118" s="849"/>
      <c r="P118" s="837"/>
      <c r="Q118" s="850"/>
    </row>
    <row r="119" spans="1:17" ht="14.45" customHeight="1" x14ac:dyDescent="0.2">
      <c r="A119" s="831" t="s">
        <v>571</v>
      </c>
      <c r="B119" s="832" t="s">
        <v>2683</v>
      </c>
      <c r="C119" s="832" t="s">
        <v>2554</v>
      </c>
      <c r="D119" s="832" t="s">
        <v>2555</v>
      </c>
      <c r="E119" s="832" t="s">
        <v>2556</v>
      </c>
      <c r="F119" s="849">
        <v>98</v>
      </c>
      <c r="G119" s="849">
        <v>159876.02999999997</v>
      </c>
      <c r="H119" s="849">
        <v>1.4105911130553148</v>
      </c>
      <c r="I119" s="849">
        <v>1631.3880612244895</v>
      </c>
      <c r="J119" s="849">
        <v>68</v>
      </c>
      <c r="K119" s="849">
        <v>113339.73999999999</v>
      </c>
      <c r="L119" s="849">
        <v>1</v>
      </c>
      <c r="M119" s="849">
        <v>1666.7608823529411</v>
      </c>
      <c r="N119" s="849">
        <v>82.1</v>
      </c>
      <c r="O119" s="849">
        <v>137595.81</v>
      </c>
      <c r="P119" s="837">
        <v>1.2140120490835784</v>
      </c>
      <c r="Q119" s="850">
        <v>1675.9538367844093</v>
      </c>
    </row>
    <row r="120" spans="1:17" ht="14.45" customHeight="1" x14ac:dyDescent="0.2">
      <c r="A120" s="831" t="s">
        <v>571</v>
      </c>
      <c r="B120" s="832" t="s">
        <v>2683</v>
      </c>
      <c r="C120" s="832" t="s">
        <v>2554</v>
      </c>
      <c r="D120" s="832" t="s">
        <v>2625</v>
      </c>
      <c r="E120" s="832" t="s">
        <v>2626</v>
      </c>
      <c r="F120" s="849">
        <v>2</v>
      </c>
      <c r="G120" s="849">
        <v>20618.3</v>
      </c>
      <c r="H120" s="849">
        <v>0.19951906328623958</v>
      </c>
      <c r="I120" s="849">
        <v>10309.15</v>
      </c>
      <c r="J120" s="849">
        <v>10</v>
      </c>
      <c r="K120" s="849">
        <v>103340</v>
      </c>
      <c r="L120" s="849">
        <v>1</v>
      </c>
      <c r="M120" s="849">
        <v>10334</v>
      </c>
      <c r="N120" s="849">
        <v>18</v>
      </c>
      <c r="O120" s="849">
        <v>186239.37999999998</v>
      </c>
      <c r="P120" s="837">
        <v>1.8022003096574413</v>
      </c>
      <c r="Q120" s="850">
        <v>10346.632222222221</v>
      </c>
    </row>
    <row r="121" spans="1:17" ht="14.45" customHeight="1" x14ac:dyDescent="0.2">
      <c r="A121" s="831" t="s">
        <v>571</v>
      </c>
      <c r="B121" s="832" t="s">
        <v>2683</v>
      </c>
      <c r="C121" s="832" t="s">
        <v>2554</v>
      </c>
      <c r="D121" s="832" t="s">
        <v>2627</v>
      </c>
      <c r="E121" s="832" t="s">
        <v>2626</v>
      </c>
      <c r="F121" s="849">
        <v>33</v>
      </c>
      <c r="G121" s="849">
        <v>135626.96000000002</v>
      </c>
      <c r="H121" s="849">
        <v>5.4886634685504641</v>
      </c>
      <c r="I121" s="849">
        <v>4109.9078787878798</v>
      </c>
      <c r="J121" s="849">
        <v>6</v>
      </c>
      <c r="K121" s="849">
        <v>24710.38</v>
      </c>
      <c r="L121" s="849">
        <v>1</v>
      </c>
      <c r="M121" s="849">
        <v>4118.3966666666665</v>
      </c>
      <c r="N121" s="849">
        <v>13</v>
      </c>
      <c r="O121" s="849">
        <v>53593.700000000004</v>
      </c>
      <c r="P121" s="837">
        <v>2.1688739711813416</v>
      </c>
      <c r="Q121" s="850">
        <v>4122.5923076923082</v>
      </c>
    </row>
    <row r="122" spans="1:17" ht="14.45" customHeight="1" x14ac:dyDescent="0.2">
      <c r="A122" s="831" t="s">
        <v>571</v>
      </c>
      <c r="B122" s="832" t="s">
        <v>2683</v>
      </c>
      <c r="C122" s="832" t="s">
        <v>2554</v>
      </c>
      <c r="D122" s="832" t="s">
        <v>2722</v>
      </c>
      <c r="E122" s="832" t="s">
        <v>2723</v>
      </c>
      <c r="F122" s="849">
        <v>41</v>
      </c>
      <c r="G122" s="849">
        <v>49676.010000000009</v>
      </c>
      <c r="H122" s="849">
        <v>2.2698221007410417</v>
      </c>
      <c r="I122" s="849">
        <v>1211.6100000000001</v>
      </c>
      <c r="J122" s="849">
        <v>18</v>
      </c>
      <c r="K122" s="849">
        <v>21885.420000000002</v>
      </c>
      <c r="L122" s="849">
        <v>1</v>
      </c>
      <c r="M122" s="849">
        <v>1215.8566666666668</v>
      </c>
      <c r="N122" s="849">
        <v>41</v>
      </c>
      <c r="O122" s="849">
        <v>50327.63</v>
      </c>
      <c r="P122" s="837">
        <v>2.2995962608896696</v>
      </c>
      <c r="Q122" s="850">
        <v>1227.5031707317073</v>
      </c>
    </row>
    <row r="123" spans="1:17" ht="14.45" customHeight="1" x14ac:dyDescent="0.2">
      <c r="A123" s="831" t="s">
        <v>571</v>
      </c>
      <c r="B123" s="832" t="s">
        <v>2683</v>
      </c>
      <c r="C123" s="832" t="s">
        <v>2554</v>
      </c>
      <c r="D123" s="832" t="s">
        <v>2724</v>
      </c>
      <c r="E123" s="832" t="s">
        <v>2725</v>
      </c>
      <c r="F123" s="849">
        <v>1</v>
      </c>
      <c r="G123" s="849">
        <v>1211.6099999999999</v>
      </c>
      <c r="H123" s="849"/>
      <c r="I123" s="849">
        <v>1211.6099999999999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5" customHeight="1" x14ac:dyDescent="0.2">
      <c r="A124" s="831" t="s">
        <v>571</v>
      </c>
      <c r="B124" s="832" t="s">
        <v>2683</v>
      </c>
      <c r="C124" s="832" t="s">
        <v>2554</v>
      </c>
      <c r="D124" s="832" t="s">
        <v>2557</v>
      </c>
      <c r="E124" s="832" t="s">
        <v>2558</v>
      </c>
      <c r="F124" s="849">
        <v>130</v>
      </c>
      <c r="G124" s="849">
        <v>31864.700000000004</v>
      </c>
      <c r="H124" s="849">
        <v>1.589871626573983</v>
      </c>
      <c r="I124" s="849">
        <v>245.11307692307696</v>
      </c>
      <c r="J124" s="849">
        <v>81</v>
      </c>
      <c r="K124" s="849">
        <v>20042.310000000001</v>
      </c>
      <c r="L124" s="849">
        <v>1</v>
      </c>
      <c r="M124" s="849">
        <v>247.43592592592594</v>
      </c>
      <c r="N124" s="849">
        <v>106</v>
      </c>
      <c r="O124" s="849">
        <v>26495.759999999998</v>
      </c>
      <c r="P124" s="837">
        <v>1.3219913273469972</v>
      </c>
      <c r="Q124" s="850">
        <v>249.95999999999998</v>
      </c>
    </row>
    <row r="125" spans="1:17" ht="14.45" customHeight="1" x14ac:dyDescent="0.2">
      <c r="A125" s="831" t="s">
        <v>571</v>
      </c>
      <c r="B125" s="832" t="s">
        <v>2683</v>
      </c>
      <c r="C125" s="832" t="s">
        <v>2554</v>
      </c>
      <c r="D125" s="832" t="s">
        <v>2557</v>
      </c>
      <c r="E125" s="832" t="s">
        <v>2628</v>
      </c>
      <c r="F125" s="849">
        <v>3</v>
      </c>
      <c r="G125" s="849">
        <v>736.83</v>
      </c>
      <c r="H125" s="849">
        <v>0.7369479116658666</v>
      </c>
      <c r="I125" s="849">
        <v>245.61</v>
      </c>
      <c r="J125" s="849">
        <v>4</v>
      </c>
      <c r="K125" s="849">
        <v>999.84</v>
      </c>
      <c r="L125" s="849">
        <v>1</v>
      </c>
      <c r="M125" s="849">
        <v>249.96</v>
      </c>
      <c r="N125" s="849">
        <v>5</v>
      </c>
      <c r="O125" s="849">
        <v>1249.8</v>
      </c>
      <c r="P125" s="837">
        <v>1.25</v>
      </c>
      <c r="Q125" s="850">
        <v>249.95999999999998</v>
      </c>
    </row>
    <row r="126" spans="1:17" ht="14.45" customHeight="1" x14ac:dyDescent="0.2">
      <c r="A126" s="831" t="s">
        <v>571</v>
      </c>
      <c r="B126" s="832" t="s">
        <v>2683</v>
      </c>
      <c r="C126" s="832" t="s">
        <v>2629</v>
      </c>
      <c r="D126" s="832" t="s">
        <v>2726</v>
      </c>
      <c r="E126" s="832" t="s">
        <v>2727</v>
      </c>
      <c r="F126" s="849"/>
      <c r="G126" s="849"/>
      <c r="H126" s="849"/>
      <c r="I126" s="849"/>
      <c r="J126" s="849">
        <v>2</v>
      </c>
      <c r="K126" s="849">
        <v>7851.26</v>
      </c>
      <c r="L126" s="849">
        <v>1</v>
      </c>
      <c r="M126" s="849">
        <v>3925.63</v>
      </c>
      <c r="N126" s="849"/>
      <c r="O126" s="849"/>
      <c r="P126" s="837"/>
      <c r="Q126" s="850"/>
    </row>
    <row r="127" spans="1:17" ht="14.45" customHeight="1" x14ac:dyDescent="0.2">
      <c r="A127" s="831" t="s">
        <v>571</v>
      </c>
      <c r="B127" s="832" t="s">
        <v>2683</v>
      </c>
      <c r="C127" s="832" t="s">
        <v>2629</v>
      </c>
      <c r="D127" s="832" t="s">
        <v>2728</v>
      </c>
      <c r="E127" s="832" t="s">
        <v>2729</v>
      </c>
      <c r="F127" s="849"/>
      <c r="G127" s="849"/>
      <c r="H127" s="849"/>
      <c r="I127" s="849"/>
      <c r="J127" s="849">
        <v>3</v>
      </c>
      <c r="K127" s="849">
        <v>15669.9</v>
      </c>
      <c r="L127" s="849">
        <v>1</v>
      </c>
      <c r="M127" s="849">
        <v>5223.3</v>
      </c>
      <c r="N127" s="849"/>
      <c r="O127" s="849"/>
      <c r="P127" s="837"/>
      <c r="Q127" s="850"/>
    </row>
    <row r="128" spans="1:17" ht="14.45" customHeight="1" x14ac:dyDescent="0.2">
      <c r="A128" s="831" t="s">
        <v>571</v>
      </c>
      <c r="B128" s="832" t="s">
        <v>2683</v>
      </c>
      <c r="C128" s="832" t="s">
        <v>2629</v>
      </c>
      <c r="D128" s="832" t="s">
        <v>2730</v>
      </c>
      <c r="E128" s="832" t="s">
        <v>2731</v>
      </c>
      <c r="F128" s="849">
        <v>1</v>
      </c>
      <c r="G128" s="849">
        <v>460.87</v>
      </c>
      <c r="H128" s="849"/>
      <c r="I128" s="849">
        <v>460.87</v>
      </c>
      <c r="J128" s="849"/>
      <c r="K128" s="849"/>
      <c r="L128" s="849"/>
      <c r="M128" s="849"/>
      <c r="N128" s="849"/>
      <c r="O128" s="849"/>
      <c r="P128" s="837"/>
      <c r="Q128" s="850"/>
    </row>
    <row r="129" spans="1:17" ht="14.45" customHeight="1" x14ac:dyDescent="0.2">
      <c r="A129" s="831" t="s">
        <v>571</v>
      </c>
      <c r="B129" s="832" t="s">
        <v>2683</v>
      </c>
      <c r="C129" s="832" t="s">
        <v>2629</v>
      </c>
      <c r="D129" s="832" t="s">
        <v>2732</v>
      </c>
      <c r="E129" s="832" t="s">
        <v>2733</v>
      </c>
      <c r="F129" s="849">
        <v>1</v>
      </c>
      <c r="G129" s="849">
        <v>10478</v>
      </c>
      <c r="H129" s="849">
        <v>1</v>
      </c>
      <c r="I129" s="849">
        <v>10478</v>
      </c>
      <c r="J129" s="849">
        <v>1</v>
      </c>
      <c r="K129" s="849">
        <v>10478</v>
      </c>
      <c r="L129" s="849">
        <v>1</v>
      </c>
      <c r="M129" s="849">
        <v>10478</v>
      </c>
      <c r="N129" s="849">
        <v>2</v>
      </c>
      <c r="O129" s="849">
        <v>20956</v>
      </c>
      <c r="P129" s="837">
        <v>2</v>
      </c>
      <c r="Q129" s="850">
        <v>10478</v>
      </c>
    </row>
    <row r="130" spans="1:17" ht="14.45" customHeight="1" x14ac:dyDescent="0.2">
      <c r="A130" s="831" t="s">
        <v>571</v>
      </c>
      <c r="B130" s="832" t="s">
        <v>2683</v>
      </c>
      <c r="C130" s="832" t="s">
        <v>2629</v>
      </c>
      <c r="D130" s="832" t="s">
        <v>2734</v>
      </c>
      <c r="E130" s="832" t="s">
        <v>2735</v>
      </c>
      <c r="F130" s="849">
        <v>1</v>
      </c>
      <c r="G130" s="849">
        <v>556.5</v>
      </c>
      <c r="H130" s="849"/>
      <c r="I130" s="849">
        <v>556.5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5" customHeight="1" x14ac:dyDescent="0.2">
      <c r="A131" s="831" t="s">
        <v>571</v>
      </c>
      <c r="B131" s="832" t="s">
        <v>2683</v>
      </c>
      <c r="C131" s="832" t="s">
        <v>2629</v>
      </c>
      <c r="D131" s="832" t="s">
        <v>2736</v>
      </c>
      <c r="E131" s="832" t="s">
        <v>2737</v>
      </c>
      <c r="F131" s="849">
        <v>1</v>
      </c>
      <c r="G131" s="849">
        <v>61920</v>
      </c>
      <c r="H131" s="849"/>
      <c r="I131" s="849">
        <v>61920</v>
      </c>
      <c r="J131" s="849"/>
      <c r="K131" s="849"/>
      <c r="L131" s="849"/>
      <c r="M131" s="849"/>
      <c r="N131" s="849">
        <v>2</v>
      </c>
      <c r="O131" s="849">
        <v>123840</v>
      </c>
      <c r="P131" s="837"/>
      <c r="Q131" s="850">
        <v>61920</v>
      </c>
    </row>
    <row r="132" spans="1:17" ht="14.45" customHeight="1" x14ac:dyDescent="0.2">
      <c r="A132" s="831" t="s">
        <v>571</v>
      </c>
      <c r="B132" s="832" t="s">
        <v>2683</v>
      </c>
      <c r="C132" s="832" t="s">
        <v>2629</v>
      </c>
      <c r="D132" s="832" t="s">
        <v>2738</v>
      </c>
      <c r="E132" s="832" t="s">
        <v>2739</v>
      </c>
      <c r="F132" s="849"/>
      <c r="G132" s="849"/>
      <c r="H132" s="849"/>
      <c r="I132" s="849"/>
      <c r="J132" s="849">
        <v>1</v>
      </c>
      <c r="K132" s="849">
        <v>6133.4</v>
      </c>
      <c r="L132" s="849">
        <v>1</v>
      </c>
      <c r="M132" s="849">
        <v>6133.4</v>
      </c>
      <c r="N132" s="849"/>
      <c r="O132" s="849"/>
      <c r="P132" s="837"/>
      <c r="Q132" s="850"/>
    </row>
    <row r="133" spans="1:17" ht="14.45" customHeight="1" x14ac:dyDescent="0.2">
      <c r="A133" s="831" t="s">
        <v>571</v>
      </c>
      <c r="B133" s="832" t="s">
        <v>2683</v>
      </c>
      <c r="C133" s="832" t="s">
        <v>877</v>
      </c>
      <c r="D133" s="832" t="s">
        <v>2634</v>
      </c>
      <c r="E133" s="832" t="s">
        <v>2635</v>
      </c>
      <c r="F133" s="849"/>
      <c r="G133" s="849"/>
      <c r="H133" s="849"/>
      <c r="I133" s="849"/>
      <c r="J133" s="849">
        <v>293</v>
      </c>
      <c r="K133" s="849">
        <v>52154</v>
      </c>
      <c r="L133" s="849">
        <v>1</v>
      </c>
      <c r="M133" s="849">
        <v>178</v>
      </c>
      <c r="N133" s="849">
        <v>320</v>
      </c>
      <c r="O133" s="849">
        <v>57920</v>
      </c>
      <c r="P133" s="837">
        <v>1.110557195996472</v>
      </c>
      <c r="Q133" s="850">
        <v>181</v>
      </c>
    </row>
    <row r="134" spans="1:17" ht="14.45" customHeight="1" x14ac:dyDescent="0.2">
      <c r="A134" s="831" t="s">
        <v>571</v>
      </c>
      <c r="B134" s="832" t="s">
        <v>2683</v>
      </c>
      <c r="C134" s="832" t="s">
        <v>877</v>
      </c>
      <c r="D134" s="832" t="s">
        <v>2740</v>
      </c>
      <c r="E134" s="832" t="s">
        <v>2741</v>
      </c>
      <c r="F134" s="849">
        <v>221</v>
      </c>
      <c r="G134" s="849">
        <v>6401265</v>
      </c>
      <c r="H134" s="849">
        <v>1.0780487804878049</v>
      </c>
      <c r="I134" s="849">
        <v>28965</v>
      </c>
      <c r="J134" s="849">
        <v>205</v>
      </c>
      <c r="K134" s="849">
        <v>5937825</v>
      </c>
      <c r="L134" s="849">
        <v>1</v>
      </c>
      <c r="M134" s="849">
        <v>28965</v>
      </c>
      <c r="N134" s="849">
        <v>156</v>
      </c>
      <c r="O134" s="849">
        <v>4519596</v>
      </c>
      <c r="P134" s="837">
        <v>0.76115345265311796</v>
      </c>
      <c r="Q134" s="850">
        <v>28971.76923076923</v>
      </c>
    </row>
    <row r="135" spans="1:17" ht="14.45" customHeight="1" x14ac:dyDescent="0.2">
      <c r="A135" s="831" t="s">
        <v>571</v>
      </c>
      <c r="B135" s="832" t="s">
        <v>2683</v>
      </c>
      <c r="C135" s="832" t="s">
        <v>877</v>
      </c>
      <c r="D135" s="832" t="s">
        <v>2742</v>
      </c>
      <c r="E135" s="832" t="s">
        <v>2743</v>
      </c>
      <c r="F135" s="849">
        <v>727</v>
      </c>
      <c r="G135" s="849">
        <v>9939544</v>
      </c>
      <c r="H135" s="849">
        <v>1.4254901960784314</v>
      </c>
      <c r="I135" s="849">
        <v>13672</v>
      </c>
      <c r="J135" s="849">
        <v>510</v>
      </c>
      <c r="K135" s="849">
        <v>6972720</v>
      </c>
      <c r="L135" s="849">
        <v>1</v>
      </c>
      <c r="M135" s="849">
        <v>13672</v>
      </c>
      <c r="N135" s="849">
        <v>575</v>
      </c>
      <c r="O135" s="849">
        <v>7864828</v>
      </c>
      <c r="P135" s="837">
        <v>1.1279426106311454</v>
      </c>
      <c r="Q135" s="850">
        <v>13677.961739130435</v>
      </c>
    </row>
    <row r="136" spans="1:17" ht="14.45" customHeight="1" x14ac:dyDescent="0.2">
      <c r="A136" s="831" t="s">
        <v>571</v>
      </c>
      <c r="B136" s="832" t="s">
        <v>2683</v>
      </c>
      <c r="C136" s="832" t="s">
        <v>877</v>
      </c>
      <c r="D136" s="832" t="s">
        <v>2744</v>
      </c>
      <c r="E136" s="832" t="s">
        <v>2745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2369</v>
      </c>
      <c r="P136" s="837"/>
      <c r="Q136" s="850">
        <v>2369</v>
      </c>
    </row>
    <row r="137" spans="1:17" ht="14.45" customHeight="1" x14ac:dyDescent="0.2">
      <c r="A137" s="831" t="s">
        <v>571</v>
      </c>
      <c r="B137" s="832" t="s">
        <v>2683</v>
      </c>
      <c r="C137" s="832" t="s">
        <v>877</v>
      </c>
      <c r="D137" s="832" t="s">
        <v>2638</v>
      </c>
      <c r="E137" s="832" t="s">
        <v>2639</v>
      </c>
      <c r="F137" s="849">
        <v>0</v>
      </c>
      <c r="G137" s="849">
        <v>0</v>
      </c>
      <c r="H137" s="849"/>
      <c r="I137" s="849"/>
      <c r="J137" s="849">
        <v>0</v>
      </c>
      <c r="K137" s="849">
        <v>0</v>
      </c>
      <c r="L137" s="849"/>
      <c r="M137" s="849"/>
      <c r="N137" s="849">
        <v>0</v>
      </c>
      <c r="O137" s="849">
        <v>0</v>
      </c>
      <c r="P137" s="837"/>
      <c r="Q137" s="850"/>
    </row>
    <row r="138" spans="1:17" ht="14.45" customHeight="1" x14ac:dyDescent="0.2">
      <c r="A138" s="831" t="s">
        <v>571</v>
      </c>
      <c r="B138" s="832" t="s">
        <v>2683</v>
      </c>
      <c r="C138" s="832" t="s">
        <v>877</v>
      </c>
      <c r="D138" s="832" t="s">
        <v>2640</v>
      </c>
      <c r="E138" s="832" t="s">
        <v>2641</v>
      </c>
      <c r="F138" s="849">
        <v>2554</v>
      </c>
      <c r="G138" s="849">
        <v>0</v>
      </c>
      <c r="H138" s="849"/>
      <c r="I138" s="849">
        <v>0</v>
      </c>
      <c r="J138" s="849">
        <v>1964</v>
      </c>
      <c r="K138" s="849">
        <v>0</v>
      </c>
      <c r="L138" s="849"/>
      <c r="M138" s="849">
        <v>0</v>
      </c>
      <c r="N138" s="849">
        <v>1338</v>
      </c>
      <c r="O138" s="849">
        <v>0</v>
      </c>
      <c r="P138" s="837"/>
      <c r="Q138" s="850">
        <v>0</v>
      </c>
    </row>
    <row r="139" spans="1:17" ht="14.45" customHeight="1" x14ac:dyDescent="0.2">
      <c r="A139" s="831" t="s">
        <v>571</v>
      </c>
      <c r="B139" s="832" t="s">
        <v>2683</v>
      </c>
      <c r="C139" s="832" t="s">
        <v>877</v>
      </c>
      <c r="D139" s="832" t="s">
        <v>2746</v>
      </c>
      <c r="E139" s="832" t="s">
        <v>2747</v>
      </c>
      <c r="F139" s="849"/>
      <c r="G139" s="849"/>
      <c r="H139" s="849"/>
      <c r="I139" s="849"/>
      <c r="J139" s="849"/>
      <c r="K139" s="849"/>
      <c r="L139" s="849"/>
      <c r="M139" s="849"/>
      <c r="N139" s="849">
        <v>14</v>
      </c>
      <c r="O139" s="849">
        <v>0</v>
      </c>
      <c r="P139" s="837"/>
      <c r="Q139" s="850">
        <v>0</v>
      </c>
    </row>
    <row r="140" spans="1:17" ht="14.45" customHeight="1" x14ac:dyDescent="0.2">
      <c r="A140" s="831" t="s">
        <v>571</v>
      </c>
      <c r="B140" s="832" t="s">
        <v>2683</v>
      </c>
      <c r="C140" s="832" t="s">
        <v>877</v>
      </c>
      <c r="D140" s="832" t="s">
        <v>2748</v>
      </c>
      <c r="E140" s="832" t="s">
        <v>2749</v>
      </c>
      <c r="F140" s="849"/>
      <c r="G140" s="849"/>
      <c r="H140" s="849"/>
      <c r="I140" s="849"/>
      <c r="J140" s="849"/>
      <c r="K140" s="849"/>
      <c r="L140" s="849"/>
      <c r="M140" s="849"/>
      <c r="N140" s="849">
        <v>23</v>
      </c>
      <c r="O140" s="849">
        <v>0</v>
      </c>
      <c r="P140" s="837"/>
      <c r="Q140" s="850">
        <v>0</v>
      </c>
    </row>
    <row r="141" spans="1:17" ht="14.45" customHeight="1" x14ac:dyDescent="0.2">
      <c r="A141" s="831" t="s">
        <v>571</v>
      </c>
      <c r="B141" s="832" t="s">
        <v>2683</v>
      </c>
      <c r="C141" s="832" t="s">
        <v>877</v>
      </c>
      <c r="D141" s="832" t="s">
        <v>2642</v>
      </c>
      <c r="E141" s="832" t="s">
        <v>2643</v>
      </c>
      <c r="F141" s="849">
        <v>46</v>
      </c>
      <c r="G141" s="849">
        <v>0</v>
      </c>
      <c r="H141" s="849"/>
      <c r="I141" s="849">
        <v>0</v>
      </c>
      <c r="J141" s="849">
        <v>36</v>
      </c>
      <c r="K141" s="849">
        <v>0</v>
      </c>
      <c r="L141" s="849"/>
      <c r="M141" s="849">
        <v>0</v>
      </c>
      <c r="N141" s="849">
        <v>21</v>
      </c>
      <c r="O141" s="849">
        <v>0</v>
      </c>
      <c r="P141" s="837"/>
      <c r="Q141" s="850">
        <v>0</v>
      </c>
    </row>
    <row r="142" spans="1:17" ht="14.45" customHeight="1" x14ac:dyDescent="0.2">
      <c r="A142" s="831" t="s">
        <v>571</v>
      </c>
      <c r="B142" s="832" t="s">
        <v>2683</v>
      </c>
      <c r="C142" s="832" t="s">
        <v>877</v>
      </c>
      <c r="D142" s="832" t="s">
        <v>2642</v>
      </c>
      <c r="E142" s="832" t="s">
        <v>2644</v>
      </c>
      <c r="F142" s="849">
        <v>4</v>
      </c>
      <c r="G142" s="849">
        <v>0</v>
      </c>
      <c r="H142" s="849"/>
      <c r="I142" s="849">
        <v>0</v>
      </c>
      <c r="J142" s="849">
        <v>4</v>
      </c>
      <c r="K142" s="849">
        <v>0</v>
      </c>
      <c r="L142" s="849"/>
      <c r="M142" s="849">
        <v>0</v>
      </c>
      <c r="N142" s="849"/>
      <c r="O142" s="849"/>
      <c r="P142" s="837"/>
      <c r="Q142" s="850"/>
    </row>
    <row r="143" spans="1:17" ht="14.45" customHeight="1" x14ac:dyDescent="0.2">
      <c r="A143" s="831" t="s">
        <v>571</v>
      </c>
      <c r="B143" s="832" t="s">
        <v>2683</v>
      </c>
      <c r="C143" s="832" t="s">
        <v>877</v>
      </c>
      <c r="D143" s="832" t="s">
        <v>2645</v>
      </c>
      <c r="E143" s="832" t="s">
        <v>2750</v>
      </c>
      <c r="F143" s="849">
        <v>13</v>
      </c>
      <c r="G143" s="849">
        <v>0</v>
      </c>
      <c r="H143" s="849"/>
      <c r="I143" s="849">
        <v>0</v>
      </c>
      <c r="J143" s="849">
        <v>10</v>
      </c>
      <c r="K143" s="849">
        <v>0</v>
      </c>
      <c r="L143" s="849"/>
      <c r="M143" s="849">
        <v>0</v>
      </c>
      <c r="N143" s="849">
        <v>14</v>
      </c>
      <c r="O143" s="849">
        <v>0</v>
      </c>
      <c r="P143" s="837"/>
      <c r="Q143" s="850">
        <v>0</v>
      </c>
    </row>
    <row r="144" spans="1:17" ht="14.45" customHeight="1" x14ac:dyDescent="0.2">
      <c r="A144" s="831" t="s">
        <v>571</v>
      </c>
      <c r="B144" s="832" t="s">
        <v>2683</v>
      </c>
      <c r="C144" s="832" t="s">
        <v>877</v>
      </c>
      <c r="D144" s="832" t="s">
        <v>2645</v>
      </c>
      <c r="E144" s="832" t="s">
        <v>2646</v>
      </c>
      <c r="F144" s="849">
        <v>1</v>
      </c>
      <c r="G144" s="849">
        <v>0</v>
      </c>
      <c r="H144" s="849"/>
      <c r="I144" s="849">
        <v>0</v>
      </c>
      <c r="J144" s="849">
        <v>1</v>
      </c>
      <c r="K144" s="849">
        <v>0</v>
      </c>
      <c r="L144" s="849"/>
      <c r="M144" s="849">
        <v>0</v>
      </c>
      <c r="N144" s="849">
        <v>1</v>
      </c>
      <c r="O144" s="849">
        <v>0</v>
      </c>
      <c r="P144" s="837"/>
      <c r="Q144" s="850">
        <v>0</v>
      </c>
    </row>
    <row r="145" spans="1:17" ht="14.45" customHeight="1" x14ac:dyDescent="0.2">
      <c r="A145" s="831" t="s">
        <v>571</v>
      </c>
      <c r="B145" s="832" t="s">
        <v>2683</v>
      </c>
      <c r="C145" s="832" t="s">
        <v>877</v>
      </c>
      <c r="D145" s="832" t="s">
        <v>2647</v>
      </c>
      <c r="E145" s="832" t="s">
        <v>2648</v>
      </c>
      <c r="F145" s="849">
        <v>64</v>
      </c>
      <c r="G145" s="849">
        <v>0</v>
      </c>
      <c r="H145" s="849"/>
      <c r="I145" s="849">
        <v>0</v>
      </c>
      <c r="J145" s="849">
        <v>57</v>
      </c>
      <c r="K145" s="849">
        <v>0</v>
      </c>
      <c r="L145" s="849"/>
      <c r="M145" s="849">
        <v>0</v>
      </c>
      <c r="N145" s="849">
        <v>47</v>
      </c>
      <c r="O145" s="849">
        <v>0</v>
      </c>
      <c r="P145" s="837"/>
      <c r="Q145" s="850">
        <v>0</v>
      </c>
    </row>
    <row r="146" spans="1:17" ht="14.45" customHeight="1" x14ac:dyDescent="0.2">
      <c r="A146" s="831" t="s">
        <v>571</v>
      </c>
      <c r="B146" s="832" t="s">
        <v>2683</v>
      </c>
      <c r="C146" s="832" t="s">
        <v>877</v>
      </c>
      <c r="D146" s="832" t="s">
        <v>2647</v>
      </c>
      <c r="E146" s="832" t="s">
        <v>2649</v>
      </c>
      <c r="F146" s="849">
        <v>3</v>
      </c>
      <c r="G146" s="849">
        <v>0</v>
      </c>
      <c r="H146" s="849"/>
      <c r="I146" s="849">
        <v>0</v>
      </c>
      <c r="J146" s="849">
        <v>8</v>
      </c>
      <c r="K146" s="849">
        <v>0</v>
      </c>
      <c r="L146" s="849"/>
      <c r="M146" s="849">
        <v>0</v>
      </c>
      <c r="N146" s="849">
        <v>7</v>
      </c>
      <c r="O146" s="849">
        <v>0</v>
      </c>
      <c r="P146" s="837"/>
      <c r="Q146" s="850">
        <v>0</v>
      </c>
    </row>
    <row r="147" spans="1:17" ht="14.45" customHeight="1" x14ac:dyDescent="0.2">
      <c r="A147" s="831" t="s">
        <v>571</v>
      </c>
      <c r="B147" s="832" t="s">
        <v>2683</v>
      </c>
      <c r="C147" s="832" t="s">
        <v>877</v>
      </c>
      <c r="D147" s="832" t="s">
        <v>2751</v>
      </c>
      <c r="E147" s="832" t="s">
        <v>2749</v>
      </c>
      <c r="F147" s="849"/>
      <c r="G147" s="849"/>
      <c r="H147" s="849"/>
      <c r="I147" s="849"/>
      <c r="J147" s="849"/>
      <c r="K147" s="849"/>
      <c r="L147" s="849"/>
      <c r="M147" s="849"/>
      <c r="N147" s="849">
        <v>6</v>
      </c>
      <c r="O147" s="849">
        <v>0</v>
      </c>
      <c r="P147" s="837"/>
      <c r="Q147" s="850">
        <v>0</v>
      </c>
    </row>
    <row r="148" spans="1:17" ht="14.45" customHeight="1" x14ac:dyDescent="0.2">
      <c r="A148" s="831" t="s">
        <v>571</v>
      </c>
      <c r="B148" s="832" t="s">
        <v>2683</v>
      </c>
      <c r="C148" s="832" t="s">
        <v>877</v>
      </c>
      <c r="D148" s="832" t="s">
        <v>2752</v>
      </c>
      <c r="E148" s="832" t="s">
        <v>2749</v>
      </c>
      <c r="F148" s="849"/>
      <c r="G148" s="849"/>
      <c r="H148" s="849"/>
      <c r="I148" s="849"/>
      <c r="J148" s="849"/>
      <c r="K148" s="849"/>
      <c r="L148" s="849"/>
      <c r="M148" s="849"/>
      <c r="N148" s="849">
        <v>3</v>
      </c>
      <c r="O148" s="849">
        <v>0</v>
      </c>
      <c r="P148" s="837"/>
      <c r="Q148" s="850">
        <v>0</v>
      </c>
    </row>
    <row r="149" spans="1:17" ht="14.45" customHeight="1" x14ac:dyDescent="0.2">
      <c r="A149" s="831" t="s">
        <v>571</v>
      </c>
      <c r="B149" s="832" t="s">
        <v>2683</v>
      </c>
      <c r="C149" s="832" t="s">
        <v>877</v>
      </c>
      <c r="D149" s="832" t="s">
        <v>2577</v>
      </c>
      <c r="E149" s="832" t="s">
        <v>2578</v>
      </c>
      <c r="F149" s="849">
        <v>63</v>
      </c>
      <c r="G149" s="849">
        <v>22364</v>
      </c>
      <c r="H149" s="849">
        <v>1.615312387143373</v>
      </c>
      <c r="I149" s="849">
        <v>354.98412698412699</v>
      </c>
      <c r="J149" s="849">
        <v>39</v>
      </c>
      <c r="K149" s="849">
        <v>13845</v>
      </c>
      <c r="L149" s="849">
        <v>1</v>
      </c>
      <c r="M149" s="849">
        <v>355</v>
      </c>
      <c r="N149" s="849">
        <v>32</v>
      </c>
      <c r="O149" s="849">
        <v>11453</v>
      </c>
      <c r="P149" s="837">
        <v>0.82723004694835678</v>
      </c>
      <c r="Q149" s="850">
        <v>357.90625</v>
      </c>
    </row>
    <row r="150" spans="1:17" ht="14.45" customHeight="1" x14ac:dyDescent="0.2">
      <c r="A150" s="831" t="s">
        <v>571</v>
      </c>
      <c r="B150" s="832" t="s">
        <v>2683</v>
      </c>
      <c r="C150" s="832" t="s">
        <v>877</v>
      </c>
      <c r="D150" s="832" t="s">
        <v>2753</v>
      </c>
      <c r="E150" s="832" t="s">
        <v>2749</v>
      </c>
      <c r="F150" s="849"/>
      <c r="G150" s="849"/>
      <c r="H150" s="849"/>
      <c r="I150" s="849"/>
      <c r="J150" s="849"/>
      <c r="K150" s="849"/>
      <c r="L150" s="849"/>
      <c r="M150" s="849"/>
      <c r="N150" s="849">
        <v>20</v>
      </c>
      <c r="O150" s="849">
        <v>0</v>
      </c>
      <c r="P150" s="837"/>
      <c r="Q150" s="850">
        <v>0</v>
      </c>
    </row>
    <row r="151" spans="1:17" ht="14.45" customHeight="1" x14ac:dyDescent="0.2">
      <c r="A151" s="831" t="s">
        <v>571</v>
      </c>
      <c r="B151" s="832" t="s">
        <v>2683</v>
      </c>
      <c r="C151" s="832" t="s">
        <v>877</v>
      </c>
      <c r="D151" s="832" t="s">
        <v>2581</v>
      </c>
      <c r="E151" s="832" t="s">
        <v>2582</v>
      </c>
      <c r="F151" s="849">
        <v>223</v>
      </c>
      <c r="G151" s="849">
        <v>156323</v>
      </c>
      <c r="H151" s="849">
        <v>1.1659369755733731</v>
      </c>
      <c r="I151" s="849">
        <v>701</v>
      </c>
      <c r="J151" s="849">
        <v>191</v>
      </c>
      <c r="K151" s="849">
        <v>134075</v>
      </c>
      <c r="L151" s="849">
        <v>1</v>
      </c>
      <c r="M151" s="849">
        <v>701.96335078534037</v>
      </c>
      <c r="N151" s="849">
        <v>147</v>
      </c>
      <c r="O151" s="849">
        <v>103899</v>
      </c>
      <c r="P151" s="837">
        <v>0.77493194107775498</v>
      </c>
      <c r="Q151" s="850">
        <v>706.79591836734699</v>
      </c>
    </row>
    <row r="152" spans="1:17" ht="14.45" customHeight="1" x14ac:dyDescent="0.2">
      <c r="A152" s="831" t="s">
        <v>571</v>
      </c>
      <c r="B152" s="832" t="s">
        <v>2683</v>
      </c>
      <c r="C152" s="832" t="s">
        <v>877</v>
      </c>
      <c r="D152" s="832" t="s">
        <v>2754</v>
      </c>
      <c r="E152" s="832" t="s">
        <v>2749</v>
      </c>
      <c r="F152" s="849"/>
      <c r="G152" s="849"/>
      <c r="H152" s="849"/>
      <c r="I152" s="849"/>
      <c r="J152" s="849"/>
      <c r="K152" s="849"/>
      <c r="L152" s="849"/>
      <c r="M152" s="849"/>
      <c r="N152" s="849">
        <v>6</v>
      </c>
      <c r="O152" s="849">
        <v>0</v>
      </c>
      <c r="P152" s="837"/>
      <c r="Q152" s="850">
        <v>0</v>
      </c>
    </row>
    <row r="153" spans="1:17" ht="14.45" customHeight="1" x14ac:dyDescent="0.2">
      <c r="A153" s="831" t="s">
        <v>571</v>
      </c>
      <c r="B153" s="832" t="s">
        <v>2683</v>
      </c>
      <c r="C153" s="832" t="s">
        <v>877</v>
      </c>
      <c r="D153" s="832" t="s">
        <v>2755</v>
      </c>
      <c r="E153" s="832" t="s">
        <v>2756</v>
      </c>
      <c r="F153" s="849">
        <v>2623</v>
      </c>
      <c r="G153" s="849">
        <v>16556376</v>
      </c>
      <c r="H153" s="849">
        <v>1.1836642599277978</v>
      </c>
      <c r="I153" s="849">
        <v>6312</v>
      </c>
      <c r="J153" s="849">
        <v>2216</v>
      </c>
      <c r="K153" s="849">
        <v>13987392</v>
      </c>
      <c r="L153" s="849">
        <v>1</v>
      </c>
      <c r="M153" s="849">
        <v>6312</v>
      </c>
      <c r="N153" s="849">
        <v>1743</v>
      </c>
      <c r="O153" s="849">
        <v>11011744</v>
      </c>
      <c r="P153" s="837">
        <v>0.78726212863698963</v>
      </c>
      <c r="Q153" s="850">
        <v>6317.6959265633968</v>
      </c>
    </row>
    <row r="154" spans="1:17" ht="14.45" customHeight="1" x14ac:dyDescent="0.2">
      <c r="A154" s="831" t="s">
        <v>571</v>
      </c>
      <c r="B154" s="832" t="s">
        <v>2683</v>
      </c>
      <c r="C154" s="832" t="s">
        <v>877</v>
      </c>
      <c r="D154" s="832" t="s">
        <v>2656</v>
      </c>
      <c r="E154" s="832" t="s">
        <v>2657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206</v>
      </c>
      <c r="P154" s="837"/>
      <c r="Q154" s="850">
        <v>206</v>
      </c>
    </row>
    <row r="155" spans="1:17" ht="14.45" customHeight="1" x14ac:dyDescent="0.2">
      <c r="A155" s="831" t="s">
        <v>571</v>
      </c>
      <c r="B155" s="832" t="s">
        <v>2683</v>
      </c>
      <c r="C155" s="832" t="s">
        <v>877</v>
      </c>
      <c r="D155" s="832" t="s">
        <v>2658</v>
      </c>
      <c r="E155" s="832" t="s">
        <v>2659</v>
      </c>
      <c r="F155" s="849">
        <v>52</v>
      </c>
      <c r="G155" s="849">
        <v>0</v>
      </c>
      <c r="H155" s="849"/>
      <c r="I155" s="849">
        <v>0</v>
      </c>
      <c r="J155" s="849">
        <v>48</v>
      </c>
      <c r="K155" s="849">
        <v>0</v>
      </c>
      <c r="L155" s="849"/>
      <c r="M155" s="849">
        <v>0</v>
      </c>
      <c r="N155" s="849">
        <v>42</v>
      </c>
      <c r="O155" s="849">
        <v>0</v>
      </c>
      <c r="P155" s="837"/>
      <c r="Q155" s="850">
        <v>0</v>
      </c>
    </row>
    <row r="156" spans="1:17" ht="14.45" customHeight="1" x14ac:dyDescent="0.2">
      <c r="A156" s="831" t="s">
        <v>571</v>
      </c>
      <c r="B156" s="832" t="s">
        <v>2683</v>
      </c>
      <c r="C156" s="832" t="s">
        <v>877</v>
      </c>
      <c r="D156" s="832" t="s">
        <v>2658</v>
      </c>
      <c r="E156" s="832" t="s">
        <v>2660</v>
      </c>
      <c r="F156" s="849">
        <v>7</v>
      </c>
      <c r="G156" s="849">
        <v>0</v>
      </c>
      <c r="H156" s="849"/>
      <c r="I156" s="849">
        <v>0</v>
      </c>
      <c r="J156" s="849">
        <v>6</v>
      </c>
      <c r="K156" s="849">
        <v>0</v>
      </c>
      <c r="L156" s="849"/>
      <c r="M156" s="849">
        <v>0</v>
      </c>
      <c r="N156" s="849">
        <v>4</v>
      </c>
      <c r="O156" s="849">
        <v>0</v>
      </c>
      <c r="P156" s="837"/>
      <c r="Q156" s="850">
        <v>0</v>
      </c>
    </row>
    <row r="157" spans="1:17" ht="14.45" customHeight="1" x14ac:dyDescent="0.2">
      <c r="A157" s="831" t="s">
        <v>571</v>
      </c>
      <c r="B157" s="832" t="s">
        <v>2683</v>
      </c>
      <c r="C157" s="832" t="s">
        <v>877</v>
      </c>
      <c r="D157" s="832" t="s">
        <v>2661</v>
      </c>
      <c r="E157" s="832" t="s">
        <v>2662</v>
      </c>
      <c r="F157" s="849"/>
      <c r="G157" s="849"/>
      <c r="H157" s="849"/>
      <c r="I157" s="849"/>
      <c r="J157" s="849">
        <v>68</v>
      </c>
      <c r="K157" s="849">
        <v>10676</v>
      </c>
      <c r="L157" s="849">
        <v>1</v>
      </c>
      <c r="M157" s="849">
        <v>157</v>
      </c>
      <c r="N157" s="849">
        <v>85</v>
      </c>
      <c r="O157" s="849">
        <v>13430</v>
      </c>
      <c r="P157" s="837">
        <v>1.2579617834394905</v>
      </c>
      <c r="Q157" s="850">
        <v>158</v>
      </c>
    </row>
    <row r="158" spans="1:17" ht="14.45" customHeight="1" x14ac:dyDescent="0.2">
      <c r="A158" s="831" t="s">
        <v>571</v>
      </c>
      <c r="B158" s="832" t="s">
        <v>2683</v>
      </c>
      <c r="C158" s="832" t="s">
        <v>877</v>
      </c>
      <c r="D158" s="832" t="s">
        <v>2665</v>
      </c>
      <c r="E158" s="832" t="s">
        <v>2666</v>
      </c>
      <c r="F158" s="849">
        <v>1</v>
      </c>
      <c r="G158" s="849">
        <v>317</v>
      </c>
      <c r="H158" s="849"/>
      <c r="I158" s="849">
        <v>317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5" customHeight="1" x14ac:dyDescent="0.2">
      <c r="A159" s="831" t="s">
        <v>571</v>
      </c>
      <c r="B159" s="832" t="s">
        <v>2683</v>
      </c>
      <c r="C159" s="832" t="s">
        <v>877</v>
      </c>
      <c r="D159" s="832" t="s">
        <v>2757</v>
      </c>
      <c r="E159" s="832" t="s">
        <v>2758</v>
      </c>
      <c r="F159" s="849">
        <v>946</v>
      </c>
      <c r="G159" s="849">
        <v>23399310</v>
      </c>
      <c r="H159" s="849">
        <v>1.1508515815085159</v>
      </c>
      <c r="I159" s="849">
        <v>24735</v>
      </c>
      <c r="J159" s="849">
        <v>822</v>
      </c>
      <c r="K159" s="849">
        <v>20332170</v>
      </c>
      <c r="L159" s="849">
        <v>1</v>
      </c>
      <c r="M159" s="849">
        <v>24735</v>
      </c>
      <c r="N159" s="849">
        <v>1049</v>
      </c>
      <c r="O159" s="849">
        <v>25953486</v>
      </c>
      <c r="P159" s="837">
        <v>1.2764739818720776</v>
      </c>
      <c r="Q159" s="850">
        <v>24741.168732125832</v>
      </c>
    </row>
    <row r="160" spans="1:17" ht="14.45" customHeight="1" x14ac:dyDescent="0.2">
      <c r="A160" s="831" t="s">
        <v>571</v>
      </c>
      <c r="B160" s="832" t="s">
        <v>2683</v>
      </c>
      <c r="C160" s="832" t="s">
        <v>877</v>
      </c>
      <c r="D160" s="832" t="s">
        <v>2667</v>
      </c>
      <c r="E160" s="832" t="s">
        <v>2668</v>
      </c>
      <c r="F160" s="849">
        <v>34</v>
      </c>
      <c r="G160" s="849">
        <v>0</v>
      </c>
      <c r="H160" s="849"/>
      <c r="I160" s="849">
        <v>0</v>
      </c>
      <c r="J160" s="849">
        <v>26</v>
      </c>
      <c r="K160" s="849">
        <v>0</v>
      </c>
      <c r="L160" s="849"/>
      <c r="M160" s="849">
        <v>0</v>
      </c>
      <c r="N160" s="849">
        <v>24</v>
      </c>
      <c r="O160" s="849">
        <v>0</v>
      </c>
      <c r="P160" s="837"/>
      <c r="Q160" s="850">
        <v>0</v>
      </c>
    </row>
    <row r="161" spans="1:17" ht="14.45" customHeight="1" x14ac:dyDescent="0.2">
      <c r="A161" s="831" t="s">
        <v>571</v>
      </c>
      <c r="B161" s="832" t="s">
        <v>2683</v>
      </c>
      <c r="C161" s="832" t="s">
        <v>877</v>
      </c>
      <c r="D161" s="832" t="s">
        <v>2667</v>
      </c>
      <c r="E161" s="832" t="s">
        <v>2759</v>
      </c>
      <c r="F161" s="849">
        <v>1</v>
      </c>
      <c r="G161" s="849">
        <v>0</v>
      </c>
      <c r="H161" s="849"/>
      <c r="I161" s="849">
        <v>0</v>
      </c>
      <c r="J161" s="849">
        <v>1</v>
      </c>
      <c r="K161" s="849">
        <v>0</v>
      </c>
      <c r="L161" s="849"/>
      <c r="M161" s="849">
        <v>0</v>
      </c>
      <c r="N161" s="849">
        <v>2</v>
      </c>
      <c r="O161" s="849">
        <v>0</v>
      </c>
      <c r="P161" s="837"/>
      <c r="Q161" s="850">
        <v>0</v>
      </c>
    </row>
    <row r="162" spans="1:17" ht="14.45" customHeight="1" x14ac:dyDescent="0.2">
      <c r="A162" s="831" t="s">
        <v>571</v>
      </c>
      <c r="B162" s="832" t="s">
        <v>2683</v>
      </c>
      <c r="C162" s="832" t="s">
        <v>877</v>
      </c>
      <c r="D162" s="832" t="s">
        <v>2760</v>
      </c>
      <c r="E162" s="832" t="s">
        <v>2761</v>
      </c>
      <c r="F162" s="849">
        <v>1</v>
      </c>
      <c r="G162" s="849">
        <v>624</v>
      </c>
      <c r="H162" s="849"/>
      <c r="I162" s="849">
        <v>624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5" customHeight="1" x14ac:dyDescent="0.2">
      <c r="A163" s="831" t="s">
        <v>571</v>
      </c>
      <c r="B163" s="832" t="s">
        <v>2683</v>
      </c>
      <c r="C163" s="832" t="s">
        <v>877</v>
      </c>
      <c r="D163" s="832" t="s">
        <v>2762</v>
      </c>
      <c r="E163" s="832" t="s">
        <v>2749</v>
      </c>
      <c r="F163" s="849"/>
      <c r="G163" s="849"/>
      <c r="H163" s="849"/>
      <c r="I163" s="849"/>
      <c r="J163" s="849"/>
      <c r="K163" s="849"/>
      <c r="L163" s="849"/>
      <c r="M163" s="849"/>
      <c r="N163" s="849">
        <v>4</v>
      </c>
      <c r="O163" s="849">
        <v>0</v>
      </c>
      <c r="P163" s="837"/>
      <c r="Q163" s="850">
        <v>0</v>
      </c>
    </row>
    <row r="164" spans="1:17" ht="14.45" customHeight="1" x14ac:dyDescent="0.2">
      <c r="A164" s="831" t="s">
        <v>571</v>
      </c>
      <c r="B164" s="832" t="s">
        <v>2683</v>
      </c>
      <c r="C164" s="832" t="s">
        <v>877</v>
      </c>
      <c r="D164" s="832" t="s">
        <v>2669</v>
      </c>
      <c r="E164" s="832" t="s">
        <v>2670</v>
      </c>
      <c r="F164" s="849">
        <v>19</v>
      </c>
      <c r="G164" s="849">
        <v>0</v>
      </c>
      <c r="H164" s="849"/>
      <c r="I164" s="849">
        <v>0</v>
      </c>
      <c r="J164" s="849">
        <v>10</v>
      </c>
      <c r="K164" s="849">
        <v>0</v>
      </c>
      <c r="L164" s="849"/>
      <c r="M164" s="849">
        <v>0</v>
      </c>
      <c r="N164" s="849">
        <v>9</v>
      </c>
      <c r="O164" s="849">
        <v>0</v>
      </c>
      <c r="P164" s="837"/>
      <c r="Q164" s="850">
        <v>0</v>
      </c>
    </row>
    <row r="165" spans="1:17" ht="14.45" customHeight="1" x14ac:dyDescent="0.2">
      <c r="A165" s="831" t="s">
        <v>571</v>
      </c>
      <c r="B165" s="832" t="s">
        <v>2683</v>
      </c>
      <c r="C165" s="832" t="s">
        <v>877</v>
      </c>
      <c r="D165" s="832" t="s">
        <v>2669</v>
      </c>
      <c r="E165" s="832" t="s">
        <v>2763</v>
      </c>
      <c r="F165" s="849"/>
      <c r="G165" s="849"/>
      <c r="H165" s="849"/>
      <c r="I165" s="849"/>
      <c r="J165" s="849">
        <v>1</v>
      </c>
      <c r="K165" s="849">
        <v>0</v>
      </c>
      <c r="L165" s="849"/>
      <c r="M165" s="849">
        <v>0</v>
      </c>
      <c r="N165" s="849">
        <v>3</v>
      </c>
      <c r="O165" s="849">
        <v>0</v>
      </c>
      <c r="P165" s="837"/>
      <c r="Q165" s="850">
        <v>0</v>
      </c>
    </row>
    <row r="166" spans="1:17" ht="14.45" customHeight="1" x14ac:dyDescent="0.2">
      <c r="A166" s="831" t="s">
        <v>571</v>
      </c>
      <c r="B166" s="832" t="s">
        <v>2683</v>
      </c>
      <c r="C166" s="832" t="s">
        <v>877</v>
      </c>
      <c r="D166" s="832" t="s">
        <v>2764</v>
      </c>
      <c r="E166" s="832" t="s">
        <v>2765</v>
      </c>
      <c r="F166" s="849">
        <v>1172</v>
      </c>
      <c r="G166" s="849">
        <v>0</v>
      </c>
      <c r="H166" s="849"/>
      <c r="I166" s="849">
        <v>0</v>
      </c>
      <c r="J166" s="849">
        <v>1014</v>
      </c>
      <c r="K166" s="849">
        <v>0</v>
      </c>
      <c r="L166" s="849"/>
      <c r="M166" s="849">
        <v>0</v>
      </c>
      <c r="N166" s="849">
        <v>272</v>
      </c>
      <c r="O166" s="849">
        <v>0</v>
      </c>
      <c r="P166" s="837"/>
      <c r="Q166" s="850">
        <v>0</v>
      </c>
    </row>
    <row r="167" spans="1:17" ht="14.45" customHeight="1" x14ac:dyDescent="0.2">
      <c r="A167" s="831" t="s">
        <v>571</v>
      </c>
      <c r="B167" s="832" t="s">
        <v>2683</v>
      </c>
      <c r="C167" s="832" t="s">
        <v>877</v>
      </c>
      <c r="D167" s="832" t="s">
        <v>2766</v>
      </c>
      <c r="E167" s="832" t="s">
        <v>2767</v>
      </c>
      <c r="F167" s="849"/>
      <c r="G167" s="849"/>
      <c r="H167" s="849"/>
      <c r="I167" s="849"/>
      <c r="J167" s="849">
        <v>152</v>
      </c>
      <c r="K167" s="849">
        <v>240464</v>
      </c>
      <c r="L167" s="849">
        <v>1</v>
      </c>
      <c r="M167" s="849">
        <v>1582</v>
      </c>
      <c r="N167" s="849">
        <v>34</v>
      </c>
      <c r="O167" s="849">
        <v>53933</v>
      </c>
      <c r="P167" s="837">
        <v>0.22428721139131014</v>
      </c>
      <c r="Q167" s="850">
        <v>1586.2647058823529</v>
      </c>
    </row>
    <row r="168" spans="1:17" ht="14.45" customHeight="1" x14ac:dyDescent="0.2">
      <c r="A168" s="831" t="s">
        <v>571</v>
      </c>
      <c r="B168" s="832" t="s">
        <v>2683</v>
      </c>
      <c r="C168" s="832" t="s">
        <v>877</v>
      </c>
      <c r="D168" s="832" t="s">
        <v>2671</v>
      </c>
      <c r="E168" s="832" t="s">
        <v>2672</v>
      </c>
      <c r="F168" s="849"/>
      <c r="G168" s="849"/>
      <c r="H168" s="849"/>
      <c r="I168" s="849"/>
      <c r="J168" s="849"/>
      <c r="K168" s="849"/>
      <c r="L168" s="849"/>
      <c r="M168" s="849"/>
      <c r="N168" s="849">
        <v>48</v>
      </c>
      <c r="O168" s="849">
        <v>0</v>
      </c>
      <c r="P168" s="837"/>
      <c r="Q168" s="850">
        <v>0</v>
      </c>
    </row>
    <row r="169" spans="1:17" ht="14.45" customHeight="1" x14ac:dyDescent="0.2">
      <c r="A169" s="831" t="s">
        <v>571</v>
      </c>
      <c r="B169" s="832" t="s">
        <v>2683</v>
      </c>
      <c r="C169" s="832" t="s">
        <v>877</v>
      </c>
      <c r="D169" s="832" t="s">
        <v>2675</v>
      </c>
      <c r="E169" s="832" t="s">
        <v>2676</v>
      </c>
      <c r="F169" s="849"/>
      <c r="G169" s="849"/>
      <c r="H169" s="849"/>
      <c r="I169" s="849"/>
      <c r="J169" s="849"/>
      <c r="K169" s="849"/>
      <c r="L169" s="849"/>
      <c r="M169" s="849"/>
      <c r="N169" s="849">
        <v>31</v>
      </c>
      <c r="O169" s="849">
        <v>0</v>
      </c>
      <c r="P169" s="837"/>
      <c r="Q169" s="850">
        <v>0</v>
      </c>
    </row>
    <row r="170" spans="1:17" ht="14.45" customHeight="1" x14ac:dyDescent="0.2">
      <c r="A170" s="831" t="s">
        <v>571</v>
      </c>
      <c r="B170" s="832" t="s">
        <v>2683</v>
      </c>
      <c r="C170" s="832" t="s">
        <v>877</v>
      </c>
      <c r="D170" s="832" t="s">
        <v>2677</v>
      </c>
      <c r="E170" s="832" t="s">
        <v>2678</v>
      </c>
      <c r="F170" s="849"/>
      <c r="G170" s="849"/>
      <c r="H170" s="849"/>
      <c r="I170" s="849"/>
      <c r="J170" s="849"/>
      <c r="K170" s="849"/>
      <c r="L170" s="849"/>
      <c r="M170" s="849"/>
      <c r="N170" s="849">
        <v>52</v>
      </c>
      <c r="O170" s="849">
        <v>0</v>
      </c>
      <c r="P170" s="837"/>
      <c r="Q170" s="850">
        <v>0</v>
      </c>
    </row>
    <row r="171" spans="1:17" ht="14.45" customHeight="1" x14ac:dyDescent="0.2">
      <c r="A171" s="831" t="s">
        <v>571</v>
      </c>
      <c r="B171" s="832" t="s">
        <v>2683</v>
      </c>
      <c r="C171" s="832" t="s">
        <v>877</v>
      </c>
      <c r="D171" s="832" t="s">
        <v>2679</v>
      </c>
      <c r="E171" s="832" t="s">
        <v>2680</v>
      </c>
      <c r="F171" s="849"/>
      <c r="G171" s="849"/>
      <c r="H171" s="849"/>
      <c r="I171" s="849"/>
      <c r="J171" s="849"/>
      <c r="K171" s="849"/>
      <c r="L171" s="849"/>
      <c r="M171" s="849"/>
      <c r="N171" s="849">
        <v>11</v>
      </c>
      <c r="O171" s="849">
        <v>0</v>
      </c>
      <c r="P171" s="837"/>
      <c r="Q171" s="850">
        <v>0</v>
      </c>
    </row>
    <row r="172" spans="1:17" ht="14.45" customHeight="1" x14ac:dyDescent="0.2">
      <c r="A172" s="831" t="s">
        <v>571</v>
      </c>
      <c r="B172" s="832" t="s">
        <v>2683</v>
      </c>
      <c r="C172" s="832" t="s">
        <v>877</v>
      </c>
      <c r="D172" s="832" t="s">
        <v>2681</v>
      </c>
      <c r="E172" s="832" t="s">
        <v>2682</v>
      </c>
      <c r="F172" s="849"/>
      <c r="G172" s="849"/>
      <c r="H172" s="849"/>
      <c r="I172" s="849"/>
      <c r="J172" s="849"/>
      <c r="K172" s="849"/>
      <c r="L172" s="849"/>
      <c r="M172" s="849"/>
      <c r="N172" s="849">
        <v>19</v>
      </c>
      <c r="O172" s="849">
        <v>0</v>
      </c>
      <c r="P172" s="837"/>
      <c r="Q172" s="850">
        <v>0</v>
      </c>
    </row>
    <row r="173" spans="1:17" ht="14.45" customHeight="1" x14ac:dyDescent="0.2">
      <c r="A173" s="831" t="s">
        <v>571</v>
      </c>
      <c r="B173" s="832" t="s">
        <v>2683</v>
      </c>
      <c r="C173" s="832" t="s">
        <v>877</v>
      </c>
      <c r="D173" s="832" t="s">
        <v>2768</v>
      </c>
      <c r="E173" s="832" t="s">
        <v>2769</v>
      </c>
      <c r="F173" s="849"/>
      <c r="G173" s="849"/>
      <c r="H173" s="849"/>
      <c r="I173" s="849"/>
      <c r="J173" s="849"/>
      <c r="K173" s="849"/>
      <c r="L173" s="849"/>
      <c r="M173" s="849"/>
      <c r="N173" s="849">
        <v>3</v>
      </c>
      <c r="O173" s="849">
        <v>0</v>
      </c>
      <c r="P173" s="837"/>
      <c r="Q173" s="850">
        <v>0</v>
      </c>
    </row>
    <row r="174" spans="1:17" ht="14.45" customHeight="1" x14ac:dyDescent="0.2">
      <c r="A174" s="831" t="s">
        <v>571</v>
      </c>
      <c r="B174" s="832" t="s">
        <v>2683</v>
      </c>
      <c r="C174" s="832" t="s">
        <v>877</v>
      </c>
      <c r="D174" s="832" t="s">
        <v>2770</v>
      </c>
      <c r="E174" s="832" t="s">
        <v>2771</v>
      </c>
      <c r="F174" s="849"/>
      <c r="G174" s="849"/>
      <c r="H174" s="849"/>
      <c r="I174" s="849"/>
      <c r="J174" s="849"/>
      <c r="K174" s="849"/>
      <c r="L174" s="849"/>
      <c r="M174" s="849"/>
      <c r="N174" s="849">
        <v>9</v>
      </c>
      <c r="O174" s="849">
        <v>143073</v>
      </c>
      <c r="P174" s="837"/>
      <c r="Q174" s="850">
        <v>15897</v>
      </c>
    </row>
    <row r="175" spans="1:17" ht="14.45" customHeight="1" x14ac:dyDescent="0.2">
      <c r="A175" s="831" t="s">
        <v>571</v>
      </c>
      <c r="B175" s="832" t="s">
        <v>2772</v>
      </c>
      <c r="C175" s="832" t="s">
        <v>877</v>
      </c>
      <c r="D175" s="832" t="s">
        <v>2773</v>
      </c>
      <c r="E175" s="832" t="s">
        <v>2774</v>
      </c>
      <c r="F175" s="849"/>
      <c r="G175" s="849"/>
      <c r="H175" s="849"/>
      <c r="I175" s="849"/>
      <c r="J175" s="849">
        <v>1</v>
      </c>
      <c r="K175" s="849">
        <v>1967</v>
      </c>
      <c r="L175" s="849">
        <v>1</v>
      </c>
      <c r="M175" s="849">
        <v>1967</v>
      </c>
      <c r="N175" s="849"/>
      <c r="O175" s="849"/>
      <c r="P175" s="837"/>
      <c r="Q175" s="850"/>
    </row>
    <row r="176" spans="1:17" ht="14.45" customHeight="1" x14ac:dyDescent="0.2">
      <c r="A176" s="831" t="s">
        <v>571</v>
      </c>
      <c r="B176" s="832" t="s">
        <v>2772</v>
      </c>
      <c r="C176" s="832" t="s">
        <v>877</v>
      </c>
      <c r="D176" s="832" t="s">
        <v>2775</v>
      </c>
      <c r="E176" s="832" t="s">
        <v>2776</v>
      </c>
      <c r="F176" s="849">
        <v>6</v>
      </c>
      <c r="G176" s="849">
        <v>16626</v>
      </c>
      <c r="H176" s="849">
        <v>1.9985575189325639</v>
      </c>
      <c r="I176" s="849">
        <v>2771</v>
      </c>
      <c r="J176" s="849">
        <v>3</v>
      </c>
      <c r="K176" s="849">
        <v>8319</v>
      </c>
      <c r="L176" s="849">
        <v>1</v>
      </c>
      <c r="M176" s="849">
        <v>2773</v>
      </c>
      <c r="N176" s="849">
        <v>2</v>
      </c>
      <c r="O176" s="849">
        <v>5572</v>
      </c>
      <c r="P176" s="837">
        <v>0.669792042312778</v>
      </c>
      <c r="Q176" s="850">
        <v>2786</v>
      </c>
    </row>
    <row r="177" spans="1:17" ht="14.45" customHeight="1" x14ac:dyDescent="0.2">
      <c r="A177" s="831" t="s">
        <v>571</v>
      </c>
      <c r="B177" s="832" t="s">
        <v>2772</v>
      </c>
      <c r="C177" s="832" t="s">
        <v>877</v>
      </c>
      <c r="D177" s="832" t="s">
        <v>2777</v>
      </c>
      <c r="E177" s="832" t="s">
        <v>2778</v>
      </c>
      <c r="F177" s="849">
        <v>1</v>
      </c>
      <c r="G177" s="849">
        <v>6173</v>
      </c>
      <c r="H177" s="849"/>
      <c r="I177" s="849">
        <v>6173</v>
      </c>
      <c r="J177" s="849"/>
      <c r="K177" s="849"/>
      <c r="L177" s="849"/>
      <c r="M177" s="849"/>
      <c r="N177" s="849">
        <v>1</v>
      </c>
      <c r="O177" s="849">
        <v>6207</v>
      </c>
      <c r="P177" s="837"/>
      <c r="Q177" s="850">
        <v>6207</v>
      </c>
    </row>
    <row r="178" spans="1:17" ht="14.45" customHeight="1" x14ac:dyDescent="0.2">
      <c r="A178" s="831" t="s">
        <v>571</v>
      </c>
      <c r="B178" s="832" t="s">
        <v>2772</v>
      </c>
      <c r="C178" s="832" t="s">
        <v>877</v>
      </c>
      <c r="D178" s="832" t="s">
        <v>2779</v>
      </c>
      <c r="E178" s="832" t="s">
        <v>2780</v>
      </c>
      <c r="F178" s="849">
        <v>1</v>
      </c>
      <c r="G178" s="849">
        <v>11395</v>
      </c>
      <c r="H178" s="849"/>
      <c r="I178" s="849">
        <v>11395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5" customHeight="1" x14ac:dyDescent="0.2">
      <c r="A179" s="831" t="s">
        <v>571</v>
      </c>
      <c r="B179" s="832" t="s">
        <v>2772</v>
      </c>
      <c r="C179" s="832" t="s">
        <v>877</v>
      </c>
      <c r="D179" s="832" t="s">
        <v>2781</v>
      </c>
      <c r="E179" s="832" t="s">
        <v>2782</v>
      </c>
      <c r="F179" s="849"/>
      <c r="G179" s="849"/>
      <c r="H179" s="849"/>
      <c r="I179" s="849"/>
      <c r="J179" s="849">
        <v>1</v>
      </c>
      <c r="K179" s="849">
        <v>3485</v>
      </c>
      <c r="L179" s="849">
        <v>1</v>
      </c>
      <c r="M179" s="849">
        <v>3485</v>
      </c>
      <c r="N179" s="849"/>
      <c r="O179" s="849"/>
      <c r="P179" s="837"/>
      <c r="Q179" s="850"/>
    </row>
    <row r="180" spans="1:17" ht="14.45" customHeight="1" x14ac:dyDescent="0.2">
      <c r="A180" s="831" t="s">
        <v>571</v>
      </c>
      <c r="B180" s="832" t="s">
        <v>2772</v>
      </c>
      <c r="C180" s="832" t="s">
        <v>877</v>
      </c>
      <c r="D180" s="832" t="s">
        <v>2783</v>
      </c>
      <c r="E180" s="832" t="s">
        <v>2784</v>
      </c>
      <c r="F180" s="849">
        <v>1</v>
      </c>
      <c r="G180" s="849">
        <v>96</v>
      </c>
      <c r="H180" s="849"/>
      <c r="I180" s="849">
        <v>96</v>
      </c>
      <c r="J180" s="849"/>
      <c r="K180" s="849"/>
      <c r="L180" s="849"/>
      <c r="M180" s="849"/>
      <c r="N180" s="849"/>
      <c r="O180" s="849"/>
      <c r="P180" s="837"/>
      <c r="Q180" s="850"/>
    </row>
    <row r="181" spans="1:17" ht="14.45" customHeight="1" x14ac:dyDescent="0.2">
      <c r="A181" s="831" t="s">
        <v>571</v>
      </c>
      <c r="B181" s="832" t="s">
        <v>2772</v>
      </c>
      <c r="C181" s="832" t="s">
        <v>877</v>
      </c>
      <c r="D181" s="832" t="s">
        <v>2785</v>
      </c>
      <c r="E181" s="832" t="s">
        <v>2786</v>
      </c>
      <c r="F181" s="849">
        <v>2</v>
      </c>
      <c r="G181" s="849">
        <v>10296</v>
      </c>
      <c r="H181" s="849">
        <v>2</v>
      </c>
      <c r="I181" s="849">
        <v>5148</v>
      </c>
      <c r="J181" s="849">
        <v>1</v>
      </c>
      <c r="K181" s="849">
        <v>5148</v>
      </c>
      <c r="L181" s="849">
        <v>1</v>
      </c>
      <c r="M181" s="849">
        <v>5148</v>
      </c>
      <c r="N181" s="849"/>
      <c r="O181" s="849"/>
      <c r="P181" s="837"/>
      <c r="Q181" s="850"/>
    </row>
    <row r="182" spans="1:17" ht="14.45" customHeight="1" x14ac:dyDescent="0.2">
      <c r="A182" s="831" t="s">
        <v>571</v>
      </c>
      <c r="B182" s="832" t="s">
        <v>2772</v>
      </c>
      <c r="C182" s="832" t="s">
        <v>877</v>
      </c>
      <c r="D182" s="832" t="s">
        <v>2787</v>
      </c>
      <c r="E182" s="832" t="s">
        <v>2788</v>
      </c>
      <c r="F182" s="849">
        <v>1</v>
      </c>
      <c r="G182" s="849">
        <v>1709</v>
      </c>
      <c r="H182" s="849"/>
      <c r="I182" s="849">
        <v>1709</v>
      </c>
      <c r="J182" s="849"/>
      <c r="K182" s="849"/>
      <c r="L182" s="849"/>
      <c r="M182" s="849"/>
      <c r="N182" s="849"/>
      <c r="O182" s="849"/>
      <c r="P182" s="837"/>
      <c r="Q182" s="850"/>
    </row>
    <row r="183" spans="1:17" ht="14.45" customHeight="1" x14ac:dyDescent="0.2">
      <c r="A183" s="831" t="s">
        <v>571</v>
      </c>
      <c r="B183" s="832" t="s">
        <v>2772</v>
      </c>
      <c r="C183" s="832" t="s">
        <v>877</v>
      </c>
      <c r="D183" s="832" t="s">
        <v>2789</v>
      </c>
      <c r="E183" s="832" t="s">
        <v>2790</v>
      </c>
      <c r="F183" s="849">
        <v>1</v>
      </c>
      <c r="G183" s="849">
        <v>716</v>
      </c>
      <c r="H183" s="849"/>
      <c r="I183" s="849">
        <v>716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5" customHeight="1" x14ac:dyDescent="0.2">
      <c r="A184" s="831" t="s">
        <v>571</v>
      </c>
      <c r="B184" s="832" t="s">
        <v>2772</v>
      </c>
      <c r="C184" s="832" t="s">
        <v>877</v>
      </c>
      <c r="D184" s="832" t="s">
        <v>2654</v>
      </c>
      <c r="E184" s="832" t="s">
        <v>2655</v>
      </c>
      <c r="F184" s="849"/>
      <c r="G184" s="849"/>
      <c r="H184" s="849"/>
      <c r="I184" s="849"/>
      <c r="J184" s="849">
        <v>2</v>
      </c>
      <c r="K184" s="849">
        <v>7233</v>
      </c>
      <c r="L184" s="849">
        <v>1</v>
      </c>
      <c r="M184" s="849">
        <v>3616.5</v>
      </c>
      <c r="N184" s="849">
        <v>2</v>
      </c>
      <c r="O184" s="849">
        <v>7274</v>
      </c>
      <c r="P184" s="837">
        <v>1.0056684639845155</v>
      </c>
      <c r="Q184" s="850">
        <v>3637</v>
      </c>
    </row>
    <row r="185" spans="1:17" ht="14.45" customHeight="1" x14ac:dyDescent="0.2">
      <c r="A185" s="831" t="s">
        <v>571</v>
      </c>
      <c r="B185" s="832" t="s">
        <v>2772</v>
      </c>
      <c r="C185" s="832" t="s">
        <v>877</v>
      </c>
      <c r="D185" s="832" t="s">
        <v>2791</v>
      </c>
      <c r="E185" s="832" t="s">
        <v>2792</v>
      </c>
      <c r="F185" s="849">
        <v>2</v>
      </c>
      <c r="G185" s="849">
        <v>3970</v>
      </c>
      <c r="H185" s="849">
        <v>0.66599563831571884</v>
      </c>
      <c r="I185" s="849">
        <v>1985</v>
      </c>
      <c r="J185" s="849">
        <v>3</v>
      </c>
      <c r="K185" s="849">
        <v>5961</v>
      </c>
      <c r="L185" s="849">
        <v>1</v>
      </c>
      <c r="M185" s="849">
        <v>1987</v>
      </c>
      <c r="N185" s="849">
        <v>2</v>
      </c>
      <c r="O185" s="849">
        <v>3998</v>
      </c>
      <c r="P185" s="837">
        <v>0.67069283677235358</v>
      </c>
      <c r="Q185" s="850">
        <v>1999</v>
      </c>
    </row>
    <row r="186" spans="1:17" ht="14.45" customHeight="1" x14ac:dyDescent="0.2">
      <c r="A186" s="831" t="s">
        <v>571</v>
      </c>
      <c r="B186" s="832" t="s">
        <v>2772</v>
      </c>
      <c r="C186" s="832" t="s">
        <v>877</v>
      </c>
      <c r="D186" s="832" t="s">
        <v>2665</v>
      </c>
      <c r="E186" s="832" t="s">
        <v>2666</v>
      </c>
      <c r="F186" s="849">
        <v>2</v>
      </c>
      <c r="G186" s="849">
        <v>634</v>
      </c>
      <c r="H186" s="849"/>
      <c r="I186" s="849">
        <v>317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5" customHeight="1" x14ac:dyDescent="0.2">
      <c r="A187" s="831" t="s">
        <v>571</v>
      </c>
      <c r="B187" s="832" t="s">
        <v>2772</v>
      </c>
      <c r="C187" s="832" t="s">
        <v>877</v>
      </c>
      <c r="D187" s="832" t="s">
        <v>2793</v>
      </c>
      <c r="E187" s="832" t="s">
        <v>2794</v>
      </c>
      <c r="F187" s="849">
        <v>1</v>
      </c>
      <c r="G187" s="849">
        <v>3298</v>
      </c>
      <c r="H187" s="849">
        <v>0.99909118448954859</v>
      </c>
      <c r="I187" s="849">
        <v>3298</v>
      </c>
      <c r="J187" s="849">
        <v>1</v>
      </c>
      <c r="K187" s="849">
        <v>3301</v>
      </c>
      <c r="L187" s="849">
        <v>1</v>
      </c>
      <c r="M187" s="849">
        <v>3301</v>
      </c>
      <c r="N187" s="849">
        <v>1</v>
      </c>
      <c r="O187" s="849">
        <v>3312</v>
      </c>
      <c r="P187" s="837">
        <v>1.0033323235383218</v>
      </c>
      <c r="Q187" s="850">
        <v>3312</v>
      </c>
    </row>
    <row r="188" spans="1:17" ht="14.45" customHeight="1" x14ac:dyDescent="0.2">
      <c r="A188" s="831" t="s">
        <v>571</v>
      </c>
      <c r="B188" s="832" t="s">
        <v>2772</v>
      </c>
      <c r="C188" s="832" t="s">
        <v>877</v>
      </c>
      <c r="D188" s="832" t="s">
        <v>2795</v>
      </c>
      <c r="E188" s="832" t="s">
        <v>2796</v>
      </c>
      <c r="F188" s="849"/>
      <c r="G188" s="849"/>
      <c r="H188" s="849"/>
      <c r="I188" s="849"/>
      <c r="J188" s="849">
        <v>1</v>
      </c>
      <c r="K188" s="849">
        <v>2428</v>
      </c>
      <c r="L188" s="849">
        <v>1</v>
      </c>
      <c r="M188" s="849">
        <v>2428</v>
      </c>
      <c r="N188" s="849"/>
      <c r="O188" s="849"/>
      <c r="P188" s="837"/>
      <c r="Q188" s="850"/>
    </row>
    <row r="189" spans="1:17" ht="14.45" customHeight="1" x14ac:dyDescent="0.2">
      <c r="A189" s="831" t="s">
        <v>571</v>
      </c>
      <c r="B189" s="832" t="s">
        <v>2772</v>
      </c>
      <c r="C189" s="832" t="s">
        <v>877</v>
      </c>
      <c r="D189" s="832" t="s">
        <v>2797</v>
      </c>
      <c r="E189" s="832" t="s">
        <v>2798</v>
      </c>
      <c r="F189" s="849">
        <v>1</v>
      </c>
      <c r="G189" s="849">
        <v>1269</v>
      </c>
      <c r="H189" s="849"/>
      <c r="I189" s="849">
        <v>1269</v>
      </c>
      <c r="J189" s="849"/>
      <c r="K189" s="849"/>
      <c r="L189" s="849"/>
      <c r="M189" s="849"/>
      <c r="N189" s="849">
        <v>1</v>
      </c>
      <c r="O189" s="849">
        <v>1284</v>
      </c>
      <c r="P189" s="837"/>
      <c r="Q189" s="850">
        <v>1284</v>
      </c>
    </row>
    <row r="190" spans="1:17" ht="14.45" customHeight="1" x14ac:dyDescent="0.2">
      <c r="A190" s="831" t="s">
        <v>571</v>
      </c>
      <c r="B190" s="832" t="s">
        <v>2772</v>
      </c>
      <c r="C190" s="832" t="s">
        <v>877</v>
      </c>
      <c r="D190" s="832" t="s">
        <v>2799</v>
      </c>
      <c r="E190" s="832" t="s">
        <v>2800</v>
      </c>
      <c r="F190" s="849"/>
      <c r="G190" s="849"/>
      <c r="H190" s="849"/>
      <c r="I190" s="849"/>
      <c r="J190" s="849">
        <v>2</v>
      </c>
      <c r="K190" s="849">
        <v>10580</v>
      </c>
      <c r="L190" s="849">
        <v>1</v>
      </c>
      <c r="M190" s="849">
        <v>5290</v>
      </c>
      <c r="N190" s="849"/>
      <c r="O190" s="849"/>
      <c r="P190" s="837"/>
      <c r="Q190" s="850"/>
    </row>
    <row r="191" spans="1:17" ht="14.45" customHeight="1" x14ac:dyDescent="0.2">
      <c r="A191" s="831" t="s">
        <v>571</v>
      </c>
      <c r="B191" s="832" t="s">
        <v>2772</v>
      </c>
      <c r="C191" s="832" t="s">
        <v>877</v>
      </c>
      <c r="D191" s="832" t="s">
        <v>2801</v>
      </c>
      <c r="E191" s="832" t="s">
        <v>2802</v>
      </c>
      <c r="F191" s="849">
        <v>2</v>
      </c>
      <c r="G191" s="849">
        <v>11404</v>
      </c>
      <c r="H191" s="849">
        <v>0.66491749752201035</v>
      </c>
      <c r="I191" s="849">
        <v>5702</v>
      </c>
      <c r="J191" s="849">
        <v>3</v>
      </c>
      <c r="K191" s="849">
        <v>17151</v>
      </c>
      <c r="L191" s="849">
        <v>1</v>
      </c>
      <c r="M191" s="849">
        <v>5717</v>
      </c>
      <c r="N191" s="849">
        <v>1</v>
      </c>
      <c r="O191" s="849">
        <v>5765</v>
      </c>
      <c r="P191" s="837">
        <v>0.33613200396478338</v>
      </c>
      <c r="Q191" s="850">
        <v>5765</v>
      </c>
    </row>
    <row r="192" spans="1:17" ht="14.45" customHeight="1" x14ac:dyDescent="0.2">
      <c r="A192" s="831" t="s">
        <v>571</v>
      </c>
      <c r="B192" s="832" t="s">
        <v>2772</v>
      </c>
      <c r="C192" s="832" t="s">
        <v>877</v>
      </c>
      <c r="D192" s="832" t="s">
        <v>2803</v>
      </c>
      <c r="E192" s="832" t="s">
        <v>2804</v>
      </c>
      <c r="F192" s="849">
        <v>1</v>
      </c>
      <c r="G192" s="849">
        <v>8450</v>
      </c>
      <c r="H192" s="849">
        <v>0.99811008740845741</v>
      </c>
      <c r="I192" s="849">
        <v>8450</v>
      </c>
      <c r="J192" s="849">
        <v>1</v>
      </c>
      <c r="K192" s="849">
        <v>8466</v>
      </c>
      <c r="L192" s="849">
        <v>1</v>
      </c>
      <c r="M192" s="849">
        <v>8466</v>
      </c>
      <c r="N192" s="849"/>
      <c r="O192" s="849"/>
      <c r="P192" s="837"/>
      <c r="Q192" s="850"/>
    </row>
    <row r="193" spans="1:17" ht="14.45" customHeight="1" x14ac:dyDescent="0.2">
      <c r="A193" s="831" t="s">
        <v>571</v>
      </c>
      <c r="B193" s="832" t="s">
        <v>2772</v>
      </c>
      <c r="C193" s="832" t="s">
        <v>877</v>
      </c>
      <c r="D193" s="832" t="s">
        <v>2805</v>
      </c>
      <c r="E193" s="832" t="s">
        <v>2806</v>
      </c>
      <c r="F193" s="849"/>
      <c r="G193" s="849"/>
      <c r="H193" s="849"/>
      <c r="I193" s="849"/>
      <c r="J193" s="849">
        <v>1</v>
      </c>
      <c r="K193" s="849">
        <v>6818</v>
      </c>
      <c r="L193" s="849">
        <v>1</v>
      </c>
      <c r="M193" s="849">
        <v>6818</v>
      </c>
      <c r="N193" s="849"/>
      <c r="O193" s="849"/>
      <c r="P193" s="837"/>
      <c r="Q193" s="850"/>
    </row>
    <row r="194" spans="1:17" ht="14.45" customHeight="1" x14ac:dyDescent="0.2">
      <c r="A194" s="831" t="s">
        <v>571</v>
      </c>
      <c r="B194" s="832" t="s">
        <v>2772</v>
      </c>
      <c r="C194" s="832" t="s">
        <v>877</v>
      </c>
      <c r="D194" s="832" t="s">
        <v>2807</v>
      </c>
      <c r="E194" s="832" t="s">
        <v>2808</v>
      </c>
      <c r="F194" s="849">
        <v>1</v>
      </c>
      <c r="G194" s="849">
        <v>16817</v>
      </c>
      <c r="H194" s="849">
        <v>0.99727213425843564</v>
      </c>
      <c r="I194" s="849">
        <v>16817</v>
      </c>
      <c r="J194" s="849">
        <v>1</v>
      </c>
      <c r="K194" s="849">
        <v>16863</v>
      </c>
      <c r="L194" s="849">
        <v>1</v>
      </c>
      <c r="M194" s="849">
        <v>16863</v>
      </c>
      <c r="N194" s="849"/>
      <c r="O194" s="849"/>
      <c r="P194" s="837"/>
      <c r="Q194" s="850"/>
    </row>
    <row r="195" spans="1:17" ht="14.45" customHeight="1" x14ac:dyDescent="0.2">
      <c r="A195" s="831" t="s">
        <v>571</v>
      </c>
      <c r="B195" s="832" t="s">
        <v>2772</v>
      </c>
      <c r="C195" s="832" t="s">
        <v>877</v>
      </c>
      <c r="D195" s="832" t="s">
        <v>2809</v>
      </c>
      <c r="E195" s="832" t="s">
        <v>2810</v>
      </c>
      <c r="F195" s="849"/>
      <c r="G195" s="849"/>
      <c r="H195" s="849"/>
      <c r="I195" s="849"/>
      <c r="J195" s="849"/>
      <c r="K195" s="849"/>
      <c r="L195" s="849"/>
      <c r="M195" s="849"/>
      <c r="N195" s="849">
        <v>1</v>
      </c>
      <c r="O195" s="849">
        <v>0</v>
      </c>
      <c r="P195" s="837"/>
      <c r="Q195" s="850">
        <v>0</v>
      </c>
    </row>
    <row r="196" spans="1:17" ht="14.45" customHeight="1" x14ac:dyDescent="0.2">
      <c r="A196" s="831" t="s">
        <v>571</v>
      </c>
      <c r="B196" s="832" t="s">
        <v>2811</v>
      </c>
      <c r="C196" s="832" t="s">
        <v>877</v>
      </c>
      <c r="D196" s="832" t="s">
        <v>2812</v>
      </c>
      <c r="E196" s="832" t="s">
        <v>2813</v>
      </c>
      <c r="F196" s="849"/>
      <c r="G196" s="849"/>
      <c r="H196" s="849"/>
      <c r="I196" s="849"/>
      <c r="J196" s="849"/>
      <c r="K196" s="849"/>
      <c r="L196" s="849"/>
      <c r="M196" s="849"/>
      <c r="N196" s="849">
        <v>1</v>
      </c>
      <c r="O196" s="849">
        <v>11910</v>
      </c>
      <c r="P196" s="837"/>
      <c r="Q196" s="850">
        <v>11910</v>
      </c>
    </row>
    <row r="197" spans="1:17" ht="14.45" customHeight="1" x14ac:dyDescent="0.2">
      <c r="A197" s="831" t="s">
        <v>571</v>
      </c>
      <c r="B197" s="832" t="s">
        <v>2811</v>
      </c>
      <c r="C197" s="832" t="s">
        <v>877</v>
      </c>
      <c r="D197" s="832" t="s">
        <v>2744</v>
      </c>
      <c r="E197" s="832" t="s">
        <v>2745</v>
      </c>
      <c r="F197" s="849">
        <v>1</v>
      </c>
      <c r="G197" s="849">
        <v>2348</v>
      </c>
      <c r="H197" s="849">
        <v>0.99787505312367186</v>
      </c>
      <c r="I197" s="849">
        <v>2348</v>
      </c>
      <c r="J197" s="849">
        <v>1</v>
      </c>
      <c r="K197" s="849">
        <v>2353</v>
      </c>
      <c r="L197" s="849">
        <v>1</v>
      </c>
      <c r="M197" s="849">
        <v>2353</v>
      </c>
      <c r="N197" s="849">
        <v>1</v>
      </c>
      <c r="O197" s="849">
        <v>2369</v>
      </c>
      <c r="P197" s="837">
        <v>1.00679983000425</v>
      </c>
      <c r="Q197" s="850">
        <v>2369</v>
      </c>
    </row>
    <row r="198" spans="1:17" ht="14.45" customHeight="1" x14ac:dyDescent="0.2">
      <c r="A198" s="831" t="s">
        <v>571</v>
      </c>
      <c r="B198" s="832" t="s">
        <v>2811</v>
      </c>
      <c r="C198" s="832" t="s">
        <v>877</v>
      </c>
      <c r="D198" s="832" t="s">
        <v>2814</v>
      </c>
      <c r="E198" s="832" t="s">
        <v>2815</v>
      </c>
      <c r="F198" s="849">
        <v>1</v>
      </c>
      <c r="G198" s="849">
        <v>5238</v>
      </c>
      <c r="H198" s="849">
        <v>0.99904634751096699</v>
      </c>
      <c r="I198" s="849">
        <v>5238</v>
      </c>
      <c r="J198" s="849">
        <v>1</v>
      </c>
      <c r="K198" s="849">
        <v>5243</v>
      </c>
      <c r="L198" s="849">
        <v>1</v>
      </c>
      <c r="M198" s="849">
        <v>5243</v>
      </c>
      <c r="N198" s="849">
        <v>1</v>
      </c>
      <c r="O198" s="849">
        <v>5259</v>
      </c>
      <c r="P198" s="837">
        <v>1.0030516879649056</v>
      </c>
      <c r="Q198" s="850">
        <v>5259</v>
      </c>
    </row>
    <row r="199" spans="1:17" ht="14.45" customHeight="1" x14ac:dyDescent="0.2">
      <c r="A199" s="831" t="s">
        <v>571</v>
      </c>
      <c r="B199" s="832" t="s">
        <v>2811</v>
      </c>
      <c r="C199" s="832" t="s">
        <v>877</v>
      </c>
      <c r="D199" s="832" t="s">
        <v>2816</v>
      </c>
      <c r="E199" s="832" t="s">
        <v>2817</v>
      </c>
      <c r="F199" s="849">
        <v>1</v>
      </c>
      <c r="G199" s="849">
        <v>4114</v>
      </c>
      <c r="H199" s="849"/>
      <c r="I199" s="849">
        <v>4114</v>
      </c>
      <c r="J199" s="849"/>
      <c r="K199" s="849"/>
      <c r="L199" s="849"/>
      <c r="M199" s="849"/>
      <c r="N199" s="849"/>
      <c r="O199" s="849"/>
      <c r="P199" s="837"/>
      <c r="Q199" s="850"/>
    </row>
    <row r="200" spans="1:17" ht="14.45" customHeight="1" x14ac:dyDescent="0.2">
      <c r="A200" s="831" t="s">
        <v>571</v>
      </c>
      <c r="B200" s="832" t="s">
        <v>2811</v>
      </c>
      <c r="C200" s="832" t="s">
        <v>877</v>
      </c>
      <c r="D200" s="832" t="s">
        <v>2818</v>
      </c>
      <c r="E200" s="832" t="s">
        <v>2819</v>
      </c>
      <c r="F200" s="849"/>
      <c r="G200" s="849"/>
      <c r="H200" s="849"/>
      <c r="I200" s="849"/>
      <c r="J200" s="849"/>
      <c r="K200" s="849"/>
      <c r="L200" s="849"/>
      <c r="M200" s="849"/>
      <c r="N200" s="849">
        <v>1</v>
      </c>
      <c r="O200" s="849">
        <v>2392</v>
      </c>
      <c r="P200" s="837"/>
      <c r="Q200" s="850">
        <v>2392</v>
      </c>
    </row>
    <row r="201" spans="1:17" ht="14.45" customHeight="1" x14ac:dyDescent="0.2">
      <c r="A201" s="831" t="s">
        <v>571</v>
      </c>
      <c r="B201" s="832" t="s">
        <v>2811</v>
      </c>
      <c r="C201" s="832" t="s">
        <v>877</v>
      </c>
      <c r="D201" s="832" t="s">
        <v>2820</v>
      </c>
      <c r="E201" s="832" t="s">
        <v>2821</v>
      </c>
      <c r="F201" s="849">
        <v>1</v>
      </c>
      <c r="G201" s="849">
        <v>4617</v>
      </c>
      <c r="H201" s="849"/>
      <c r="I201" s="849">
        <v>4617</v>
      </c>
      <c r="J201" s="849"/>
      <c r="K201" s="849"/>
      <c r="L201" s="849"/>
      <c r="M201" s="849"/>
      <c r="N201" s="849">
        <v>2</v>
      </c>
      <c r="O201" s="849">
        <v>9318</v>
      </c>
      <c r="P201" s="837"/>
      <c r="Q201" s="850">
        <v>4659</v>
      </c>
    </row>
    <row r="202" spans="1:17" ht="14.45" customHeight="1" x14ac:dyDescent="0.2">
      <c r="A202" s="831" t="s">
        <v>571</v>
      </c>
      <c r="B202" s="832" t="s">
        <v>2811</v>
      </c>
      <c r="C202" s="832" t="s">
        <v>877</v>
      </c>
      <c r="D202" s="832" t="s">
        <v>2822</v>
      </c>
      <c r="E202" s="832" t="s">
        <v>2823</v>
      </c>
      <c r="F202" s="849"/>
      <c r="G202" s="849"/>
      <c r="H202" s="849"/>
      <c r="I202" s="849"/>
      <c r="J202" s="849"/>
      <c r="K202" s="849"/>
      <c r="L202" s="849"/>
      <c r="M202" s="849"/>
      <c r="N202" s="849">
        <v>1</v>
      </c>
      <c r="O202" s="849">
        <v>0</v>
      </c>
      <c r="P202" s="837"/>
      <c r="Q202" s="850">
        <v>0</v>
      </c>
    </row>
    <row r="203" spans="1:17" ht="14.45" customHeight="1" x14ac:dyDescent="0.2">
      <c r="A203" s="831" t="s">
        <v>571</v>
      </c>
      <c r="B203" s="832" t="s">
        <v>2824</v>
      </c>
      <c r="C203" s="832" t="s">
        <v>877</v>
      </c>
      <c r="D203" s="832" t="s">
        <v>2825</v>
      </c>
      <c r="E203" s="832" t="s">
        <v>2826</v>
      </c>
      <c r="F203" s="849"/>
      <c r="G203" s="849"/>
      <c r="H203" s="849"/>
      <c r="I203" s="849"/>
      <c r="J203" s="849">
        <v>2</v>
      </c>
      <c r="K203" s="849">
        <v>748</v>
      </c>
      <c r="L203" s="849">
        <v>1</v>
      </c>
      <c r="M203" s="849">
        <v>374</v>
      </c>
      <c r="N203" s="849"/>
      <c r="O203" s="849"/>
      <c r="P203" s="837"/>
      <c r="Q203" s="850"/>
    </row>
    <row r="204" spans="1:17" ht="14.45" customHeight="1" x14ac:dyDescent="0.2">
      <c r="A204" s="831" t="s">
        <v>571</v>
      </c>
      <c r="B204" s="832" t="s">
        <v>2824</v>
      </c>
      <c r="C204" s="832" t="s">
        <v>877</v>
      </c>
      <c r="D204" s="832" t="s">
        <v>2656</v>
      </c>
      <c r="E204" s="832" t="s">
        <v>2657</v>
      </c>
      <c r="F204" s="849">
        <v>1568</v>
      </c>
      <c r="G204" s="849">
        <v>319872</v>
      </c>
      <c r="H204" s="849">
        <v>1.0034475943696612</v>
      </c>
      <c r="I204" s="849">
        <v>204</v>
      </c>
      <c r="J204" s="849">
        <v>1555</v>
      </c>
      <c r="K204" s="849">
        <v>318773</v>
      </c>
      <c r="L204" s="849">
        <v>1</v>
      </c>
      <c r="M204" s="849">
        <v>204.99871382636655</v>
      </c>
      <c r="N204" s="849">
        <v>1366</v>
      </c>
      <c r="O204" s="849">
        <v>281389</v>
      </c>
      <c r="P204" s="837">
        <v>0.88272532491773148</v>
      </c>
      <c r="Q204" s="850">
        <v>205.99487554904832</v>
      </c>
    </row>
    <row r="205" spans="1:17" ht="14.45" customHeight="1" x14ac:dyDescent="0.2">
      <c r="A205" s="831" t="s">
        <v>571</v>
      </c>
      <c r="B205" s="832" t="s">
        <v>2827</v>
      </c>
      <c r="C205" s="832" t="s">
        <v>877</v>
      </c>
      <c r="D205" s="832" t="s">
        <v>2569</v>
      </c>
      <c r="E205" s="832" t="s">
        <v>2570</v>
      </c>
      <c r="F205" s="849"/>
      <c r="G205" s="849"/>
      <c r="H205" s="849"/>
      <c r="I205" s="849"/>
      <c r="J205" s="849">
        <v>50</v>
      </c>
      <c r="K205" s="849">
        <v>11250</v>
      </c>
      <c r="L205" s="849">
        <v>1</v>
      </c>
      <c r="M205" s="849">
        <v>225</v>
      </c>
      <c r="N205" s="849"/>
      <c r="O205" s="849"/>
      <c r="P205" s="837"/>
      <c r="Q205" s="850"/>
    </row>
    <row r="206" spans="1:17" ht="14.45" customHeight="1" x14ac:dyDescent="0.2">
      <c r="A206" s="831" t="s">
        <v>571</v>
      </c>
      <c r="B206" s="832" t="s">
        <v>2827</v>
      </c>
      <c r="C206" s="832" t="s">
        <v>877</v>
      </c>
      <c r="D206" s="832" t="s">
        <v>2638</v>
      </c>
      <c r="E206" s="832" t="s">
        <v>2639</v>
      </c>
      <c r="F206" s="849"/>
      <c r="G206" s="849"/>
      <c r="H206" s="849"/>
      <c r="I206" s="849"/>
      <c r="J206" s="849">
        <v>0</v>
      </c>
      <c r="K206" s="849">
        <v>0</v>
      </c>
      <c r="L206" s="849"/>
      <c r="M206" s="849"/>
      <c r="N206" s="849"/>
      <c r="O206" s="849"/>
      <c r="P206" s="837"/>
      <c r="Q206" s="850"/>
    </row>
    <row r="207" spans="1:17" ht="14.45" customHeight="1" x14ac:dyDescent="0.2">
      <c r="A207" s="831" t="s">
        <v>571</v>
      </c>
      <c r="B207" s="832" t="s">
        <v>2828</v>
      </c>
      <c r="C207" s="832" t="s">
        <v>877</v>
      </c>
      <c r="D207" s="832" t="s">
        <v>2829</v>
      </c>
      <c r="E207" s="832" t="s">
        <v>2830</v>
      </c>
      <c r="F207" s="849">
        <v>1</v>
      </c>
      <c r="G207" s="849">
        <v>251</v>
      </c>
      <c r="H207" s="849"/>
      <c r="I207" s="849">
        <v>251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5" customHeight="1" x14ac:dyDescent="0.2">
      <c r="A208" s="831" t="s">
        <v>571</v>
      </c>
      <c r="B208" s="832" t="s">
        <v>2828</v>
      </c>
      <c r="C208" s="832" t="s">
        <v>877</v>
      </c>
      <c r="D208" s="832" t="s">
        <v>2831</v>
      </c>
      <c r="E208" s="832" t="s">
        <v>2832</v>
      </c>
      <c r="F208" s="849">
        <v>3</v>
      </c>
      <c r="G208" s="849">
        <v>2511</v>
      </c>
      <c r="H208" s="849"/>
      <c r="I208" s="849">
        <v>837</v>
      </c>
      <c r="J208" s="849"/>
      <c r="K208" s="849"/>
      <c r="L208" s="849"/>
      <c r="M208" s="849"/>
      <c r="N208" s="849"/>
      <c r="O208" s="849"/>
      <c r="P208" s="837"/>
      <c r="Q208" s="850"/>
    </row>
    <row r="209" spans="1:17" ht="14.45" customHeight="1" x14ac:dyDescent="0.2">
      <c r="A209" s="831" t="s">
        <v>571</v>
      </c>
      <c r="B209" s="832" t="s">
        <v>2828</v>
      </c>
      <c r="C209" s="832" t="s">
        <v>877</v>
      </c>
      <c r="D209" s="832" t="s">
        <v>2833</v>
      </c>
      <c r="E209" s="832" t="s">
        <v>2834</v>
      </c>
      <c r="F209" s="849">
        <v>1</v>
      </c>
      <c r="G209" s="849">
        <v>86</v>
      </c>
      <c r="H209" s="849"/>
      <c r="I209" s="849">
        <v>86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5" customHeight="1" x14ac:dyDescent="0.2">
      <c r="A210" s="831" t="s">
        <v>571</v>
      </c>
      <c r="B210" s="832" t="s">
        <v>2828</v>
      </c>
      <c r="C210" s="832" t="s">
        <v>877</v>
      </c>
      <c r="D210" s="832" t="s">
        <v>2835</v>
      </c>
      <c r="E210" s="832" t="s">
        <v>2836</v>
      </c>
      <c r="F210" s="849">
        <v>1</v>
      </c>
      <c r="G210" s="849">
        <v>113</v>
      </c>
      <c r="H210" s="849"/>
      <c r="I210" s="849">
        <v>113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5" customHeight="1" x14ac:dyDescent="0.2">
      <c r="A211" s="831" t="s">
        <v>571</v>
      </c>
      <c r="B211" s="832" t="s">
        <v>2837</v>
      </c>
      <c r="C211" s="832" t="s">
        <v>877</v>
      </c>
      <c r="D211" s="832" t="s">
        <v>2665</v>
      </c>
      <c r="E211" s="832" t="s">
        <v>2666</v>
      </c>
      <c r="F211" s="849"/>
      <c r="G211" s="849"/>
      <c r="H211" s="849"/>
      <c r="I211" s="849"/>
      <c r="J211" s="849">
        <v>1</v>
      </c>
      <c r="K211" s="849">
        <v>318</v>
      </c>
      <c r="L211" s="849">
        <v>1</v>
      </c>
      <c r="M211" s="849">
        <v>318</v>
      </c>
      <c r="N211" s="849"/>
      <c r="O211" s="849"/>
      <c r="P211" s="837"/>
      <c r="Q211" s="850"/>
    </row>
    <row r="212" spans="1:17" ht="14.45" customHeight="1" x14ac:dyDescent="0.2">
      <c r="A212" s="831" t="s">
        <v>2838</v>
      </c>
      <c r="B212" s="832" t="s">
        <v>2547</v>
      </c>
      <c r="C212" s="832" t="s">
        <v>2549</v>
      </c>
      <c r="D212" s="832" t="s">
        <v>2550</v>
      </c>
      <c r="E212" s="832" t="s">
        <v>2551</v>
      </c>
      <c r="F212" s="849">
        <v>0</v>
      </c>
      <c r="G212" s="849">
        <v>0</v>
      </c>
      <c r="H212" s="849"/>
      <c r="I212" s="849"/>
      <c r="J212" s="849"/>
      <c r="K212" s="849"/>
      <c r="L212" s="849"/>
      <c r="M212" s="849"/>
      <c r="N212" s="849"/>
      <c r="O212" s="849"/>
      <c r="P212" s="837"/>
      <c r="Q212" s="850"/>
    </row>
    <row r="213" spans="1:17" ht="14.45" customHeight="1" x14ac:dyDescent="0.2">
      <c r="A213" s="831" t="s">
        <v>2838</v>
      </c>
      <c r="B213" s="832" t="s">
        <v>2547</v>
      </c>
      <c r="C213" s="832" t="s">
        <v>2549</v>
      </c>
      <c r="D213" s="832" t="s">
        <v>2550</v>
      </c>
      <c r="E213" s="832" t="s">
        <v>2553</v>
      </c>
      <c r="F213" s="849">
        <v>1</v>
      </c>
      <c r="G213" s="849">
        <v>19771.900000000001</v>
      </c>
      <c r="H213" s="849"/>
      <c r="I213" s="849">
        <v>19771.900000000001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5" customHeight="1" x14ac:dyDescent="0.2">
      <c r="A214" s="831" t="s">
        <v>2838</v>
      </c>
      <c r="B214" s="832" t="s">
        <v>2547</v>
      </c>
      <c r="C214" s="832" t="s">
        <v>877</v>
      </c>
      <c r="D214" s="832" t="s">
        <v>2565</v>
      </c>
      <c r="E214" s="832" t="s">
        <v>2566</v>
      </c>
      <c r="F214" s="849"/>
      <c r="G214" s="849"/>
      <c r="H214" s="849"/>
      <c r="I214" s="849"/>
      <c r="J214" s="849">
        <v>1</v>
      </c>
      <c r="K214" s="849">
        <v>37</v>
      </c>
      <c r="L214" s="849">
        <v>1</v>
      </c>
      <c r="M214" s="849">
        <v>37</v>
      </c>
      <c r="N214" s="849">
        <v>1</v>
      </c>
      <c r="O214" s="849">
        <v>38</v>
      </c>
      <c r="P214" s="837">
        <v>1.027027027027027</v>
      </c>
      <c r="Q214" s="850">
        <v>38</v>
      </c>
    </row>
    <row r="215" spans="1:17" ht="14.45" customHeight="1" thickBot="1" x14ac:dyDescent="0.25">
      <c r="A215" s="839" t="s">
        <v>2838</v>
      </c>
      <c r="B215" s="840" t="s">
        <v>2547</v>
      </c>
      <c r="C215" s="840" t="s">
        <v>877</v>
      </c>
      <c r="D215" s="840" t="s">
        <v>2571</v>
      </c>
      <c r="E215" s="840" t="s">
        <v>2572</v>
      </c>
      <c r="F215" s="851">
        <v>1</v>
      </c>
      <c r="G215" s="851">
        <v>0</v>
      </c>
      <c r="H215" s="851"/>
      <c r="I215" s="851">
        <v>0</v>
      </c>
      <c r="J215" s="851"/>
      <c r="K215" s="851"/>
      <c r="L215" s="851"/>
      <c r="M215" s="851"/>
      <c r="N215" s="851"/>
      <c r="O215" s="851"/>
      <c r="P215" s="845"/>
      <c r="Q215" s="85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184B924-04C1-4C36-9B67-078C15A4F603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655.51400000000001</v>
      </c>
      <c r="C5" s="114">
        <v>825.69899999999996</v>
      </c>
      <c r="D5" s="114">
        <v>634.60500000000002</v>
      </c>
      <c r="E5" s="424">
        <f>IF(OR(D5=0,B5=0),"",D5/B5)</f>
        <v>0.96810289330205002</v>
      </c>
      <c r="F5" s="129">
        <f>IF(OR(D5=0,C5=0),"",D5/C5)</f>
        <v>0.76856699596342015</v>
      </c>
      <c r="G5" s="130">
        <v>660</v>
      </c>
      <c r="H5" s="114">
        <v>644</v>
      </c>
      <c r="I5" s="114">
        <v>619</v>
      </c>
      <c r="J5" s="424">
        <f>IF(OR(I5=0,G5=0),"",I5/G5)</f>
        <v>0.93787878787878787</v>
      </c>
      <c r="K5" s="131">
        <f>IF(OR(I5=0,H5=0),"",I5/H5)</f>
        <v>0.96118012422360244</v>
      </c>
      <c r="L5" s="121"/>
      <c r="M5" s="121"/>
      <c r="N5" s="7">
        <f>D5-C5</f>
        <v>-191.09399999999994</v>
      </c>
      <c r="O5" s="8">
        <f>I5-H5</f>
        <v>-25</v>
      </c>
      <c r="P5" s="7">
        <f>D5-B5</f>
        <v>-20.908999999999992</v>
      </c>
      <c r="Q5" s="8">
        <f>I5-G5</f>
        <v>-41</v>
      </c>
    </row>
    <row r="6" spans="1:17" ht="14.45" hidden="1" customHeight="1" outlineLevel="1" x14ac:dyDescent="0.2">
      <c r="A6" s="441" t="s">
        <v>168</v>
      </c>
      <c r="B6" s="120">
        <v>231.29</v>
      </c>
      <c r="C6" s="113">
        <v>264.49</v>
      </c>
      <c r="D6" s="113">
        <v>186.19900000000001</v>
      </c>
      <c r="E6" s="424">
        <f t="shared" ref="E6:E12" si="0">IF(OR(D6=0,B6=0),"",D6/B6)</f>
        <v>0.80504561373167893</v>
      </c>
      <c r="F6" s="129">
        <f t="shared" ref="F6:F12" si="1">IF(OR(D6=0,C6=0),"",D6/C6)</f>
        <v>0.70399258951189081</v>
      </c>
      <c r="G6" s="133">
        <v>276</v>
      </c>
      <c r="H6" s="113">
        <v>258</v>
      </c>
      <c r="I6" s="113">
        <v>265</v>
      </c>
      <c r="J6" s="425">
        <f t="shared" ref="J6:J12" si="2">IF(OR(I6=0,G6=0),"",I6/G6)</f>
        <v>0.96014492753623193</v>
      </c>
      <c r="K6" s="134">
        <f t="shared" ref="K6:K12" si="3">IF(OR(I6=0,H6=0),"",I6/H6)</f>
        <v>1.0271317829457365</v>
      </c>
      <c r="L6" s="121"/>
      <c r="M6" s="121"/>
      <c r="N6" s="5">
        <f t="shared" ref="N6:N13" si="4">D6-C6</f>
        <v>-78.290999999999997</v>
      </c>
      <c r="O6" s="6">
        <f t="shared" ref="O6:O13" si="5">I6-H6</f>
        <v>7</v>
      </c>
      <c r="P6" s="5">
        <f t="shared" ref="P6:P13" si="6">D6-B6</f>
        <v>-45.09099999999998</v>
      </c>
      <c r="Q6" s="6">
        <f t="shared" ref="Q6:Q13" si="7">I6-G6</f>
        <v>-11</v>
      </c>
    </row>
    <row r="7" spans="1:17" ht="14.45" hidden="1" customHeight="1" outlineLevel="1" x14ac:dyDescent="0.2">
      <c r="A7" s="441" t="s">
        <v>169</v>
      </c>
      <c r="B7" s="120">
        <v>1059.6659999999999</v>
      </c>
      <c r="C7" s="113">
        <v>778.97400000000005</v>
      </c>
      <c r="D7" s="113">
        <v>945.75699999999995</v>
      </c>
      <c r="E7" s="424">
        <f t="shared" si="0"/>
        <v>0.89250480811878463</v>
      </c>
      <c r="F7" s="129">
        <f t="shared" si="1"/>
        <v>1.214105990700588</v>
      </c>
      <c r="G7" s="133">
        <v>996</v>
      </c>
      <c r="H7" s="113">
        <v>976</v>
      </c>
      <c r="I7" s="113">
        <v>939</v>
      </c>
      <c r="J7" s="425">
        <f t="shared" si="2"/>
        <v>0.94277108433734935</v>
      </c>
      <c r="K7" s="134">
        <f t="shared" si="3"/>
        <v>0.96209016393442626</v>
      </c>
      <c r="L7" s="121"/>
      <c r="M7" s="121"/>
      <c r="N7" s="5">
        <f t="shared" si="4"/>
        <v>166.7829999999999</v>
      </c>
      <c r="O7" s="6">
        <f t="shared" si="5"/>
        <v>-37</v>
      </c>
      <c r="P7" s="5">
        <f t="shared" si="6"/>
        <v>-113.90899999999999</v>
      </c>
      <c r="Q7" s="6">
        <f t="shared" si="7"/>
        <v>-57</v>
      </c>
    </row>
    <row r="8" spans="1:17" ht="14.45" hidden="1" customHeight="1" outlineLevel="1" x14ac:dyDescent="0.2">
      <c r="A8" s="441" t="s">
        <v>170</v>
      </c>
      <c r="B8" s="120">
        <v>116.303</v>
      </c>
      <c r="C8" s="113">
        <v>62.179000000000002</v>
      </c>
      <c r="D8" s="113">
        <v>41.478000000000002</v>
      </c>
      <c r="E8" s="424">
        <f t="shared" si="0"/>
        <v>0.35663740402225225</v>
      </c>
      <c r="F8" s="129">
        <f t="shared" si="1"/>
        <v>0.66707409253928174</v>
      </c>
      <c r="G8" s="133">
        <v>79</v>
      </c>
      <c r="H8" s="113">
        <v>89</v>
      </c>
      <c r="I8" s="113">
        <v>94</v>
      </c>
      <c r="J8" s="425">
        <f t="shared" si="2"/>
        <v>1.1898734177215189</v>
      </c>
      <c r="K8" s="134">
        <f t="shared" si="3"/>
        <v>1.0561797752808988</v>
      </c>
      <c r="L8" s="121"/>
      <c r="M8" s="121"/>
      <c r="N8" s="5">
        <f t="shared" si="4"/>
        <v>-20.701000000000001</v>
      </c>
      <c r="O8" s="6">
        <f t="shared" si="5"/>
        <v>5</v>
      </c>
      <c r="P8" s="5">
        <f t="shared" si="6"/>
        <v>-74.824999999999989</v>
      </c>
      <c r="Q8" s="6">
        <f t="shared" si="7"/>
        <v>15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4.4459999999999997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3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4.4459999999999997</v>
      </c>
      <c r="O9" s="6">
        <f t="shared" si="5"/>
        <v>3</v>
      </c>
      <c r="P9" s="5">
        <f t="shared" si="6"/>
        <v>4.4459999999999997</v>
      </c>
      <c r="Q9" s="6">
        <f t="shared" si="7"/>
        <v>3</v>
      </c>
    </row>
    <row r="10" spans="1:17" ht="14.45" hidden="1" customHeight="1" outlineLevel="1" x14ac:dyDescent="0.2">
      <c r="A10" s="441" t="s">
        <v>172</v>
      </c>
      <c r="B10" s="120">
        <v>358.48700000000002</v>
      </c>
      <c r="C10" s="113">
        <v>292.97699999999998</v>
      </c>
      <c r="D10" s="113">
        <v>607.64400000000001</v>
      </c>
      <c r="E10" s="424">
        <f t="shared" si="0"/>
        <v>1.6950238083947256</v>
      </c>
      <c r="F10" s="129">
        <f t="shared" si="1"/>
        <v>2.0740331152274756</v>
      </c>
      <c r="G10" s="133">
        <v>356</v>
      </c>
      <c r="H10" s="113">
        <v>329</v>
      </c>
      <c r="I10" s="113">
        <v>341</v>
      </c>
      <c r="J10" s="425">
        <f t="shared" si="2"/>
        <v>0.9578651685393258</v>
      </c>
      <c r="K10" s="134">
        <f t="shared" si="3"/>
        <v>1.0364741641337385</v>
      </c>
      <c r="L10" s="121"/>
      <c r="M10" s="121"/>
      <c r="N10" s="5">
        <f t="shared" si="4"/>
        <v>314.66700000000003</v>
      </c>
      <c r="O10" s="6">
        <f t="shared" si="5"/>
        <v>12</v>
      </c>
      <c r="P10" s="5">
        <f t="shared" si="6"/>
        <v>249.15699999999998</v>
      </c>
      <c r="Q10" s="6">
        <f t="shared" si="7"/>
        <v>-15</v>
      </c>
    </row>
    <row r="11" spans="1:17" ht="14.45" hidden="1" customHeight="1" outlineLevel="1" x14ac:dyDescent="0.2">
      <c r="A11" s="441" t="s">
        <v>173</v>
      </c>
      <c r="B11" s="120">
        <v>227.626</v>
      </c>
      <c r="C11" s="113">
        <v>89.775000000000006</v>
      </c>
      <c r="D11" s="113">
        <v>21.853000000000002</v>
      </c>
      <c r="E11" s="424">
        <f t="shared" si="0"/>
        <v>9.6003971426814161E-2</v>
      </c>
      <c r="F11" s="129">
        <f t="shared" si="1"/>
        <v>0.24341966026176554</v>
      </c>
      <c r="G11" s="133">
        <v>69</v>
      </c>
      <c r="H11" s="113">
        <v>70</v>
      </c>
      <c r="I11" s="113">
        <v>44</v>
      </c>
      <c r="J11" s="425">
        <f t="shared" si="2"/>
        <v>0.6376811594202898</v>
      </c>
      <c r="K11" s="134">
        <f t="shared" si="3"/>
        <v>0.62857142857142856</v>
      </c>
      <c r="L11" s="121"/>
      <c r="M11" s="121"/>
      <c r="N11" s="5">
        <f t="shared" si="4"/>
        <v>-67.921999999999997</v>
      </c>
      <c r="O11" s="6">
        <f t="shared" si="5"/>
        <v>-26</v>
      </c>
      <c r="P11" s="5">
        <f t="shared" si="6"/>
        <v>-205.773</v>
      </c>
      <c r="Q11" s="6">
        <f t="shared" si="7"/>
        <v>-25</v>
      </c>
    </row>
    <row r="12" spans="1:17" ht="14.45" hidden="1" customHeight="1" outlineLevel="1" thickBot="1" x14ac:dyDescent="0.25">
      <c r="A12" s="442" t="s">
        <v>208</v>
      </c>
      <c r="B12" s="238">
        <v>1.714</v>
      </c>
      <c r="C12" s="239">
        <v>14.118</v>
      </c>
      <c r="D12" s="239">
        <v>0.59299999999999997</v>
      </c>
      <c r="E12" s="424">
        <f t="shared" si="0"/>
        <v>0.34597432905484249</v>
      </c>
      <c r="F12" s="129">
        <f t="shared" si="1"/>
        <v>4.2003116588751943E-2</v>
      </c>
      <c r="G12" s="241">
        <v>5</v>
      </c>
      <c r="H12" s="239">
        <v>3</v>
      </c>
      <c r="I12" s="239">
        <v>2</v>
      </c>
      <c r="J12" s="426">
        <f t="shared" si="2"/>
        <v>0.4</v>
      </c>
      <c r="K12" s="242">
        <f t="shared" si="3"/>
        <v>0.66666666666666663</v>
      </c>
      <c r="L12" s="121"/>
      <c r="M12" s="121"/>
      <c r="N12" s="243">
        <f t="shared" si="4"/>
        <v>-13.525</v>
      </c>
      <c r="O12" s="244">
        <f t="shared" si="5"/>
        <v>-1</v>
      </c>
      <c r="P12" s="243">
        <f t="shared" si="6"/>
        <v>-1.121</v>
      </c>
      <c r="Q12" s="244">
        <f t="shared" si="7"/>
        <v>-3</v>
      </c>
    </row>
    <row r="13" spans="1:17" ht="14.45" customHeight="1" collapsed="1" thickBot="1" x14ac:dyDescent="0.25">
      <c r="A13" s="117" t="s">
        <v>3</v>
      </c>
      <c r="B13" s="115">
        <f>SUM(B5:B12)</f>
        <v>2650.6</v>
      </c>
      <c r="C13" s="116">
        <f>SUM(C5:C12)</f>
        <v>2328.212</v>
      </c>
      <c r="D13" s="116">
        <f>SUM(D5:D12)</f>
        <v>2442.5749999999998</v>
      </c>
      <c r="E13" s="420">
        <f>IF(OR(D13=0,B13=0),0,D13/B13)</f>
        <v>0.92151776956160869</v>
      </c>
      <c r="F13" s="135">
        <f>IF(OR(D13=0,C13=0),0,D13/C13)</f>
        <v>1.0491205268248767</v>
      </c>
      <c r="G13" s="136">
        <f>SUM(G5:G12)</f>
        <v>2441</v>
      </c>
      <c r="H13" s="116">
        <f>SUM(H5:H12)</f>
        <v>2369</v>
      </c>
      <c r="I13" s="116">
        <f>SUM(I5:I12)</f>
        <v>2307</v>
      </c>
      <c r="J13" s="420">
        <f>IF(OR(I13=0,G13=0),0,I13/G13)</f>
        <v>0.94510446538303972</v>
      </c>
      <c r="K13" s="137">
        <f>IF(OR(I13=0,H13=0),0,I13/H13)</f>
        <v>0.97382861967074719</v>
      </c>
      <c r="L13" s="121"/>
      <c r="M13" s="121"/>
      <c r="N13" s="127">
        <f t="shared" si="4"/>
        <v>114.36299999999983</v>
      </c>
      <c r="O13" s="138">
        <f t="shared" si="5"/>
        <v>-62</v>
      </c>
      <c r="P13" s="127">
        <f t="shared" si="6"/>
        <v>-208.02500000000009</v>
      </c>
      <c r="Q13" s="138">
        <f t="shared" si="7"/>
        <v>-134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4.7439999999999998</v>
      </c>
      <c r="C18" s="114">
        <v>5.62</v>
      </c>
      <c r="D18" s="114">
        <v>9.4689999999999994</v>
      </c>
      <c r="E18" s="424">
        <f>IF(OR(D18=0,B18=0),"",D18/B18)</f>
        <v>1.9959949409780775</v>
      </c>
      <c r="F18" s="129">
        <f>IF(OR(D18=0,C18=0),"",D18/C18)</f>
        <v>1.6848754448398575</v>
      </c>
      <c r="G18" s="119">
        <v>13</v>
      </c>
      <c r="H18" s="114">
        <v>13</v>
      </c>
      <c r="I18" s="114">
        <v>10</v>
      </c>
      <c r="J18" s="424">
        <f>IF(OR(I18=0,G18=0),"",I18/G18)</f>
        <v>0.76923076923076927</v>
      </c>
      <c r="K18" s="131">
        <f>IF(OR(I18=0,H18=0),"",I18/H18)</f>
        <v>0.76923076923076927</v>
      </c>
      <c r="L18" s="645">
        <v>0.91871999999999998</v>
      </c>
      <c r="M18" s="646"/>
      <c r="N18" s="145">
        <f t="shared" ref="N18:N26" si="8">D18-C18</f>
        <v>3.8489999999999993</v>
      </c>
      <c r="O18" s="146">
        <f t="shared" ref="O18:O26" si="9">I18-H18</f>
        <v>-3</v>
      </c>
      <c r="P18" s="145">
        <f t="shared" ref="P18:P26" si="10">D18-B18</f>
        <v>4.7249999999999996</v>
      </c>
      <c r="Q18" s="146">
        <f t="shared" ref="Q18:Q26" si="11">I18-G18</f>
        <v>-3</v>
      </c>
    </row>
    <row r="19" spans="1:17" ht="14.45" hidden="1" customHeight="1" outlineLevel="1" x14ac:dyDescent="0.2">
      <c r="A19" s="441" t="s">
        <v>168</v>
      </c>
      <c r="B19" s="120">
        <v>0.93700000000000006</v>
      </c>
      <c r="C19" s="113">
        <v>1.2589999999999999</v>
      </c>
      <c r="D19" s="113">
        <v>0.92200000000000004</v>
      </c>
      <c r="E19" s="425">
        <f t="shared" ref="E19:E25" si="12">IF(OR(D19=0,B19=0),"",D19/B19)</f>
        <v>0.98399146211312694</v>
      </c>
      <c r="F19" s="132">
        <f t="shared" ref="F19:F25" si="13">IF(OR(D19=0,C19=0),"",D19/C19)</f>
        <v>0.73232724384432102</v>
      </c>
      <c r="G19" s="120">
        <v>3</v>
      </c>
      <c r="H19" s="113">
        <v>4</v>
      </c>
      <c r="I19" s="113">
        <v>3</v>
      </c>
      <c r="J19" s="425">
        <f t="shared" ref="J19:J25" si="14">IF(OR(I19=0,G19=0),"",I19/G19)</f>
        <v>1</v>
      </c>
      <c r="K19" s="134">
        <f t="shared" ref="K19:K25" si="15">IF(OR(I19=0,H19=0),"",I19/H19)</f>
        <v>0.75</v>
      </c>
      <c r="L19" s="645">
        <v>0.99456</v>
      </c>
      <c r="M19" s="646"/>
      <c r="N19" s="147">
        <f t="shared" si="8"/>
        <v>-0.33699999999999986</v>
      </c>
      <c r="O19" s="148">
        <f t="shared" si="9"/>
        <v>-1</v>
      </c>
      <c r="P19" s="147">
        <f t="shared" si="10"/>
        <v>-1.5000000000000013E-2</v>
      </c>
      <c r="Q19" s="148">
        <f t="shared" si="11"/>
        <v>0</v>
      </c>
    </row>
    <row r="20" spans="1:17" ht="14.45" hidden="1" customHeight="1" outlineLevel="1" x14ac:dyDescent="0.2">
      <c r="A20" s="441" t="s">
        <v>169</v>
      </c>
      <c r="B20" s="120">
        <v>6.2270000000000003</v>
      </c>
      <c r="C20" s="113">
        <v>16.315999999999999</v>
      </c>
      <c r="D20" s="113">
        <v>21.117999999999999</v>
      </c>
      <c r="E20" s="425">
        <f t="shared" si="12"/>
        <v>3.3913602055564471</v>
      </c>
      <c r="F20" s="132">
        <f t="shared" si="13"/>
        <v>1.2943123314537877</v>
      </c>
      <c r="G20" s="120">
        <v>22</v>
      </c>
      <c r="H20" s="113">
        <v>18</v>
      </c>
      <c r="I20" s="113">
        <v>18</v>
      </c>
      <c r="J20" s="425">
        <f t="shared" si="14"/>
        <v>0.81818181818181823</v>
      </c>
      <c r="K20" s="134">
        <f t="shared" si="15"/>
        <v>1</v>
      </c>
      <c r="L20" s="645">
        <v>0.96671999999999991</v>
      </c>
      <c r="M20" s="646"/>
      <c r="N20" s="147">
        <f t="shared" si="8"/>
        <v>4.8019999999999996</v>
      </c>
      <c r="O20" s="148">
        <f t="shared" si="9"/>
        <v>0</v>
      </c>
      <c r="P20" s="147">
        <f t="shared" si="10"/>
        <v>14.890999999999998</v>
      </c>
      <c r="Q20" s="148">
        <f t="shared" si="11"/>
        <v>-4</v>
      </c>
    </row>
    <row r="21" spans="1:17" ht="14.45" hidden="1" customHeight="1" outlineLevel="1" x14ac:dyDescent="0.2">
      <c r="A21" s="441" t="s">
        <v>170</v>
      </c>
      <c r="B21" s="120">
        <v>0</v>
      </c>
      <c r="C21" s="113">
        <v>0.25700000000000001</v>
      </c>
      <c r="D21" s="113">
        <v>0.60599999999999998</v>
      </c>
      <c r="E21" s="425" t="str">
        <f t="shared" si="12"/>
        <v/>
      </c>
      <c r="F21" s="132">
        <f t="shared" si="13"/>
        <v>2.3579766536964981</v>
      </c>
      <c r="G21" s="120">
        <v>0</v>
      </c>
      <c r="H21" s="113">
        <v>1</v>
      </c>
      <c r="I21" s="113">
        <v>2</v>
      </c>
      <c r="J21" s="425" t="str">
        <f t="shared" si="14"/>
        <v/>
      </c>
      <c r="K21" s="134">
        <f t="shared" si="15"/>
        <v>2</v>
      </c>
      <c r="L21" s="645">
        <v>1.11744</v>
      </c>
      <c r="M21" s="646"/>
      <c r="N21" s="147">
        <f t="shared" si="8"/>
        <v>0.34899999999999998</v>
      </c>
      <c r="O21" s="148">
        <f t="shared" si="9"/>
        <v>1</v>
      </c>
      <c r="P21" s="147">
        <f t="shared" si="10"/>
        <v>0.60599999999999998</v>
      </c>
      <c r="Q21" s="148">
        <f t="shared" si="11"/>
        <v>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2.847</v>
      </c>
      <c r="C23" s="113">
        <v>0.94799999999999995</v>
      </c>
      <c r="D23" s="113">
        <v>2.867</v>
      </c>
      <c r="E23" s="425">
        <f t="shared" si="12"/>
        <v>1.0070249385317878</v>
      </c>
      <c r="F23" s="132">
        <f t="shared" si="13"/>
        <v>3.0242616033755274</v>
      </c>
      <c r="G23" s="120">
        <v>11</v>
      </c>
      <c r="H23" s="113">
        <v>4</v>
      </c>
      <c r="I23" s="113">
        <v>11</v>
      </c>
      <c r="J23" s="425">
        <f t="shared" si="14"/>
        <v>1</v>
      </c>
      <c r="K23" s="134">
        <f t="shared" si="15"/>
        <v>2.75</v>
      </c>
      <c r="L23" s="645">
        <v>0.98495999999999995</v>
      </c>
      <c r="M23" s="646"/>
      <c r="N23" s="147">
        <f t="shared" si="8"/>
        <v>1.919</v>
      </c>
      <c r="O23" s="148">
        <f t="shared" si="9"/>
        <v>7</v>
      </c>
      <c r="P23" s="147">
        <f t="shared" si="10"/>
        <v>2.0000000000000018E-2</v>
      </c>
      <c r="Q23" s="148">
        <f t="shared" si="11"/>
        <v>0</v>
      </c>
    </row>
    <row r="24" spans="1:17" ht="14.45" hidden="1" customHeight="1" outlineLevel="1" x14ac:dyDescent="0.2">
      <c r="A24" s="441" t="s">
        <v>173</v>
      </c>
      <c r="B24" s="120">
        <v>0.25700000000000001</v>
      </c>
      <c r="C24" s="113">
        <v>0.434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1</v>
      </c>
      <c r="H24" s="113">
        <v>2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-0.434</v>
      </c>
      <c r="O24" s="148">
        <f t="shared" si="9"/>
        <v>-2</v>
      </c>
      <c r="P24" s="147">
        <f t="shared" si="10"/>
        <v>-0.25700000000000001</v>
      </c>
      <c r="Q24" s="148">
        <f t="shared" si="11"/>
        <v>-1</v>
      </c>
    </row>
    <row r="25" spans="1:17" ht="14.45" hidden="1" customHeight="1" outlineLevel="1" thickBot="1" x14ac:dyDescent="0.25">
      <c r="A25" s="442" t="s">
        <v>208</v>
      </c>
      <c r="B25" s="238">
        <v>0.75600000000000001</v>
      </c>
      <c r="C25" s="239">
        <v>0</v>
      </c>
      <c r="D25" s="239">
        <v>0.30199999999999999</v>
      </c>
      <c r="E25" s="426">
        <f t="shared" si="12"/>
        <v>0.39947089947089948</v>
      </c>
      <c r="F25" s="240" t="str">
        <f t="shared" si="13"/>
        <v/>
      </c>
      <c r="G25" s="238">
        <v>2</v>
      </c>
      <c r="H25" s="239">
        <v>0</v>
      </c>
      <c r="I25" s="239">
        <v>1</v>
      </c>
      <c r="J25" s="426">
        <f t="shared" si="14"/>
        <v>0.5</v>
      </c>
      <c r="K25" s="242" t="str">
        <f t="shared" si="15"/>
        <v/>
      </c>
      <c r="L25" s="356"/>
      <c r="M25" s="357"/>
      <c r="N25" s="245">
        <f t="shared" si="8"/>
        <v>0.30199999999999999</v>
      </c>
      <c r="O25" s="246">
        <f t="shared" si="9"/>
        <v>1</v>
      </c>
      <c r="P25" s="245">
        <f t="shared" si="10"/>
        <v>-0.45400000000000001</v>
      </c>
      <c r="Q25" s="246">
        <f t="shared" si="11"/>
        <v>-1</v>
      </c>
    </row>
    <row r="26" spans="1:17" ht="14.45" customHeight="1" collapsed="1" thickBot="1" x14ac:dyDescent="0.25">
      <c r="A26" s="445" t="s">
        <v>3</v>
      </c>
      <c r="B26" s="149">
        <f>SUM(B18:B25)</f>
        <v>15.768000000000001</v>
      </c>
      <c r="C26" s="150">
        <f>SUM(C18:C25)</f>
        <v>24.834000000000003</v>
      </c>
      <c r="D26" s="150">
        <f>SUM(D18:D25)</f>
        <v>35.283999999999999</v>
      </c>
      <c r="E26" s="421">
        <f>IF(OR(D26=0,B26=0),0,D26/B26)</f>
        <v>2.237696600710299</v>
      </c>
      <c r="F26" s="151">
        <f>IF(OR(D26=0,C26=0),0,D26/C26)</f>
        <v>1.4207940726423449</v>
      </c>
      <c r="G26" s="149">
        <f>SUM(G18:G25)</f>
        <v>52</v>
      </c>
      <c r="H26" s="150">
        <f>SUM(H18:H25)</f>
        <v>42</v>
      </c>
      <c r="I26" s="150">
        <f>SUM(I18:I25)</f>
        <v>45</v>
      </c>
      <c r="J26" s="421">
        <f>IF(OR(I26=0,G26=0),0,I26/G26)</f>
        <v>0.86538461538461542</v>
      </c>
      <c r="K26" s="152">
        <f>IF(OR(I26=0,H26=0),0,I26/H26)</f>
        <v>1.0714285714285714</v>
      </c>
      <c r="L26" s="121"/>
      <c r="M26" s="121"/>
      <c r="N26" s="143">
        <f t="shared" si="8"/>
        <v>10.449999999999996</v>
      </c>
      <c r="O26" s="153">
        <f t="shared" si="9"/>
        <v>3</v>
      </c>
      <c r="P26" s="143">
        <f t="shared" si="10"/>
        <v>19.515999999999998</v>
      </c>
      <c r="Q26" s="153">
        <f t="shared" si="11"/>
        <v>-7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650.77</v>
      </c>
      <c r="C44" s="114">
        <v>820.07899999999995</v>
      </c>
      <c r="D44" s="114">
        <v>625.13599999999997</v>
      </c>
      <c r="E44" s="424">
        <f>IF(OR(D44=0,B44=0),"",D44/B44)</f>
        <v>0.96060973923198667</v>
      </c>
      <c r="F44" s="129">
        <f>IF(OR(D44=0,C44=0),"",D44/C44)</f>
        <v>0.76228753571302277</v>
      </c>
      <c r="G44" s="130">
        <v>647</v>
      </c>
      <c r="H44" s="114">
        <v>631</v>
      </c>
      <c r="I44" s="114">
        <v>609</v>
      </c>
      <c r="J44" s="424">
        <f>IF(OR(I44=0,G44=0),"",I44/G44)</f>
        <v>0.9412673879443586</v>
      </c>
      <c r="K44" s="131">
        <f>IF(OR(I44=0,H44=0),"",I44/H44)</f>
        <v>0.96513470681458002</v>
      </c>
      <c r="L44" s="155"/>
      <c r="M44" s="155"/>
      <c r="N44" s="145">
        <f t="shared" ref="N44:N52" si="24">D44-C44</f>
        <v>-194.94299999999998</v>
      </c>
      <c r="O44" s="146">
        <f t="shared" ref="O44:O52" si="25">I44-H44</f>
        <v>-22</v>
      </c>
      <c r="P44" s="145">
        <f t="shared" ref="P44:P52" si="26">D44-B44</f>
        <v>-25.634000000000015</v>
      </c>
      <c r="Q44" s="146">
        <f t="shared" ref="Q44:Q52" si="27">I44-G44</f>
        <v>-38</v>
      </c>
    </row>
    <row r="45" spans="1:17" ht="14.45" hidden="1" customHeight="1" outlineLevel="1" x14ac:dyDescent="0.2">
      <c r="A45" s="441" t="s">
        <v>168</v>
      </c>
      <c r="B45" s="120">
        <v>230.35300000000001</v>
      </c>
      <c r="C45" s="113">
        <v>263.23099999999999</v>
      </c>
      <c r="D45" s="113">
        <v>185.27699999999999</v>
      </c>
      <c r="E45" s="425">
        <f t="shared" ref="E45:E51" si="28">IF(OR(D45=0,B45=0),"",D45/B45)</f>
        <v>0.80431772106289035</v>
      </c>
      <c r="F45" s="132">
        <f t="shared" ref="F45:F51" si="29">IF(OR(D45=0,C45=0),"",D45/C45)</f>
        <v>0.70385706850636887</v>
      </c>
      <c r="G45" s="133">
        <v>273</v>
      </c>
      <c r="H45" s="113">
        <v>254</v>
      </c>
      <c r="I45" s="113">
        <v>262</v>
      </c>
      <c r="J45" s="425">
        <f t="shared" ref="J45:J51" si="30">IF(OR(I45=0,G45=0),"",I45/G45)</f>
        <v>0.95970695970695974</v>
      </c>
      <c r="K45" s="134">
        <f t="shared" ref="K45:K51" si="31">IF(OR(I45=0,H45=0),"",I45/H45)</f>
        <v>1.0314960629921259</v>
      </c>
      <c r="L45" s="155"/>
      <c r="M45" s="155"/>
      <c r="N45" s="147">
        <f t="shared" si="24"/>
        <v>-77.954000000000008</v>
      </c>
      <c r="O45" s="148">
        <f t="shared" si="25"/>
        <v>8</v>
      </c>
      <c r="P45" s="147">
        <f t="shared" si="26"/>
        <v>-45.076000000000022</v>
      </c>
      <c r="Q45" s="148">
        <f t="shared" si="27"/>
        <v>-11</v>
      </c>
    </row>
    <row r="46" spans="1:17" ht="14.45" hidden="1" customHeight="1" outlineLevel="1" x14ac:dyDescent="0.2">
      <c r="A46" s="441" t="s">
        <v>169</v>
      </c>
      <c r="B46" s="120">
        <v>1053.4390000000001</v>
      </c>
      <c r="C46" s="113">
        <v>762.65800000000002</v>
      </c>
      <c r="D46" s="113">
        <v>924.63900000000001</v>
      </c>
      <c r="E46" s="425">
        <f t="shared" si="28"/>
        <v>0.87773378430075211</v>
      </c>
      <c r="F46" s="132">
        <f t="shared" si="29"/>
        <v>1.212390088348906</v>
      </c>
      <c r="G46" s="133">
        <v>974</v>
      </c>
      <c r="H46" s="113">
        <v>958</v>
      </c>
      <c r="I46" s="113">
        <v>921</v>
      </c>
      <c r="J46" s="425">
        <f t="shared" si="30"/>
        <v>0.94558521560574949</v>
      </c>
      <c r="K46" s="134">
        <f t="shared" si="31"/>
        <v>0.9613778705636743</v>
      </c>
      <c r="L46" s="155"/>
      <c r="M46" s="155"/>
      <c r="N46" s="147">
        <f t="shared" si="24"/>
        <v>161.98099999999999</v>
      </c>
      <c r="O46" s="148">
        <f t="shared" si="25"/>
        <v>-37</v>
      </c>
      <c r="P46" s="147">
        <f t="shared" si="26"/>
        <v>-128.80000000000007</v>
      </c>
      <c r="Q46" s="148">
        <f t="shared" si="27"/>
        <v>-53</v>
      </c>
    </row>
    <row r="47" spans="1:17" ht="14.45" hidden="1" customHeight="1" outlineLevel="1" x14ac:dyDescent="0.2">
      <c r="A47" s="441" t="s">
        <v>170</v>
      </c>
      <c r="B47" s="120">
        <v>116.303</v>
      </c>
      <c r="C47" s="113">
        <v>61.921999999999997</v>
      </c>
      <c r="D47" s="113">
        <v>40.872</v>
      </c>
      <c r="E47" s="425">
        <f t="shared" si="28"/>
        <v>0.35142687634884739</v>
      </c>
      <c r="F47" s="132">
        <f t="shared" si="29"/>
        <v>0.66005619973515073</v>
      </c>
      <c r="G47" s="133">
        <v>79</v>
      </c>
      <c r="H47" s="113">
        <v>88</v>
      </c>
      <c r="I47" s="113">
        <v>92</v>
      </c>
      <c r="J47" s="425">
        <f t="shared" si="30"/>
        <v>1.1645569620253164</v>
      </c>
      <c r="K47" s="134">
        <f t="shared" si="31"/>
        <v>1.0454545454545454</v>
      </c>
      <c r="L47" s="155"/>
      <c r="M47" s="155"/>
      <c r="N47" s="147">
        <f t="shared" si="24"/>
        <v>-21.049999999999997</v>
      </c>
      <c r="O47" s="148">
        <f t="shared" si="25"/>
        <v>4</v>
      </c>
      <c r="P47" s="147">
        <f t="shared" si="26"/>
        <v>-75.430999999999997</v>
      </c>
      <c r="Q47" s="148">
        <f t="shared" si="27"/>
        <v>13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4.4459999999999997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3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4.4459999999999997</v>
      </c>
      <c r="O48" s="148">
        <f t="shared" si="25"/>
        <v>3</v>
      </c>
      <c r="P48" s="147">
        <f t="shared" si="26"/>
        <v>4.4459999999999997</v>
      </c>
      <c r="Q48" s="148">
        <f t="shared" si="27"/>
        <v>3</v>
      </c>
    </row>
    <row r="49" spans="1:17" ht="14.45" hidden="1" customHeight="1" outlineLevel="1" x14ac:dyDescent="0.2">
      <c r="A49" s="441" t="s">
        <v>172</v>
      </c>
      <c r="B49" s="120">
        <v>355.64</v>
      </c>
      <c r="C49" s="113">
        <v>292.029</v>
      </c>
      <c r="D49" s="113">
        <v>604.77700000000004</v>
      </c>
      <c r="E49" s="425">
        <f t="shared" si="28"/>
        <v>1.7005314362838828</v>
      </c>
      <c r="F49" s="132">
        <f t="shared" si="29"/>
        <v>2.0709484332035517</v>
      </c>
      <c r="G49" s="133">
        <v>345</v>
      </c>
      <c r="H49" s="113">
        <v>325</v>
      </c>
      <c r="I49" s="113">
        <v>330</v>
      </c>
      <c r="J49" s="425">
        <f t="shared" si="30"/>
        <v>0.95652173913043481</v>
      </c>
      <c r="K49" s="134">
        <f t="shared" si="31"/>
        <v>1.0153846153846153</v>
      </c>
      <c r="L49" s="155"/>
      <c r="M49" s="155"/>
      <c r="N49" s="147">
        <f t="shared" si="24"/>
        <v>312.74800000000005</v>
      </c>
      <c r="O49" s="148">
        <f t="shared" si="25"/>
        <v>5</v>
      </c>
      <c r="P49" s="147">
        <f t="shared" si="26"/>
        <v>249.13700000000006</v>
      </c>
      <c r="Q49" s="148">
        <f t="shared" si="27"/>
        <v>-15</v>
      </c>
    </row>
    <row r="50" spans="1:17" ht="14.45" hidden="1" customHeight="1" outlineLevel="1" x14ac:dyDescent="0.2">
      <c r="A50" s="441" t="s">
        <v>173</v>
      </c>
      <c r="B50" s="120">
        <v>227.369</v>
      </c>
      <c r="C50" s="113">
        <v>89.340999999999994</v>
      </c>
      <c r="D50" s="113">
        <v>21.853000000000002</v>
      </c>
      <c r="E50" s="425">
        <f t="shared" si="28"/>
        <v>9.6112486750612444E-2</v>
      </c>
      <c r="F50" s="132">
        <f t="shared" si="29"/>
        <v>0.24460214235345479</v>
      </c>
      <c r="G50" s="133">
        <v>68</v>
      </c>
      <c r="H50" s="113">
        <v>68</v>
      </c>
      <c r="I50" s="113">
        <v>44</v>
      </c>
      <c r="J50" s="425">
        <f t="shared" si="30"/>
        <v>0.6470588235294118</v>
      </c>
      <c r="K50" s="134">
        <f t="shared" si="31"/>
        <v>0.6470588235294118</v>
      </c>
      <c r="L50" s="155"/>
      <c r="M50" s="155"/>
      <c r="N50" s="147">
        <f t="shared" si="24"/>
        <v>-67.488</v>
      </c>
      <c r="O50" s="148">
        <f t="shared" si="25"/>
        <v>-24</v>
      </c>
      <c r="P50" s="147">
        <f t="shared" si="26"/>
        <v>-205.51599999999999</v>
      </c>
      <c r="Q50" s="148">
        <f t="shared" si="27"/>
        <v>-24</v>
      </c>
    </row>
    <row r="51" spans="1:17" ht="14.45" hidden="1" customHeight="1" outlineLevel="1" thickBot="1" x14ac:dyDescent="0.25">
      <c r="A51" s="442" t="s">
        <v>208</v>
      </c>
      <c r="B51" s="238">
        <v>0.95799999999999996</v>
      </c>
      <c r="C51" s="239">
        <v>14.118</v>
      </c>
      <c r="D51" s="239">
        <v>0.29099999999999998</v>
      </c>
      <c r="E51" s="426">
        <f t="shared" si="28"/>
        <v>0.30375782881002089</v>
      </c>
      <c r="F51" s="240">
        <f t="shared" si="29"/>
        <v>2.0611984700382488E-2</v>
      </c>
      <c r="G51" s="241">
        <v>3</v>
      </c>
      <c r="H51" s="239">
        <v>3</v>
      </c>
      <c r="I51" s="239">
        <v>1</v>
      </c>
      <c r="J51" s="426">
        <f t="shared" si="30"/>
        <v>0.33333333333333331</v>
      </c>
      <c r="K51" s="242">
        <f t="shared" si="31"/>
        <v>0.33333333333333331</v>
      </c>
      <c r="L51" s="155"/>
      <c r="M51" s="155"/>
      <c r="N51" s="245">
        <f t="shared" si="24"/>
        <v>-13.827</v>
      </c>
      <c r="O51" s="246">
        <f t="shared" si="25"/>
        <v>-2</v>
      </c>
      <c r="P51" s="245">
        <f t="shared" si="26"/>
        <v>-0.66700000000000004</v>
      </c>
      <c r="Q51" s="246">
        <f t="shared" si="27"/>
        <v>-2</v>
      </c>
    </row>
    <row r="52" spans="1:17" ht="14.45" customHeight="1" collapsed="1" thickBot="1" x14ac:dyDescent="0.25">
      <c r="A52" s="443" t="s">
        <v>3</v>
      </c>
      <c r="B52" s="410">
        <f>SUM(B44:B51)</f>
        <v>2634.8320000000003</v>
      </c>
      <c r="C52" s="411">
        <f>SUM(C44:C51)</f>
        <v>2303.3779999999997</v>
      </c>
      <c r="D52" s="411">
        <f>SUM(D44:D51)</f>
        <v>2407.2910000000002</v>
      </c>
      <c r="E52" s="423">
        <f>IF(OR(D52=0,B52=0),0,D52/B52)</f>
        <v>0.91364117332717987</v>
      </c>
      <c r="F52" s="412">
        <f>IF(OR(D52=0,C52=0),0,D52/C52)</f>
        <v>1.0451133074988128</v>
      </c>
      <c r="G52" s="413">
        <f>SUM(G44:G51)</f>
        <v>2389</v>
      </c>
      <c r="H52" s="411">
        <f>SUM(H44:H51)</f>
        <v>2327</v>
      </c>
      <c r="I52" s="411">
        <f>SUM(I44:I51)</f>
        <v>2262</v>
      </c>
      <c r="J52" s="423">
        <f>IF(OR(I52=0,G52=0),0,I52/G52)</f>
        <v>0.94683968187526157</v>
      </c>
      <c r="K52" s="414">
        <f>IF(OR(I52=0,H52=0),0,I52/H52)</f>
        <v>0.97206703910614523</v>
      </c>
      <c r="L52" s="155"/>
      <c r="M52" s="155"/>
      <c r="N52" s="415">
        <f t="shared" si="24"/>
        <v>103.91300000000047</v>
      </c>
      <c r="O52" s="416">
        <f t="shared" si="25"/>
        <v>-65</v>
      </c>
      <c r="P52" s="415">
        <f t="shared" si="26"/>
        <v>-227.54100000000017</v>
      </c>
      <c r="Q52" s="416">
        <f t="shared" si="27"/>
        <v>-127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48E99D76-E591-410E-867C-459152CF0BDD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1208</v>
      </c>
      <c r="C33" s="199">
        <v>1086</v>
      </c>
      <c r="D33" s="84">
        <f>IF(C33="","",C33-B33)</f>
        <v>-122</v>
      </c>
      <c r="E33" s="85">
        <f>IF(C33="","",C33/B33)</f>
        <v>0.89900662251655628</v>
      </c>
      <c r="F33" s="86">
        <v>74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2559</v>
      </c>
      <c r="C34" s="200">
        <v>2356</v>
      </c>
      <c r="D34" s="87">
        <f t="shared" ref="D34:D45" si="0">IF(C34="","",C34-B34)</f>
        <v>-203</v>
      </c>
      <c r="E34" s="88">
        <f t="shared" ref="E34:E45" si="1">IF(C34="","",C34/B34)</f>
        <v>0.9206721375537319</v>
      </c>
      <c r="F34" s="89">
        <v>206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3872</v>
      </c>
      <c r="C35" s="200">
        <v>3530</v>
      </c>
      <c r="D35" s="87">
        <f t="shared" si="0"/>
        <v>-342</v>
      </c>
      <c r="E35" s="88">
        <f t="shared" si="1"/>
        <v>0.91167355371900827</v>
      </c>
      <c r="F35" s="89">
        <v>256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4963</v>
      </c>
      <c r="C36" s="200">
        <v>4542</v>
      </c>
      <c r="D36" s="87">
        <f t="shared" si="0"/>
        <v>-421</v>
      </c>
      <c r="E36" s="88">
        <f t="shared" si="1"/>
        <v>0.91517227483376995</v>
      </c>
      <c r="F36" s="89">
        <v>326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6283</v>
      </c>
      <c r="C37" s="200">
        <v>5653</v>
      </c>
      <c r="D37" s="87">
        <f t="shared" si="0"/>
        <v>-630</v>
      </c>
      <c r="E37" s="88">
        <f t="shared" si="1"/>
        <v>0.89972942861690275</v>
      </c>
      <c r="F37" s="89">
        <v>361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7860</v>
      </c>
      <c r="C38" s="200">
        <v>7097</v>
      </c>
      <c r="D38" s="87">
        <f t="shared" si="0"/>
        <v>-763</v>
      </c>
      <c r="E38" s="88">
        <f t="shared" si="1"/>
        <v>0.9029262086513995</v>
      </c>
      <c r="F38" s="89">
        <v>491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9690</v>
      </c>
      <c r="C39" s="200">
        <v>8793</v>
      </c>
      <c r="D39" s="87">
        <f t="shared" si="0"/>
        <v>-897</v>
      </c>
      <c r="E39" s="88">
        <f t="shared" si="1"/>
        <v>0.90743034055727556</v>
      </c>
      <c r="F39" s="89">
        <v>693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11041</v>
      </c>
      <c r="C40" s="200">
        <v>9966</v>
      </c>
      <c r="D40" s="87">
        <f t="shared" si="0"/>
        <v>-1075</v>
      </c>
      <c r="E40" s="88">
        <f t="shared" si="1"/>
        <v>0.90263563083054066</v>
      </c>
      <c r="F40" s="89">
        <v>754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12565</v>
      </c>
      <c r="C41" s="200">
        <v>11246</v>
      </c>
      <c r="D41" s="87">
        <f t="shared" si="0"/>
        <v>-1319</v>
      </c>
      <c r="E41" s="88">
        <f t="shared" si="1"/>
        <v>0.89502586549940311</v>
      </c>
      <c r="F41" s="89">
        <v>792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14261</v>
      </c>
      <c r="C42" s="200">
        <v>12763</v>
      </c>
      <c r="D42" s="87">
        <f t="shared" si="0"/>
        <v>-1498</v>
      </c>
      <c r="E42" s="88">
        <f t="shared" si="1"/>
        <v>0.89495827782062964</v>
      </c>
      <c r="F42" s="89">
        <v>949</v>
      </c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15773</v>
      </c>
      <c r="C43" s="200">
        <v>14150</v>
      </c>
      <c r="D43" s="87">
        <f t="shared" si="0"/>
        <v>-1623</v>
      </c>
      <c r="E43" s="88">
        <f t="shared" si="1"/>
        <v>0.89710264375832116</v>
      </c>
      <c r="F43" s="89">
        <v>1051</v>
      </c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B213F90D-9B77-49D9-8E5E-0B7016856C39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9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2918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5" t="s">
        <v>2840</v>
      </c>
      <c r="B5" s="946"/>
      <c r="C5" s="947"/>
      <c r="D5" s="948"/>
      <c r="E5" s="949"/>
      <c r="F5" s="950"/>
      <c r="G5" s="951"/>
      <c r="H5" s="952">
        <v>1</v>
      </c>
      <c r="I5" s="953">
        <v>16.55</v>
      </c>
      <c r="J5" s="954">
        <v>15</v>
      </c>
      <c r="K5" s="955">
        <v>13.87</v>
      </c>
      <c r="L5" s="956">
        <v>11</v>
      </c>
      <c r="M5" s="956">
        <v>72</v>
      </c>
      <c r="N5" s="957">
        <v>24</v>
      </c>
      <c r="O5" s="956" t="s">
        <v>2841</v>
      </c>
      <c r="P5" s="958" t="s">
        <v>2842</v>
      </c>
      <c r="Q5" s="959">
        <f>H5-B5</f>
        <v>1</v>
      </c>
      <c r="R5" s="975">
        <f>I5-C5</f>
        <v>16.55</v>
      </c>
      <c r="S5" s="959">
        <f>H5-E5</f>
        <v>1</v>
      </c>
      <c r="T5" s="975">
        <f>I5-F5</f>
        <v>16.55</v>
      </c>
      <c r="U5" s="985">
        <v>24</v>
      </c>
      <c r="V5" s="946">
        <v>15</v>
      </c>
      <c r="W5" s="946">
        <v>-9</v>
      </c>
      <c r="X5" s="986">
        <v>0.625</v>
      </c>
      <c r="Y5" s="987"/>
    </row>
    <row r="6" spans="1:25" ht="14.45" customHeight="1" x14ac:dyDescent="0.2">
      <c r="A6" s="943" t="s">
        <v>2843</v>
      </c>
      <c r="B6" s="924"/>
      <c r="C6" s="925"/>
      <c r="D6" s="926"/>
      <c r="E6" s="927"/>
      <c r="F6" s="907"/>
      <c r="G6" s="908"/>
      <c r="H6" s="909">
        <v>1</v>
      </c>
      <c r="I6" s="910">
        <v>7.09</v>
      </c>
      <c r="J6" s="911">
        <v>10</v>
      </c>
      <c r="K6" s="912">
        <v>7.09</v>
      </c>
      <c r="L6" s="913">
        <v>5</v>
      </c>
      <c r="M6" s="913">
        <v>45</v>
      </c>
      <c r="N6" s="914">
        <v>15</v>
      </c>
      <c r="O6" s="913" t="s">
        <v>2841</v>
      </c>
      <c r="P6" s="928" t="s">
        <v>2844</v>
      </c>
      <c r="Q6" s="915">
        <f t="shared" ref="Q6:R49" si="0">H6-B6</f>
        <v>1</v>
      </c>
      <c r="R6" s="976">
        <f t="shared" si="0"/>
        <v>7.09</v>
      </c>
      <c r="S6" s="915">
        <f t="shared" ref="S6:S49" si="1">H6-E6</f>
        <v>1</v>
      </c>
      <c r="T6" s="976">
        <f t="shared" ref="T6:T49" si="2">I6-F6</f>
        <v>7.09</v>
      </c>
      <c r="U6" s="983">
        <v>15</v>
      </c>
      <c r="V6" s="924">
        <v>10</v>
      </c>
      <c r="W6" s="924">
        <v>-5</v>
      </c>
      <c r="X6" s="981">
        <v>0.66666666666666663</v>
      </c>
      <c r="Y6" s="979"/>
    </row>
    <row r="7" spans="1:25" ht="14.45" customHeight="1" x14ac:dyDescent="0.2">
      <c r="A7" s="943" t="s">
        <v>2845</v>
      </c>
      <c r="B7" s="916">
        <v>1</v>
      </c>
      <c r="C7" s="917">
        <v>0.49</v>
      </c>
      <c r="D7" s="918">
        <v>2</v>
      </c>
      <c r="E7" s="927"/>
      <c r="F7" s="907"/>
      <c r="G7" s="908"/>
      <c r="H7" s="913"/>
      <c r="I7" s="907"/>
      <c r="J7" s="908"/>
      <c r="K7" s="912">
        <v>0.49</v>
      </c>
      <c r="L7" s="913">
        <v>1</v>
      </c>
      <c r="M7" s="913">
        <v>12</v>
      </c>
      <c r="N7" s="914">
        <v>4</v>
      </c>
      <c r="O7" s="913" t="s">
        <v>2841</v>
      </c>
      <c r="P7" s="928" t="s">
        <v>2846</v>
      </c>
      <c r="Q7" s="915">
        <f t="shared" si="0"/>
        <v>-1</v>
      </c>
      <c r="R7" s="976">
        <f t="shared" si="0"/>
        <v>-0.49</v>
      </c>
      <c r="S7" s="915">
        <f t="shared" si="1"/>
        <v>0</v>
      </c>
      <c r="T7" s="976">
        <f t="shared" si="2"/>
        <v>0</v>
      </c>
      <c r="U7" s="983" t="s">
        <v>573</v>
      </c>
      <c r="V7" s="924" t="s">
        <v>573</v>
      </c>
      <c r="W7" s="924" t="s">
        <v>573</v>
      </c>
      <c r="X7" s="981" t="s">
        <v>573</v>
      </c>
      <c r="Y7" s="979"/>
    </row>
    <row r="8" spans="1:25" ht="14.45" customHeight="1" x14ac:dyDescent="0.2">
      <c r="A8" s="944" t="s">
        <v>2847</v>
      </c>
      <c r="B8" s="930">
        <v>1</v>
      </c>
      <c r="C8" s="931">
        <v>0.65</v>
      </c>
      <c r="D8" s="919">
        <v>7</v>
      </c>
      <c r="E8" s="932"/>
      <c r="F8" s="933"/>
      <c r="G8" s="920"/>
      <c r="H8" s="934"/>
      <c r="I8" s="933"/>
      <c r="J8" s="920"/>
      <c r="K8" s="935">
        <v>0.65</v>
      </c>
      <c r="L8" s="934">
        <v>2</v>
      </c>
      <c r="M8" s="934">
        <v>18</v>
      </c>
      <c r="N8" s="936">
        <v>6</v>
      </c>
      <c r="O8" s="934" t="s">
        <v>2841</v>
      </c>
      <c r="P8" s="937" t="s">
        <v>2848</v>
      </c>
      <c r="Q8" s="938">
        <f t="shared" si="0"/>
        <v>-1</v>
      </c>
      <c r="R8" s="977">
        <f t="shared" si="0"/>
        <v>-0.65</v>
      </c>
      <c r="S8" s="938">
        <f t="shared" si="1"/>
        <v>0</v>
      </c>
      <c r="T8" s="977">
        <f t="shared" si="2"/>
        <v>0</v>
      </c>
      <c r="U8" s="984" t="s">
        <v>573</v>
      </c>
      <c r="V8" s="939" t="s">
        <v>573</v>
      </c>
      <c r="W8" s="939" t="s">
        <v>573</v>
      </c>
      <c r="X8" s="982" t="s">
        <v>573</v>
      </c>
      <c r="Y8" s="980"/>
    </row>
    <row r="9" spans="1:25" ht="14.45" customHeight="1" x14ac:dyDescent="0.2">
      <c r="A9" s="943" t="s">
        <v>2849</v>
      </c>
      <c r="B9" s="916">
        <v>1</v>
      </c>
      <c r="C9" s="917">
        <v>0.42</v>
      </c>
      <c r="D9" s="918">
        <v>5</v>
      </c>
      <c r="E9" s="927"/>
      <c r="F9" s="907"/>
      <c r="G9" s="908"/>
      <c r="H9" s="913"/>
      <c r="I9" s="907"/>
      <c r="J9" s="908"/>
      <c r="K9" s="912">
        <v>0.42</v>
      </c>
      <c r="L9" s="913">
        <v>2</v>
      </c>
      <c r="M9" s="913">
        <v>15</v>
      </c>
      <c r="N9" s="914">
        <v>5</v>
      </c>
      <c r="O9" s="913" t="s">
        <v>2841</v>
      </c>
      <c r="P9" s="928" t="s">
        <v>2850</v>
      </c>
      <c r="Q9" s="915">
        <f t="shared" si="0"/>
        <v>-1</v>
      </c>
      <c r="R9" s="976">
        <f t="shared" si="0"/>
        <v>-0.42</v>
      </c>
      <c r="S9" s="915">
        <f t="shared" si="1"/>
        <v>0</v>
      </c>
      <c r="T9" s="976">
        <f t="shared" si="2"/>
        <v>0</v>
      </c>
      <c r="U9" s="983" t="s">
        <v>573</v>
      </c>
      <c r="V9" s="924" t="s">
        <v>573</v>
      </c>
      <c r="W9" s="924" t="s">
        <v>573</v>
      </c>
      <c r="X9" s="981" t="s">
        <v>573</v>
      </c>
      <c r="Y9" s="979"/>
    </row>
    <row r="10" spans="1:25" ht="14.45" customHeight="1" x14ac:dyDescent="0.2">
      <c r="A10" s="943" t="s">
        <v>2851</v>
      </c>
      <c r="B10" s="924"/>
      <c r="C10" s="925"/>
      <c r="D10" s="926"/>
      <c r="E10" s="909">
        <v>1</v>
      </c>
      <c r="F10" s="910">
        <v>0.6</v>
      </c>
      <c r="G10" s="911">
        <v>7</v>
      </c>
      <c r="H10" s="913"/>
      <c r="I10" s="907"/>
      <c r="J10" s="908"/>
      <c r="K10" s="912">
        <v>0.53</v>
      </c>
      <c r="L10" s="913">
        <v>2</v>
      </c>
      <c r="M10" s="913">
        <v>21</v>
      </c>
      <c r="N10" s="914">
        <v>7</v>
      </c>
      <c r="O10" s="913" t="s">
        <v>2841</v>
      </c>
      <c r="P10" s="928" t="s">
        <v>2852</v>
      </c>
      <c r="Q10" s="915">
        <f t="shared" si="0"/>
        <v>0</v>
      </c>
      <c r="R10" s="976">
        <f t="shared" si="0"/>
        <v>0</v>
      </c>
      <c r="S10" s="915">
        <f t="shared" si="1"/>
        <v>-1</v>
      </c>
      <c r="T10" s="976">
        <f t="shared" si="2"/>
        <v>-0.6</v>
      </c>
      <c r="U10" s="983" t="s">
        <v>573</v>
      </c>
      <c r="V10" s="924" t="s">
        <v>573</v>
      </c>
      <c r="W10" s="924" t="s">
        <v>573</v>
      </c>
      <c r="X10" s="981" t="s">
        <v>573</v>
      </c>
      <c r="Y10" s="979"/>
    </row>
    <row r="11" spans="1:25" ht="14.45" customHeight="1" x14ac:dyDescent="0.2">
      <c r="A11" s="944" t="s">
        <v>2853</v>
      </c>
      <c r="B11" s="939">
        <v>1</v>
      </c>
      <c r="C11" s="940">
        <v>1.17</v>
      </c>
      <c r="D11" s="929">
        <v>13</v>
      </c>
      <c r="E11" s="941">
        <v>2</v>
      </c>
      <c r="F11" s="942">
        <v>1.89</v>
      </c>
      <c r="G11" s="921">
        <v>6</v>
      </c>
      <c r="H11" s="934"/>
      <c r="I11" s="933"/>
      <c r="J11" s="920"/>
      <c r="K11" s="935">
        <v>0.95</v>
      </c>
      <c r="L11" s="934">
        <v>3</v>
      </c>
      <c r="M11" s="934">
        <v>30</v>
      </c>
      <c r="N11" s="936">
        <v>10</v>
      </c>
      <c r="O11" s="934" t="s">
        <v>2841</v>
      </c>
      <c r="P11" s="937" t="s">
        <v>2854</v>
      </c>
      <c r="Q11" s="938">
        <f t="shared" si="0"/>
        <v>-1</v>
      </c>
      <c r="R11" s="977">
        <f t="shared" si="0"/>
        <v>-1.17</v>
      </c>
      <c r="S11" s="938">
        <f t="shared" si="1"/>
        <v>-2</v>
      </c>
      <c r="T11" s="977">
        <f t="shared" si="2"/>
        <v>-1.89</v>
      </c>
      <c r="U11" s="984" t="s">
        <v>573</v>
      </c>
      <c r="V11" s="939" t="s">
        <v>573</v>
      </c>
      <c r="W11" s="939" t="s">
        <v>573</v>
      </c>
      <c r="X11" s="982" t="s">
        <v>573</v>
      </c>
      <c r="Y11" s="980"/>
    </row>
    <row r="12" spans="1:25" ht="14.45" customHeight="1" x14ac:dyDescent="0.2">
      <c r="A12" s="943" t="s">
        <v>2855</v>
      </c>
      <c r="B12" s="924"/>
      <c r="C12" s="925"/>
      <c r="D12" s="926"/>
      <c r="E12" s="927"/>
      <c r="F12" s="907"/>
      <c r="G12" s="908"/>
      <c r="H12" s="909">
        <v>1</v>
      </c>
      <c r="I12" s="910">
        <v>0.32</v>
      </c>
      <c r="J12" s="911">
        <v>3</v>
      </c>
      <c r="K12" s="912">
        <v>0.32</v>
      </c>
      <c r="L12" s="913">
        <v>1</v>
      </c>
      <c r="M12" s="913">
        <v>12</v>
      </c>
      <c r="N12" s="914">
        <v>4</v>
      </c>
      <c r="O12" s="913" t="s">
        <v>2841</v>
      </c>
      <c r="P12" s="928" t="s">
        <v>2856</v>
      </c>
      <c r="Q12" s="915">
        <f t="shared" si="0"/>
        <v>1</v>
      </c>
      <c r="R12" s="976">
        <f t="shared" si="0"/>
        <v>0.32</v>
      </c>
      <c r="S12" s="915">
        <f t="shared" si="1"/>
        <v>1</v>
      </c>
      <c r="T12" s="976">
        <f t="shared" si="2"/>
        <v>0.32</v>
      </c>
      <c r="U12" s="983">
        <v>4</v>
      </c>
      <c r="V12" s="924">
        <v>3</v>
      </c>
      <c r="W12" s="924">
        <v>-1</v>
      </c>
      <c r="X12" s="981">
        <v>0.75</v>
      </c>
      <c r="Y12" s="979"/>
    </row>
    <row r="13" spans="1:25" ht="14.45" customHeight="1" x14ac:dyDescent="0.2">
      <c r="A13" s="943" t="s">
        <v>2857</v>
      </c>
      <c r="B13" s="916">
        <v>12</v>
      </c>
      <c r="C13" s="917">
        <v>2.12</v>
      </c>
      <c r="D13" s="918">
        <v>1.8</v>
      </c>
      <c r="E13" s="927">
        <v>11</v>
      </c>
      <c r="F13" s="907">
        <v>1.94</v>
      </c>
      <c r="G13" s="908">
        <v>2.2999999999999998</v>
      </c>
      <c r="H13" s="913">
        <v>13</v>
      </c>
      <c r="I13" s="907">
        <v>2.2999999999999998</v>
      </c>
      <c r="J13" s="922">
        <v>2.2000000000000002</v>
      </c>
      <c r="K13" s="912">
        <v>0.18</v>
      </c>
      <c r="L13" s="913">
        <v>1</v>
      </c>
      <c r="M13" s="913">
        <v>5</v>
      </c>
      <c r="N13" s="914">
        <v>2</v>
      </c>
      <c r="O13" s="913" t="s">
        <v>2841</v>
      </c>
      <c r="P13" s="928" t="s">
        <v>2858</v>
      </c>
      <c r="Q13" s="915">
        <f t="shared" si="0"/>
        <v>1</v>
      </c>
      <c r="R13" s="976">
        <f t="shared" si="0"/>
        <v>0.17999999999999972</v>
      </c>
      <c r="S13" s="915">
        <f t="shared" si="1"/>
        <v>2</v>
      </c>
      <c r="T13" s="976">
        <f t="shared" si="2"/>
        <v>0.35999999999999988</v>
      </c>
      <c r="U13" s="983">
        <v>26</v>
      </c>
      <c r="V13" s="924">
        <v>28.6</v>
      </c>
      <c r="W13" s="924">
        <v>2.6000000000000014</v>
      </c>
      <c r="X13" s="981">
        <v>1.1000000000000001</v>
      </c>
      <c r="Y13" s="979">
        <v>7</v>
      </c>
    </row>
    <row r="14" spans="1:25" ht="14.45" customHeight="1" x14ac:dyDescent="0.2">
      <c r="A14" s="944" t="s">
        <v>2859</v>
      </c>
      <c r="B14" s="930">
        <v>6</v>
      </c>
      <c r="C14" s="931">
        <v>1.72</v>
      </c>
      <c r="D14" s="919">
        <v>2.2999999999999998</v>
      </c>
      <c r="E14" s="932">
        <v>2</v>
      </c>
      <c r="F14" s="933">
        <v>0.56999999999999995</v>
      </c>
      <c r="G14" s="920">
        <v>2.5</v>
      </c>
      <c r="H14" s="934">
        <v>4</v>
      </c>
      <c r="I14" s="933">
        <v>1.1399999999999999</v>
      </c>
      <c r="J14" s="923">
        <v>2.8</v>
      </c>
      <c r="K14" s="935">
        <v>0.28999999999999998</v>
      </c>
      <c r="L14" s="934">
        <v>1</v>
      </c>
      <c r="M14" s="934">
        <v>5</v>
      </c>
      <c r="N14" s="936">
        <v>2</v>
      </c>
      <c r="O14" s="934" t="s">
        <v>2841</v>
      </c>
      <c r="P14" s="937" t="s">
        <v>2860</v>
      </c>
      <c r="Q14" s="938">
        <f t="shared" si="0"/>
        <v>-2</v>
      </c>
      <c r="R14" s="977">
        <f t="shared" si="0"/>
        <v>-0.58000000000000007</v>
      </c>
      <c r="S14" s="938">
        <f t="shared" si="1"/>
        <v>2</v>
      </c>
      <c r="T14" s="977">
        <f t="shared" si="2"/>
        <v>0.56999999999999995</v>
      </c>
      <c r="U14" s="984">
        <v>8</v>
      </c>
      <c r="V14" s="939">
        <v>11.2</v>
      </c>
      <c r="W14" s="939">
        <v>3.1999999999999993</v>
      </c>
      <c r="X14" s="982">
        <v>1.4</v>
      </c>
      <c r="Y14" s="980">
        <v>4</v>
      </c>
    </row>
    <row r="15" spans="1:25" ht="14.45" customHeight="1" x14ac:dyDescent="0.2">
      <c r="A15" s="944" t="s">
        <v>2861</v>
      </c>
      <c r="B15" s="930">
        <v>6</v>
      </c>
      <c r="C15" s="931">
        <v>3.08</v>
      </c>
      <c r="D15" s="919">
        <v>2.2000000000000002</v>
      </c>
      <c r="E15" s="932">
        <v>6</v>
      </c>
      <c r="F15" s="933">
        <v>14.52</v>
      </c>
      <c r="G15" s="920">
        <v>2.7</v>
      </c>
      <c r="H15" s="934">
        <v>5</v>
      </c>
      <c r="I15" s="933">
        <v>2.44</v>
      </c>
      <c r="J15" s="920">
        <v>1.6</v>
      </c>
      <c r="K15" s="935">
        <v>0.49</v>
      </c>
      <c r="L15" s="934">
        <v>1</v>
      </c>
      <c r="M15" s="934">
        <v>5</v>
      </c>
      <c r="N15" s="936">
        <v>2</v>
      </c>
      <c r="O15" s="934" t="s">
        <v>2841</v>
      </c>
      <c r="P15" s="937" t="s">
        <v>2862</v>
      </c>
      <c r="Q15" s="938">
        <f t="shared" si="0"/>
        <v>-1</v>
      </c>
      <c r="R15" s="977">
        <f t="shared" si="0"/>
        <v>-0.64000000000000012</v>
      </c>
      <c r="S15" s="938">
        <f t="shared" si="1"/>
        <v>-1</v>
      </c>
      <c r="T15" s="977">
        <f t="shared" si="2"/>
        <v>-12.08</v>
      </c>
      <c r="U15" s="984">
        <v>10</v>
      </c>
      <c r="V15" s="939">
        <v>8</v>
      </c>
      <c r="W15" s="939">
        <v>-2</v>
      </c>
      <c r="X15" s="982">
        <v>0.8</v>
      </c>
      <c r="Y15" s="980"/>
    </row>
    <row r="16" spans="1:25" ht="14.45" customHeight="1" x14ac:dyDescent="0.2">
      <c r="A16" s="943" t="s">
        <v>2863</v>
      </c>
      <c r="B16" s="924">
        <v>3</v>
      </c>
      <c r="C16" s="925">
        <v>150.24</v>
      </c>
      <c r="D16" s="926">
        <v>103.7</v>
      </c>
      <c r="E16" s="927">
        <v>1</v>
      </c>
      <c r="F16" s="907">
        <v>50.08</v>
      </c>
      <c r="G16" s="908">
        <v>101</v>
      </c>
      <c r="H16" s="909">
        <v>4</v>
      </c>
      <c r="I16" s="910">
        <v>200.32</v>
      </c>
      <c r="J16" s="922">
        <v>87.8</v>
      </c>
      <c r="K16" s="912">
        <v>50.08</v>
      </c>
      <c r="L16" s="913">
        <v>28</v>
      </c>
      <c r="M16" s="913">
        <v>252</v>
      </c>
      <c r="N16" s="914">
        <v>84</v>
      </c>
      <c r="O16" s="913" t="s">
        <v>2864</v>
      </c>
      <c r="P16" s="928" t="s">
        <v>2865</v>
      </c>
      <c r="Q16" s="915">
        <f t="shared" si="0"/>
        <v>1</v>
      </c>
      <c r="R16" s="976">
        <f t="shared" si="0"/>
        <v>50.079999999999984</v>
      </c>
      <c r="S16" s="915">
        <f t="shared" si="1"/>
        <v>3</v>
      </c>
      <c r="T16" s="976">
        <f t="shared" si="2"/>
        <v>150.24</v>
      </c>
      <c r="U16" s="983">
        <v>336</v>
      </c>
      <c r="V16" s="924">
        <v>351.2</v>
      </c>
      <c r="W16" s="924">
        <v>15.199999999999989</v>
      </c>
      <c r="X16" s="981">
        <v>1.0452380952380953</v>
      </c>
      <c r="Y16" s="979">
        <v>58</v>
      </c>
    </row>
    <row r="17" spans="1:25" ht="14.45" customHeight="1" x14ac:dyDescent="0.2">
      <c r="A17" s="943" t="s">
        <v>2866</v>
      </c>
      <c r="B17" s="924">
        <v>18</v>
      </c>
      <c r="C17" s="925">
        <v>467.87</v>
      </c>
      <c r="D17" s="926">
        <v>50</v>
      </c>
      <c r="E17" s="927">
        <v>13</v>
      </c>
      <c r="F17" s="907">
        <v>339.26</v>
      </c>
      <c r="G17" s="908">
        <v>55.2</v>
      </c>
      <c r="H17" s="909">
        <v>20</v>
      </c>
      <c r="I17" s="910">
        <v>586.85</v>
      </c>
      <c r="J17" s="922">
        <v>72.2</v>
      </c>
      <c r="K17" s="912">
        <v>30.04</v>
      </c>
      <c r="L17" s="913">
        <v>22</v>
      </c>
      <c r="M17" s="913">
        <v>198</v>
      </c>
      <c r="N17" s="914">
        <v>66</v>
      </c>
      <c r="O17" s="913" t="s">
        <v>2864</v>
      </c>
      <c r="P17" s="928" t="s">
        <v>2867</v>
      </c>
      <c r="Q17" s="915">
        <f t="shared" si="0"/>
        <v>2</v>
      </c>
      <c r="R17" s="976">
        <f t="shared" si="0"/>
        <v>118.98000000000002</v>
      </c>
      <c r="S17" s="915">
        <f t="shared" si="1"/>
        <v>7</v>
      </c>
      <c r="T17" s="976">
        <f t="shared" si="2"/>
        <v>247.59000000000003</v>
      </c>
      <c r="U17" s="983">
        <v>1320</v>
      </c>
      <c r="V17" s="924">
        <v>1444</v>
      </c>
      <c r="W17" s="924">
        <v>124</v>
      </c>
      <c r="X17" s="981">
        <v>1.093939393939394</v>
      </c>
      <c r="Y17" s="979">
        <v>273</v>
      </c>
    </row>
    <row r="18" spans="1:25" ht="14.45" customHeight="1" x14ac:dyDescent="0.2">
      <c r="A18" s="943" t="s">
        <v>2868</v>
      </c>
      <c r="B18" s="924"/>
      <c r="C18" s="925"/>
      <c r="D18" s="926"/>
      <c r="E18" s="927">
        <v>1</v>
      </c>
      <c r="F18" s="907">
        <v>33.799999999999997</v>
      </c>
      <c r="G18" s="908">
        <v>61</v>
      </c>
      <c r="H18" s="909">
        <v>2</v>
      </c>
      <c r="I18" s="910">
        <v>67.62</v>
      </c>
      <c r="J18" s="911">
        <v>58.5</v>
      </c>
      <c r="K18" s="912">
        <v>33.799999999999997</v>
      </c>
      <c r="L18" s="913">
        <v>23</v>
      </c>
      <c r="M18" s="913">
        <v>207</v>
      </c>
      <c r="N18" s="914">
        <v>69</v>
      </c>
      <c r="O18" s="913" t="s">
        <v>2864</v>
      </c>
      <c r="P18" s="928" t="s">
        <v>2869</v>
      </c>
      <c r="Q18" s="915">
        <f t="shared" si="0"/>
        <v>2</v>
      </c>
      <c r="R18" s="976">
        <f t="shared" si="0"/>
        <v>67.62</v>
      </c>
      <c r="S18" s="915">
        <f t="shared" si="1"/>
        <v>1</v>
      </c>
      <c r="T18" s="976">
        <f t="shared" si="2"/>
        <v>33.820000000000007</v>
      </c>
      <c r="U18" s="983">
        <v>138</v>
      </c>
      <c r="V18" s="924">
        <v>117</v>
      </c>
      <c r="W18" s="924">
        <v>-21</v>
      </c>
      <c r="X18" s="981">
        <v>0.84782608695652173</v>
      </c>
      <c r="Y18" s="979"/>
    </row>
    <row r="19" spans="1:25" ht="14.45" customHeight="1" x14ac:dyDescent="0.2">
      <c r="A19" s="943" t="s">
        <v>2870</v>
      </c>
      <c r="B19" s="916">
        <v>1</v>
      </c>
      <c r="C19" s="917">
        <v>7.19</v>
      </c>
      <c r="D19" s="918">
        <v>21</v>
      </c>
      <c r="E19" s="927"/>
      <c r="F19" s="907"/>
      <c r="G19" s="908"/>
      <c r="H19" s="913"/>
      <c r="I19" s="907"/>
      <c r="J19" s="908"/>
      <c r="K19" s="912">
        <v>7.19</v>
      </c>
      <c r="L19" s="913">
        <v>9</v>
      </c>
      <c r="M19" s="913">
        <v>81</v>
      </c>
      <c r="N19" s="914">
        <v>27</v>
      </c>
      <c r="O19" s="913" t="s">
        <v>2864</v>
      </c>
      <c r="P19" s="928" t="s">
        <v>2871</v>
      </c>
      <c r="Q19" s="915">
        <f t="shared" si="0"/>
        <v>-1</v>
      </c>
      <c r="R19" s="976">
        <f t="shared" si="0"/>
        <v>-7.19</v>
      </c>
      <c r="S19" s="915">
        <f t="shared" si="1"/>
        <v>0</v>
      </c>
      <c r="T19" s="976">
        <f t="shared" si="2"/>
        <v>0</v>
      </c>
      <c r="U19" s="983" t="s">
        <v>573</v>
      </c>
      <c r="V19" s="924" t="s">
        <v>573</v>
      </c>
      <c r="W19" s="924" t="s">
        <v>573</v>
      </c>
      <c r="X19" s="981" t="s">
        <v>573</v>
      </c>
      <c r="Y19" s="979"/>
    </row>
    <row r="20" spans="1:25" ht="14.45" customHeight="1" x14ac:dyDescent="0.2">
      <c r="A20" s="944" t="s">
        <v>2872</v>
      </c>
      <c r="B20" s="930">
        <v>7</v>
      </c>
      <c r="C20" s="931">
        <v>58.11</v>
      </c>
      <c r="D20" s="919">
        <v>18.3</v>
      </c>
      <c r="E20" s="932">
        <v>1</v>
      </c>
      <c r="F20" s="933">
        <v>8.43</v>
      </c>
      <c r="G20" s="920">
        <v>30</v>
      </c>
      <c r="H20" s="934">
        <v>2</v>
      </c>
      <c r="I20" s="933">
        <v>16.87</v>
      </c>
      <c r="J20" s="920">
        <v>13</v>
      </c>
      <c r="K20" s="935">
        <v>8.43</v>
      </c>
      <c r="L20" s="934">
        <v>9</v>
      </c>
      <c r="M20" s="934">
        <v>81</v>
      </c>
      <c r="N20" s="936">
        <v>27</v>
      </c>
      <c r="O20" s="934" t="s">
        <v>2864</v>
      </c>
      <c r="P20" s="937" t="s">
        <v>2871</v>
      </c>
      <c r="Q20" s="938">
        <f t="shared" si="0"/>
        <v>-5</v>
      </c>
      <c r="R20" s="977">
        <f t="shared" si="0"/>
        <v>-41.239999999999995</v>
      </c>
      <c r="S20" s="938">
        <f t="shared" si="1"/>
        <v>1</v>
      </c>
      <c r="T20" s="977">
        <f t="shared" si="2"/>
        <v>8.4400000000000013</v>
      </c>
      <c r="U20" s="984">
        <v>54</v>
      </c>
      <c r="V20" s="939">
        <v>26</v>
      </c>
      <c r="W20" s="939">
        <v>-28</v>
      </c>
      <c r="X20" s="982">
        <v>0.48148148148148145</v>
      </c>
      <c r="Y20" s="980"/>
    </row>
    <row r="21" spans="1:25" ht="14.45" customHeight="1" x14ac:dyDescent="0.2">
      <c r="A21" s="944" t="s">
        <v>1515</v>
      </c>
      <c r="B21" s="930">
        <v>30</v>
      </c>
      <c r="C21" s="931">
        <v>452.35</v>
      </c>
      <c r="D21" s="919">
        <v>36</v>
      </c>
      <c r="E21" s="932">
        <v>28</v>
      </c>
      <c r="F21" s="933">
        <v>423.51</v>
      </c>
      <c r="G21" s="920">
        <v>48</v>
      </c>
      <c r="H21" s="934">
        <v>20</v>
      </c>
      <c r="I21" s="933">
        <v>299.38</v>
      </c>
      <c r="J21" s="920">
        <v>34.4</v>
      </c>
      <c r="K21" s="935">
        <v>15.04</v>
      </c>
      <c r="L21" s="934">
        <v>14</v>
      </c>
      <c r="M21" s="934">
        <v>123</v>
      </c>
      <c r="N21" s="936">
        <v>41</v>
      </c>
      <c r="O21" s="934" t="s">
        <v>2864</v>
      </c>
      <c r="P21" s="937" t="s">
        <v>2871</v>
      </c>
      <c r="Q21" s="938">
        <f t="shared" si="0"/>
        <v>-10</v>
      </c>
      <c r="R21" s="977">
        <f t="shared" si="0"/>
        <v>-152.97000000000003</v>
      </c>
      <c r="S21" s="938">
        <f t="shared" si="1"/>
        <v>-8</v>
      </c>
      <c r="T21" s="977">
        <f t="shared" si="2"/>
        <v>-124.13</v>
      </c>
      <c r="U21" s="984">
        <v>820</v>
      </c>
      <c r="V21" s="939">
        <v>688</v>
      </c>
      <c r="W21" s="939">
        <v>-132</v>
      </c>
      <c r="X21" s="982">
        <v>0.83902439024390241</v>
      </c>
      <c r="Y21" s="980">
        <v>36</v>
      </c>
    </row>
    <row r="22" spans="1:25" ht="14.45" customHeight="1" x14ac:dyDescent="0.2">
      <c r="A22" s="943" t="s">
        <v>2873</v>
      </c>
      <c r="B22" s="924"/>
      <c r="C22" s="925"/>
      <c r="D22" s="926"/>
      <c r="E22" s="927"/>
      <c r="F22" s="907"/>
      <c r="G22" s="908"/>
      <c r="H22" s="909">
        <v>1</v>
      </c>
      <c r="I22" s="910">
        <v>16.670000000000002</v>
      </c>
      <c r="J22" s="911">
        <v>17</v>
      </c>
      <c r="K22" s="912">
        <v>16.670000000000002</v>
      </c>
      <c r="L22" s="913">
        <v>14</v>
      </c>
      <c r="M22" s="913">
        <v>126</v>
      </c>
      <c r="N22" s="914">
        <v>42</v>
      </c>
      <c r="O22" s="913" t="s">
        <v>2864</v>
      </c>
      <c r="P22" s="928" t="s">
        <v>2874</v>
      </c>
      <c r="Q22" s="915">
        <f t="shared" si="0"/>
        <v>1</v>
      </c>
      <c r="R22" s="976">
        <f t="shared" si="0"/>
        <v>16.670000000000002</v>
      </c>
      <c r="S22" s="915">
        <f t="shared" si="1"/>
        <v>1</v>
      </c>
      <c r="T22" s="976">
        <f t="shared" si="2"/>
        <v>16.670000000000002</v>
      </c>
      <c r="U22" s="983">
        <v>42</v>
      </c>
      <c r="V22" s="924">
        <v>17</v>
      </c>
      <c r="W22" s="924">
        <v>-25</v>
      </c>
      <c r="X22" s="981">
        <v>0.40476190476190477</v>
      </c>
      <c r="Y22" s="979"/>
    </row>
    <row r="23" spans="1:25" ht="14.45" customHeight="1" x14ac:dyDescent="0.2">
      <c r="A23" s="944" t="s">
        <v>2875</v>
      </c>
      <c r="B23" s="939"/>
      <c r="C23" s="940"/>
      <c r="D23" s="929"/>
      <c r="E23" s="932">
        <v>1</v>
      </c>
      <c r="F23" s="933">
        <v>16.670000000000002</v>
      </c>
      <c r="G23" s="920">
        <v>37</v>
      </c>
      <c r="H23" s="941"/>
      <c r="I23" s="942"/>
      <c r="J23" s="921"/>
      <c r="K23" s="935">
        <v>16.670000000000002</v>
      </c>
      <c r="L23" s="934">
        <v>14</v>
      </c>
      <c r="M23" s="934">
        <v>126</v>
      </c>
      <c r="N23" s="936">
        <v>42</v>
      </c>
      <c r="O23" s="934" t="s">
        <v>2864</v>
      </c>
      <c r="P23" s="937" t="s">
        <v>2874</v>
      </c>
      <c r="Q23" s="938">
        <f t="shared" si="0"/>
        <v>0</v>
      </c>
      <c r="R23" s="977">
        <f t="shared" si="0"/>
        <v>0</v>
      </c>
      <c r="S23" s="938">
        <f t="shared" si="1"/>
        <v>-1</v>
      </c>
      <c r="T23" s="977">
        <f t="shared" si="2"/>
        <v>-16.670000000000002</v>
      </c>
      <c r="U23" s="984" t="s">
        <v>573</v>
      </c>
      <c r="V23" s="939" t="s">
        <v>573</v>
      </c>
      <c r="W23" s="939" t="s">
        <v>573</v>
      </c>
      <c r="X23" s="982" t="s">
        <v>573</v>
      </c>
      <c r="Y23" s="980"/>
    </row>
    <row r="24" spans="1:25" ht="14.45" customHeight="1" x14ac:dyDescent="0.2">
      <c r="A24" s="943" t="s">
        <v>2876</v>
      </c>
      <c r="B24" s="916">
        <v>16</v>
      </c>
      <c r="C24" s="917">
        <v>48.39</v>
      </c>
      <c r="D24" s="918">
        <v>11.9</v>
      </c>
      <c r="E24" s="927">
        <v>10</v>
      </c>
      <c r="F24" s="907">
        <v>29.4</v>
      </c>
      <c r="G24" s="908">
        <v>13.1</v>
      </c>
      <c r="H24" s="913">
        <v>7</v>
      </c>
      <c r="I24" s="907">
        <v>21.44</v>
      </c>
      <c r="J24" s="908">
        <v>12.6</v>
      </c>
      <c r="K24" s="912">
        <v>3.06</v>
      </c>
      <c r="L24" s="913">
        <v>5</v>
      </c>
      <c r="M24" s="913">
        <v>48</v>
      </c>
      <c r="N24" s="914">
        <v>16</v>
      </c>
      <c r="O24" s="913" t="s">
        <v>2864</v>
      </c>
      <c r="P24" s="928" t="s">
        <v>2877</v>
      </c>
      <c r="Q24" s="915">
        <f t="shared" si="0"/>
        <v>-9</v>
      </c>
      <c r="R24" s="976">
        <f t="shared" si="0"/>
        <v>-26.95</v>
      </c>
      <c r="S24" s="915">
        <f t="shared" si="1"/>
        <v>-3</v>
      </c>
      <c r="T24" s="976">
        <f t="shared" si="2"/>
        <v>-7.9599999999999973</v>
      </c>
      <c r="U24" s="983">
        <v>112</v>
      </c>
      <c r="V24" s="924">
        <v>88.2</v>
      </c>
      <c r="W24" s="924">
        <v>-23.799999999999997</v>
      </c>
      <c r="X24" s="981">
        <v>0.78749999999999998</v>
      </c>
      <c r="Y24" s="979">
        <v>5</v>
      </c>
    </row>
    <row r="25" spans="1:25" ht="14.45" customHeight="1" x14ac:dyDescent="0.2">
      <c r="A25" s="944" t="s">
        <v>2878</v>
      </c>
      <c r="B25" s="930">
        <v>25</v>
      </c>
      <c r="C25" s="931">
        <v>108.56</v>
      </c>
      <c r="D25" s="919">
        <v>16.399999999999999</v>
      </c>
      <c r="E25" s="932">
        <v>29</v>
      </c>
      <c r="F25" s="933">
        <v>126.97</v>
      </c>
      <c r="G25" s="920">
        <v>13.6</v>
      </c>
      <c r="H25" s="934">
        <v>25</v>
      </c>
      <c r="I25" s="933">
        <v>111.1</v>
      </c>
      <c r="J25" s="920">
        <v>14.6</v>
      </c>
      <c r="K25" s="935">
        <v>4.4400000000000004</v>
      </c>
      <c r="L25" s="934">
        <v>7</v>
      </c>
      <c r="M25" s="934">
        <v>60</v>
      </c>
      <c r="N25" s="936">
        <v>20</v>
      </c>
      <c r="O25" s="934" t="s">
        <v>2864</v>
      </c>
      <c r="P25" s="937" t="s">
        <v>2877</v>
      </c>
      <c r="Q25" s="938">
        <f t="shared" si="0"/>
        <v>0</v>
      </c>
      <c r="R25" s="977">
        <f t="shared" si="0"/>
        <v>2.539999999999992</v>
      </c>
      <c r="S25" s="938">
        <f t="shared" si="1"/>
        <v>-4</v>
      </c>
      <c r="T25" s="977">
        <f t="shared" si="2"/>
        <v>-15.870000000000005</v>
      </c>
      <c r="U25" s="984">
        <v>500</v>
      </c>
      <c r="V25" s="939">
        <v>365</v>
      </c>
      <c r="W25" s="939">
        <v>-135</v>
      </c>
      <c r="X25" s="982">
        <v>0.73</v>
      </c>
      <c r="Y25" s="980">
        <v>28</v>
      </c>
    </row>
    <row r="26" spans="1:25" ht="14.45" customHeight="1" x14ac:dyDescent="0.2">
      <c r="A26" s="944" t="s">
        <v>2879</v>
      </c>
      <c r="B26" s="930">
        <v>28</v>
      </c>
      <c r="C26" s="931">
        <v>219.94</v>
      </c>
      <c r="D26" s="919">
        <v>29.8</v>
      </c>
      <c r="E26" s="932">
        <v>25</v>
      </c>
      <c r="F26" s="933">
        <v>194.19</v>
      </c>
      <c r="G26" s="920">
        <v>26.4</v>
      </c>
      <c r="H26" s="934">
        <v>23</v>
      </c>
      <c r="I26" s="933">
        <v>180.35</v>
      </c>
      <c r="J26" s="923">
        <v>27.9</v>
      </c>
      <c r="K26" s="935">
        <v>7.64</v>
      </c>
      <c r="L26" s="934">
        <v>9</v>
      </c>
      <c r="M26" s="934">
        <v>81</v>
      </c>
      <c r="N26" s="936">
        <v>27</v>
      </c>
      <c r="O26" s="934" t="s">
        <v>2864</v>
      </c>
      <c r="P26" s="937" t="s">
        <v>2877</v>
      </c>
      <c r="Q26" s="938">
        <f t="shared" si="0"/>
        <v>-5</v>
      </c>
      <c r="R26" s="977">
        <f t="shared" si="0"/>
        <v>-39.590000000000003</v>
      </c>
      <c r="S26" s="938">
        <f t="shared" si="1"/>
        <v>-2</v>
      </c>
      <c r="T26" s="977">
        <f t="shared" si="2"/>
        <v>-13.840000000000003</v>
      </c>
      <c r="U26" s="984">
        <v>621</v>
      </c>
      <c r="V26" s="939">
        <v>641.69999999999993</v>
      </c>
      <c r="W26" s="939">
        <v>20.699999999999932</v>
      </c>
      <c r="X26" s="982">
        <v>1.0333333333333332</v>
      </c>
      <c r="Y26" s="980">
        <v>117</v>
      </c>
    </row>
    <row r="27" spans="1:25" ht="14.45" customHeight="1" x14ac:dyDescent="0.2">
      <c r="A27" s="943" t="s">
        <v>2880</v>
      </c>
      <c r="B27" s="924"/>
      <c r="C27" s="925"/>
      <c r="D27" s="926"/>
      <c r="E27" s="909">
        <v>2</v>
      </c>
      <c r="F27" s="910">
        <v>64.760000000000005</v>
      </c>
      <c r="G27" s="911">
        <v>74.5</v>
      </c>
      <c r="H27" s="913"/>
      <c r="I27" s="907"/>
      <c r="J27" s="908"/>
      <c r="K27" s="912">
        <v>13.54</v>
      </c>
      <c r="L27" s="913">
        <v>5</v>
      </c>
      <c r="M27" s="913">
        <v>45</v>
      </c>
      <c r="N27" s="914">
        <v>15</v>
      </c>
      <c r="O27" s="913" t="s">
        <v>2864</v>
      </c>
      <c r="P27" s="928" t="s">
        <v>2881</v>
      </c>
      <c r="Q27" s="915">
        <f t="shared" si="0"/>
        <v>0</v>
      </c>
      <c r="R27" s="976">
        <f t="shared" si="0"/>
        <v>0</v>
      </c>
      <c r="S27" s="915">
        <f t="shared" si="1"/>
        <v>-2</v>
      </c>
      <c r="T27" s="976">
        <f t="shared" si="2"/>
        <v>-64.760000000000005</v>
      </c>
      <c r="U27" s="983" t="s">
        <v>573</v>
      </c>
      <c r="V27" s="924" t="s">
        <v>573</v>
      </c>
      <c r="W27" s="924" t="s">
        <v>573</v>
      </c>
      <c r="X27" s="981" t="s">
        <v>573</v>
      </c>
      <c r="Y27" s="979"/>
    </row>
    <row r="28" spans="1:25" ht="14.45" customHeight="1" x14ac:dyDescent="0.2">
      <c r="A28" s="944" t="s">
        <v>2882</v>
      </c>
      <c r="B28" s="939">
        <v>1</v>
      </c>
      <c r="C28" s="940">
        <v>15.64</v>
      </c>
      <c r="D28" s="929">
        <v>69</v>
      </c>
      <c r="E28" s="941">
        <v>2</v>
      </c>
      <c r="F28" s="942">
        <v>33.299999999999997</v>
      </c>
      <c r="G28" s="921">
        <v>57.5</v>
      </c>
      <c r="H28" s="934"/>
      <c r="I28" s="933"/>
      <c r="J28" s="920"/>
      <c r="K28" s="935">
        <v>15.64</v>
      </c>
      <c r="L28" s="934">
        <v>16</v>
      </c>
      <c r="M28" s="934">
        <v>141</v>
      </c>
      <c r="N28" s="936">
        <v>47</v>
      </c>
      <c r="O28" s="934" t="s">
        <v>2864</v>
      </c>
      <c r="P28" s="937" t="s">
        <v>2881</v>
      </c>
      <c r="Q28" s="938">
        <f t="shared" si="0"/>
        <v>-1</v>
      </c>
      <c r="R28" s="977">
        <f t="shared" si="0"/>
        <v>-15.64</v>
      </c>
      <c r="S28" s="938">
        <f t="shared" si="1"/>
        <v>-2</v>
      </c>
      <c r="T28" s="977">
        <f t="shared" si="2"/>
        <v>-33.299999999999997</v>
      </c>
      <c r="U28" s="984" t="s">
        <v>573</v>
      </c>
      <c r="V28" s="939" t="s">
        <v>573</v>
      </c>
      <c r="W28" s="939" t="s">
        <v>573</v>
      </c>
      <c r="X28" s="982" t="s">
        <v>573</v>
      </c>
      <c r="Y28" s="980"/>
    </row>
    <row r="29" spans="1:25" ht="14.45" customHeight="1" x14ac:dyDescent="0.2">
      <c r="A29" s="943" t="s">
        <v>2883</v>
      </c>
      <c r="B29" s="916">
        <v>49</v>
      </c>
      <c r="C29" s="917">
        <v>28.35</v>
      </c>
      <c r="D29" s="918">
        <v>5.5</v>
      </c>
      <c r="E29" s="927">
        <v>28</v>
      </c>
      <c r="F29" s="907">
        <v>16.2</v>
      </c>
      <c r="G29" s="908">
        <v>4.8</v>
      </c>
      <c r="H29" s="913">
        <v>23</v>
      </c>
      <c r="I29" s="907">
        <v>13.31</v>
      </c>
      <c r="J29" s="908">
        <v>5.7</v>
      </c>
      <c r="K29" s="912">
        <v>0.57999999999999996</v>
      </c>
      <c r="L29" s="913">
        <v>2</v>
      </c>
      <c r="M29" s="913">
        <v>21</v>
      </c>
      <c r="N29" s="914">
        <v>7</v>
      </c>
      <c r="O29" s="913" t="s">
        <v>2864</v>
      </c>
      <c r="P29" s="928" t="s">
        <v>2884</v>
      </c>
      <c r="Q29" s="915">
        <f t="shared" si="0"/>
        <v>-26</v>
      </c>
      <c r="R29" s="976">
        <f t="shared" si="0"/>
        <v>-15.040000000000001</v>
      </c>
      <c r="S29" s="915">
        <f t="shared" si="1"/>
        <v>-5</v>
      </c>
      <c r="T29" s="976">
        <f t="shared" si="2"/>
        <v>-2.8899999999999988</v>
      </c>
      <c r="U29" s="983">
        <v>161</v>
      </c>
      <c r="V29" s="924">
        <v>131.1</v>
      </c>
      <c r="W29" s="924">
        <v>-29.900000000000006</v>
      </c>
      <c r="X29" s="981">
        <v>0.81428571428571428</v>
      </c>
      <c r="Y29" s="979">
        <v>5</v>
      </c>
    </row>
    <row r="30" spans="1:25" ht="14.45" customHeight="1" x14ac:dyDescent="0.2">
      <c r="A30" s="944" t="s">
        <v>2885</v>
      </c>
      <c r="B30" s="930">
        <v>51</v>
      </c>
      <c r="C30" s="931">
        <v>78.400000000000006</v>
      </c>
      <c r="D30" s="919">
        <v>11.7</v>
      </c>
      <c r="E30" s="932">
        <v>44</v>
      </c>
      <c r="F30" s="933">
        <v>66.39</v>
      </c>
      <c r="G30" s="920">
        <v>9.1</v>
      </c>
      <c r="H30" s="934">
        <v>32</v>
      </c>
      <c r="I30" s="933">
        <v>49.18</v>
      </c>
      <c r="J30" s="923">
        <v>11.2</v>
      </c>
      <c r="K30" s="935">
        <v>1.52</v>
      </c>
      <c r="L30" s="934">
        <v>4</v>
      </c>
      <c r="M30" s="934">
        <v>33</v>
      </c>
      <c r="N30" s="936">
        <v>11</v>
      </c>
      <c r="O30" s="934" t="s">
        <v>2864</v>
      </c>
      <c r="P30" s="937" t="s">
        <v>2884</v>
      </c>
      <c r="Q30" s="938">
        <f t="shared" si="0"/>
        <v>-19</v>
      </c>
      <c r="R30" s="977">
        <f t="shared" si="0"/>
        <v>-29.220000000000006</v>
      </c>
      <c r="S30" s="938">
        <f t="shared" si="1"/>
        <v>-12</v>
      </c>
      <c r="T30" s="977">
        <f t="shared" si="2"/>
        <v>-17.21</v>
      </c>
      <c r="U30" s="984">
        <v>352</v>
      </c>
      <c r="V30" s="939">
        <v>358.4</v>
      </c>
      <c r="W30" s="939">
        <v>6.3999999999999773</v>
      </c>
      <c r="X30" s="982">
        <v>1.0181818181818181</v>
      </c>
      <c r="Y30" s="980">
        <v>65</v>
      </c>
    </row>
    <row r="31" spans="1:25" ht="14.45" customHeight="1" x14ac:dyDescent="0.2">
      <c r="A31" s="944" t="s">
        <v>2886</v>
      </c>
      <c r="B31" s="930">
        <v>23</v>
      </c>
      <c r="C31" s="931">
        <v>91.43</v>
      </c>
      <c r="D31" s="919">
        <v>20.100000000000001</v>
      </c>
      <c r="E31" s="932">
        <v>18</v>
      </c>
      <c r="F31" s="933">
        <v>68.87</v>
      </c>
      <c r="G31" s="920">
        <v>15.4</v>
      </c>
      <c r="H31" s="934">
        <v>8</v>
      </c>
      <c r="I31" s="933">
        <v>30.27</v>
      </c>
      <c r="J31" s="920">
        <v>16</v>
      </c>
      <c r="K31" s="935">
        <v>3.78</v>
      </c>
      <c r="L31" s="934">
        <v>6</v>
      </c>
      <c r="M31" s="934">
        <v>51</v>
      </c>
      <c r="N31" s="936">
        <v>17</v>
      </c>
      <c r="O31" s="934" t="s">
        <v>2864</v>
      </c>
      <c r="P31" s="937" t="s">
        <v>2884</v>
      </c>
      <c r="Q31" s="938">
        <f t="shared" si="0"/>
        <v>-15</v>
      </c>
      <c r="R31" s="977">
        <f t="shared" si="0"/>
        <v>-61.160000000000011</v>
      </c>
      <c r="S31" s="938">
        <f t="shared" si="1"/>
        <v>-10</v>
      </c>
      <c r="T31" s="977">
        <f t="shared" si="2"/>
        <v>-38.600000000000009</v>
      </c>
      <c r="U31" s="984">
        <v>136</v>
      </c>
      <c r="V31" s="939">
        <v>128</v>
      </c>
      <c r="W31" s="939">
        <v>-8</v>
      </c>
      <c r="X31" s="982">
        <v>0.94117647058823528</v>
      </c>
      <c r="Y31" s="980">
        <v>20</v>
      </c>
    </row>
    <row r="32" spans="1:25" ht="14.45" customHeight="1" x14ac:dyDescent="0.2">
      <c r="A32" s="943" t="s">
        <v>2887</v>
      </c>
      <c r="B32" s="916"/>
      <c r="C32" s="917"/>
      <c r="D32" s="918"/>
      <c r="E32" s="927"/>
      <c r="F32" s="907"/>
      <c r="G32" s="908"/>
      <c r="H32" s="913">
        <v>1</v>
      </c>
      <c r="I32" s="907">
        <v>3.93</v>
      </c>
      <c r="J32" s="922">
        <v>12</v>
      </c>
      <c r="K32" s="912">
        <v>3.93</v>
      </c>
      <c r="L32" s="913">
        <v>3</v>
      </c>
      <c r="M32" s="913">
        <v>30</v>
      </c>
      <c r="N32" s="914">
        <v>10</v>
      </c>
      <c r="O32" s="913" t="s">
        <v>2864</v>
      </c>
      <c r="P32" s="928" t="s">
        <v>2888</v>
      </c>
      <c r="Q32" s="915">
        <f t="shared" si="0"/>
        <v>1</v>
      </c>
      <c r="R32" s="976">
        <f t="shared" si="0"/>
        <v>3.93</v>
      </c>
      <c r="S32" s="915">
        <f t="shared" si="1"/>
        <v>1</v>
      </c>
      <c r="T32" s="976">
        <f t="shared" si="2"/>
        <v>3.93</v>
      </c>
      <c r="U32" s="983">
        <v>10</v>
      </c>
      <c r="V32" s="924">
        <v>12</v>
      </c>
      <c r="W32" s="924">
        <v>2</v>
      </c>
      <c r="X32" s="981">
        <v>1.2</v>
      </c>
      <c r="Y32" s="979">
        <v>2</v>
      </c>
    </row>
    <row r="33" spans="1:25" ht="14.45" customHeight="1" x14ac:dyDescent="0.2">
      <c r="A33" s="944" t="s">
        <v>2889</v>
      </c>
      <c r="B33" s="930">
        <v>3</v>
      </c>
      <c r="C33" s="931">
        <v>26.21</v>
      </c>
      <c r="D33" s="919">
        <v>43.7</v>
      </c>
      <c r="E33" s="932"/>
      <c r="F33" s="933"/>
      <c r="G33" s="920"/>
      <c r="H33" s="934">
        <v>1</v>
      </c>
      <c r="I33" s="933">
        <v>5.24</v>
      </c>
      <c r="J33" s="923">
        <v>23</v>
      </c>
      <c r="K33" s="935">
        <v>5.24</v>
      </c>
      <c r="L33" s="934">
        <v>5</v>
      </c>
      <c r="M33" s="934">
        <v>45</v>
      </c>
      <c r="N33" s="936">
        <v>15</v>
      </c>
      <c r="O33" s="934" t="s">
        <v>2864</v>
      </c>
      <c r="P33" s="937" t="s">
        <v>2890</v>
      </c>
      <c r="Q33" s="938">
        <f t="shared" si="0"/>
        <v>-2</v>
      </c>
      <c r="R33" s="977">
        <f t="shared" si="0"/>
        <v>-20.97</v>
      </c>
      <c r="S33" s="938">
        <f t="shared" si="1"/>
        <v>1</v>
      </c>
      <c r="T33" s="977">
        <f t="shared" si="2"/>
        <v>5.24</v>
      </c>
      <c r="U33" s="984">
        <v>15</v>
      </c>
      <c r="V33" s="939">
        <v>23</v>
      </c>
      <c r="W33" s="939">
        <v>8</v>
      </c>
      <c r="X33" s="982">
        <v>1.5333333333333334</v>
      </c>
      <c r="Y33" s="980">
        <v>8</v>
      </c>
    </row>
    <row r="34" spans="1:25" ht="14.45" customHeight="1" x14ac:dyDescent="0.2">
      <c r="A34" s="944" t="s">
        <v>2891</v>
      </c>
      <c r="B34" s="930">
        <v>2</v>
      </c>
      <c r="C34" s="931">
        <v>29.28</v>
      </c>
      <c r="D34" s="919">
        <v>40.5</v>
      </c>
      <c r="E34" s="932">
        <v>1</v>
      </c>
      <c r="F34" s="933">
        <v>10.59</v>
      </c>
      <c r="G34" s="920">
        <v>8</v>
      </c>
      <c r="H34" s="934"/>
      <c r="I34" s="933"/>
      <c r="J34" s="920"/>
      <c r="K34" s="935">
        <v>14.22</v>
      </c>
      <c r="L34" s="934">
        <v>11</v>
      </c>
      <c r="M34" s="934">
        <v>99</v>
      </c>
      <c r="N34" s="936">
        <v>33</v>
      </c>
      <c r="O34" s="934" t="s">
        <v>2864</v>
      </c>
      <c r="P34" s="937" t="s">
        <v>2892</v>
      </c>
      <c r="Q34" s="938">
        <f t="shared" si="0"/>
        <v>-2</v>
      </c>
      <c r="R34" s="977">
        <f t="shared" si="0"/>
        <v>-29.28</v>
      </c>
      <c r="S34" s="938">
        <f t="shared" si="1"/>
        <v>-1</v>
      </c>
      <c r="T34" s="977">
        <f t="shared" si="2"/>
        <v>-10.59</v>
      </c>
      <c r="U34" s="984" t="s">
        <v>573</v>
      </c>
      <c r="V34" s="939" t="s">
        <v>573</v>
      </c>
      <c r="W34" s="939" t="s">
        <v>573</v>
      </c>
      <c r="X34" s="982" t="s">
        <v>573</v>
      </c>
      <c r="Y34" s="980"/>
    </row>
    <row r="35" spans="1:25" ht="14.45" customHeight="1" x14ac:dyDescent="0.2">
      <c r="A35" s="943" t="s">
        <v>2893</v>
      </c>
      <c r="B35" s="924">
        <v>17</v>
      </c>
      <c r="C35" s="925">
        <v>6.76</v>
      </c>
      <c r="D35" s="926">
        <v>5.0999999999999996</v>
      </c>
      <c r="E35" s="927">
        <v>12</v>
      </c>
      <c r="F35" s="907">
        <v>4.6900000000000004</v>
      </c>
      <c r="G35" s="908">
        <v>5.9</v>
      </c>
      <c r="H35" s="909">
        <v>18</v>
      </c>
      <c r="I35" s="910">
        <v>6.98</v>
      </c>
      <c r="J35" s="922">
        <v>5.7</v>
      </c>
      <c r="K35" s="912">
        <v>0.39</v>
      </c>
      <c r="L35" s="913">
        <v>2</v>
      </c>
      <c r="M35" s="913">
        <v>15</v>
      </c>
      <c r="N35" s="914">
        <v>5</v>
      </c>
      <c r="O35" s="913" t="s">
        <v>2864</v>
      </c>
      <c r="P35" s="928" t="s">
        <v>2894</v>
      </c>
      <c r="Q35" s="915">
        <f t="shared" si="0"/>
        <v>1</v>
      </c>
      <c r="R35" s="976">
        <f t="shared" si="0"/>
        <v>0.22000000000000064</v>
      </c>
      <c r="S35" s="915">
        <f t="shared" si="1"/>
        <v>6</v>
      </c>
      <c r="T35" s="976">
        <f t="shared" si="2"/>
        <v>2.29</v>
      </c>
      <c r="U35" s="983">
        <v>90</v>
      </c>
      <c r="V35" s="924">
        <v>102.60000000000001</v>
      </c>
      <c r="W35" s="924">
        <v>12.600000000000009</v>
      </c>
      <c r="X35" s="981">
        <v>1.1400000000000001</v>
      </c>
      <c r="Y35" s="979">
        <v>17</v>
      </c>
    </row>
    <row r="36" spans="1:25" ht="14.45" customHeight="1" x14ac:dyDescent="0.2">
      <c r="A36" s="944" t="s">
        <v>2895</v>
      </c>
      <c r="B36" s="939">
        <v>7</v>
      </c>
      <c r="C36" s="940">
        <v>6.68</v>
      </c>
      <c r="D36" s="929">
        <v>9.6</v>
      </c>
      <c r="E36" s="932">
        <v>8</v>
      </c>
      <c r="F36" s="933">
        <v>6.74</v>
      </c>
      <c r="G36" s="920">
        <v>8.3000000000000007</v>
      </c>
      <c r="H36" s="941">
        <v>12</v>
      </c>
      <c r="I36" s="942">
        <v>10.11</v>
      </c>
      <c r="J36" s="921">
        <v>6.9</v>
      </c>
      <c r="K36" s="935">
        <v>0.84</v>
      </c>
      <c r="L36" s="934">
        <v>2</v>
      </c>
      <c r="M36" s="934">
        <v>21</v>
      </c>
      <c r="N36" s="936">
        <v>7</v>
      </c>
      <c r="O36" s="934" t="s">
        <v>2864</v>
      </c>
      <c r="P36" s="937" t="s">
        <v>2894</v>
      </c>
      <c r="Q36" s="938">
        <f t="shared" si="0"/>
        <v>5</v>
      </c>
      <c r="R36" s="977">
        <f t="shared" si="0"/>
        <v>3.4299999999999997</v>
      </c>
      <c r="S36" s="938">
        <f t="shared" si="1"/>
        <v>4</v>
      </c>
      <c r="T36" s="977">
        <f t="shared" si="2"/>
        <v>3.3699999999999992</v>
      </c>
      <c r="U36" s="984">
        <v>84</v>
      </c>
      <c r="V36" s="939">
        <v>82.800000000000011</v>
      </c>
      <c r="W36" s="939">
        <v>-1.1999999999999886</v>
      </c>
      <c r="X36" s="982">
        <v>0.98571428571428588</v>
      </c>
      <c r="Y36" s="980">
        <v>21</v>
      </c>
    </row>
    <row r="37" spans="1:25" ht="14.45" customHeight="1" x14ac:dyDescent="0.2">
      <c r="A37" s="944" t="s">
        <v>2896</v>
      </c>
      <c r="B37" s="939">
        <v>2</v>
      </c>
      <c r="C37" s="940">
        <v>6.94</v>
      </c>
      <c r="D37" s="929">
        <v>13</v>
      </c>
      <c r="E37" s="932">
        <v>2</v>
      </c>
      <c r="F37" s="933">
        <v>6.94</v>
      </c>
      <c r="G37" s="920">
        <v>24.5</v>
      </c>
      <c r="H37" s="941">
        <v>3</v>
      </c>
      <c r="I37" s="942">
        <v>10.41</v>
      </c>
      <c r="J37" s="921">
        <v>12</v>
      </c>
      <c r="K37" s="935">
        <v>3.47</v>
      </c>
      <c r="L37" s="934">
        <v>5</v>
      </c>
      <c r="M37" s="934">
        <v>42</v>
      </c>
      <c r="N37" s="936">
        <v>14</v>
      </c>
      <c r="O37" s="934" t="s">
        <v>2864</v>
      </c>
      <c r="P37" s="937" t="s">
        <v>2894</v>
      </c>
      <c r="Q37" s="938">
        <f t="shared" si="0"/>
        <v>1</v>
      </c>
      <c r="R37" s="977">
        <f t="shared" si="0"/>
        <v>3.4699999999999998</v>
      </c>
      <c r="S37" s="938">
        <f t="shared" si="1"/>
        <v>1</v>
      </c>
      <c r="T37" s="977">
        <f t="shared" si="2"/>
        <v>3.4699999999999998</v>
      </c>
      <c r="U37" s="984">
        <v>42</v>
      </c>
      <c r="V37" s="939">
        <v>36</v>
      </c>
      <c r="W37" s="939">
        <v>-6</v>
      </c>
      <c r="X37" s="982">
        <v>0.8571428571428571</v>
      </c>
      <c r="Y37" s="980"/>
    </row>
    <row r="38" spans="1:25" ht="14.45" customHeight="1" x14ac:dyDescent="0.2">
      <c r="A38" s="943" t="s">
        <v>2897</v>
      </c>
      <c r="B38" s="916">
        <v>21</v>
      </c>
      <c r="C38" s="917">
        <v>154.08000000000001</v>
      </c>
      <c r="D38" s="918">
        <v>13.3</v>
      </c>
      <c r="E38" s="927">
        <v>13</v>
      </c>
      <c r="F38" s="907">
        <v>96.85</v>
      </c>
      <c r="G38" s="908">
        <v>10.9</v>
      </c>
      <c r="H38" s="913">
        <v>15</v>
      </c>
      <c r="I38" s="907">
        <v>114.22</v>
      </c>
      <c r="J38" s="922">
        <v>12.2</v>
      </c>
      <c r="K38" s="912">
        <v>7.45</v>
      </c>
      <c r="L38" s="913">
        <v>4</v>
      </c>
      <c r="M38" s="913">
        <v>36</v>
      </c>
      <c r="N38" s="914">
        <v>12</v>
      </c>
      <c r="O38" s="913" t="s">
        <v>2864</v>
      </c>
      <c r="P38" s="928" t="s">
        <v>2898</v>
      </c>
      <c r="Q38" s="915">
        <f t="shared" si="0"/>
        <v>-6</v>
      </c>
      <c r="R38" s="976">
        <f t="shared" si="0"/>
        <v>-39.860000000000014</v>
      </c>
      <c r="S38" s="915">
        <f t="shared" si="1"/>
        <v>2</v>
      </c>
      <c r="T38" s="976">
        <f t="shared" si="2"/>
        <v>17.370000000000005</v>
      </c>
      <c r="U38" s="983">
        <v>180</v>
      </c>
      <c r="V38" s="924">
        <v>183</v>
      </c>
      <c r="W38" s="924">
        <v>3</v>
      </c>
      <c r="X38" s="981">
        <v>1.0166666666666666</v>
      </c>
      <c r="Y38" s="979">
        <v>44</v>
      </c>
    </row>
    <row r="39" spans="1:25" ht="14.45" customHeight="1" x14ac:dyDescent="0.2">
      <c r="A39" s="943" t="s">
        <v>2899</v>
      </c>
      <c r="B39" s="924">
        <v>1</v>
      </c>
      <c r="C39" s="925">
        <v>13.28</v>
      </c>
      <c r="D39" s="926">
        <v>12</v>
      </c>
      <c r="E39" s="927"/>
      <c r="F39" s="907"/>
      <c r="G39" s="908"/>
      <c r="H39" s="909">
        <v>1</v>
      </c>
      <c r="I39" s="910">
        <v>18.399999999999999</v>
      </c>
      <c r="J39" s="911">
        <v>12</v>
      </c>
      <c r="K39" s="912">
        <v>3.26</v>
      </c>
      <c r="L39" s="913">
        <v>5</v>
      </c>
      <c r="M39" s="913">
        <v>42</v>
      </c>
      <c r="N39" s="914">
        <v>14</v>
      </c>
      <c r="O39" s="913" t="s">
        <v>2864</v>
      </c>
      <c r="P39" s="928" t="s">
        <v>2900</v>
      </c>
      <c r="Q39" s="915">
        <f t="shared" si="0"/>
        <v>0</v>
      </c>
      <c r="R39" s="976">
        <f t="shared" si="0"/>
        <v>5.1199999999999992</v>
      </c>
      <c r="S39" s="915">
        <f t="shared" si="1"/>
        <v>1</v>
      </c>
      <c r="T39" s="976">
        <f t="shared" si="2"/>
        <v>18.399999999999999</v>
      </c>
      <c r="U39" s="983">
        <v>14</v>
      </c>
      <c r="V39" s="924">
        <v>12</v>
      </c>
      <c r="W39" s="924">
        <v>-2</v>
      </c>
      <c r="X39" s="981">
        <v>0.8571428571428571</v>
      </c>
      <c r="Y39" s="979"/>
    </row>
    <row r="40" spans="1:25" ht="14.45" customHeight="1" x14ac:dyDescent="0.2">
      <c r="A40" s="943" t="s">
        <v>2901</v>
      </c>
      <c r="B40" s="924">
        <v>3</v>
      </c>
      <c r="C40" s="925">
        <v>2.73</v>
      </c>
      <c r="D40" s="926">
        <v>9</v>
      </c>
      <c r="E40" s="909"/>
      <c r="F40" s="910"/>
      <c r="G40" s="911"/>
      <c r="H40" s="913">
        <v>2</v>
      </c>
      <c r="I40" s="907">
        <v>1.82</v>
      </c>
      <c r="J40" s="908">
        <v>8</v>
      </c>
      <c r="K40" s="912">
        <v>0.91</v>
      </c>
      <c r="L40" s="913">
        <v>3</v>
      </c>
      <c r="M40" s="913">
        <v>27</v>
      </c>
      <c r="N40" s="914">
        <v>9</v>
      </c>
      <c r="O40" s="913" t="s">
        <v>2864</v>
      </c>
      <c r="P40" s="928" t="s">
        <v>2902</v>
      </c>
      <c r="Q40" s="915">
        <f t="shared" si="0"/>
        <v>-1</v>
      </c>
      <c r="R40" s="976">
        <f t="shared" si="0"/>
        <v>-0.90999999999999992</v>
      </c>
      <c r="S40" s="915">
        <f t="shared" si="1"/>
        <v>2</v>
      </c>
      <c r="T40" s="976">
        <f t="shared" si="2"/>
        <v>1.82</v>
      </c>
      <c r="U40" s="983">
        <v>18</v>
      </c>
      <c r="V40" s="924">
        <v>16</v>
      </c>
      <c r="W40" s="924">
        <v>-2</v>
      </c>
      <c r="X40" s="981">
        <v>0.88888888888888884</v>
      </c>
      <c r="Y40" s="979"/>
    </row>
    <row r="41" spans="1:25" ht="14.45" customHeight="1" x14ac:dyDescent="0.2">
      <c r="A41" s="944" t="s">
        <v>2903</v>
      </c>
      <c r="B41" s="939">
        <v>28</v>
      </c>
      <c r="C41" s="940">
        <v>26.76</v>
      </c>
      <c r="D41" s="929">
        <v>9.6</v>
      </c>
      <c r="E41" s="941">
        <v>17</v>
      </c>
      <c r="F41" s="942">
        <v>16.22</v>
      </c>
      <c r="G41" s="921">
        <v>9.5</v>
      </c>
      <c r="H41" s="934">
        <v>20</v>
      </c>
      <c r="I41" s="933">
        <v>18.760000000000002</v>
      </c>
      <c r="J41" s="920">
        <v>7.6</v>
      </c>
      <c r="K41" s="935">
        <v>0.95</v>
      </c>
      <c r="L41" s="934">
        <v>3</v>
      </c>
      <c r="M41" s="934">
        <v>27</v>
      </c>
      <c r="N41" s="936">
        <v>9</v>
      </c>
      <c r="O41" s="934" t="s">
        <v>2864</v>
      </c>
      <c r="P41" s="937" t="s">
        <v>2902</v>
      </c>
      <c r="Q41" s="938">
        <f t="shared" si="0"/>
        <v>-8</v>
      </c>
      <c r="R41" s="977">
        <f t="shared" si="0"/>
        <v>-8</v>
      </c>
      <c r="S41" s="938">
        <f t="shared" si="1"/>
        <v>3</v>
      </c>
      <c r="T41" s="977">
        <f t="shared" si="2"/>
        <v>2.5400000000000027</v>
      </c>
      <c r="U41" s="984">
        <v>180</v>
      </c>
      <c r="V41" s="939">
        <v>152</v>
      </c>
      <c r="W41" s="939">
        <v>-28</v>
      </c>
      <c r="X41" s="982">
        <v>0.84444444444444444</v>
      </c>
      <c r="Y41" s="980">
        <v>2</v>
      </c>
    </row>
    <row r="42" spans="1:25" ht="14.45" customHeight="1" x14ac:dyDescent="0.2">
      <c r="A42" s="944" t="s">
        <v>2904</v>
      </c>
      <c r="B42" s="939">
        <v>6</v>
      </c>
      <c r="C42" s="940">
        <v>17.7</v>
      </c>
      <c r="D42" s="929">
        <v>11.3</v>
      </c>
      <c r="E42" s="941">
        <v>22</v>
      </c>
      <c r="F42" s="942">
        <v>64.489999999999995</v>
      </c>
      <c r="G42" s="921">
        <v>13.6</v>
      </c>
      <c r="H42" s="934">
        <v>3</v>
      </c>
      <c r="I42" s="933">
        <v>8.7899999999999991</v>
      </c>
      <c r="J42" s="920">
        <v>9.6999999999999993</v>
      </c>
      <c r="K42" s="935">
        <v>2.93</v>
      </c>
      <c r="L42" s="934">
        <v>4</v>
      </c>
      <c r="M42" s="934">
        <v>33</v>
      </c>
      <c r="N42" s="936">
        <v>11</v>
      </c>
      <c r="O42" s="934" t="s">
        <v>2864</v>
      </c>
      <c r="P42" s="937" t="s">
        <v>2902</v>
      </c>
      <c r="Q42" s="938">
        <f t="shared" si="0"/>
        <v>-3</v>
      </c>
      <c r="R42" s="977">
        <f t="shared" si="0"/>
        <v>-8.91</v>
      </c>
      <c r="S42" s="938">
        <f t="shared" si="1"/>
        <v>-19</v>
      </c>
      <c r="T42" s="977">
        <f t="shared" si="2"/>
        <v>-55.699999999999996</v>
      </c>
      <c r="U42" s="984">
        <v>33</v>
      </c>
      <c r="V42" s="939">
        <v>29.099999999999998</v>
      </c>
      <c r="W42" s="939">
        <v>-3.9000000000000021</v>
      </c>
      <c r="X42" s="982">
        <v>0.88181818181818172</v>
      </c>
      <c r="Y42" s="980">
        <v>1</v>
      </c>
    </row>
    <row r="43" spans="1:25" ht="14.45" customHeight="1" x14ac:dyDescent="0.2">
      <c r="A43" s="943" t="s">
        <v>2905</v>
      </c>
      <c r="B43" s="924">
        <v>1845</v>
      </c>
      <c r="C43" s="925">
        <v>536.9</v>
      </c>
      <c r="D43" s="926">
        <v>4.4000000000000004</v>
      </c>
      <c r="E43" s="909">
        <v>1764</v>
      </c>
      <c r="F43" s="910">
        <v>512.79</v>
      </c>
      <c r="G43" s="911">
        <v>4.4000000000000004</v>
      </c>
      <c r="H43" s="913">
        <v>1750</v>
      </c>
      <c r="I43" s="907">
        <v>509.32</v>
      </c>
      <c r="J43" s="908">
        <v>4.3</v>
      </c>
      <c r="K43" s="912">
        <v>0.28999999999999998</v>
      </c>
      <c r="L43" s="913">
        <v>2</v>
      </c>
      <c r="M43" s="913">
        <v>15</v>
      </c>
      <c r="N43" s="914">
        <v>5</v>
      </c>
      <c r="O43" s="913" t="s">
        <v>2864</v>
      </c>
      <c r="P43" s="928" t="s">
        <v>2906</v>
      </c>
      <c r="Q43" s="915">
        <f t="shared" si="0"/>
        <v>-95</v>
      </c>
      <c r="R43" s="976">
        <f t="shared" si="0"/>
        <v>-27.579999999999984</v>
      </c>
      <c r="S43" s="915">
        <f t="shared" si="1"/>
        <v>-14</v>
      </c>
      <c r="T43" s="976">
        <f t="shared" si="2"/>
        <v>-3.4699999999999704</v>
      </c>
      <c r="U43" s="983">
        <v>8750</v>
      </c>
      <c r="V43" s="924">
        <v>7525</v>
      </c>
      <c r="W43" s="924">
        <v>-1225</v>
      </c>
      <c r="X43" s="981">
        <v>0.86</v>
      </c>
      <c r="Y43" s="979">
        <v>220</v>
      </c>
    </row>
    <row r="44" spans="1:25" ht="14.45" customHeight="1" x14ac:dyDescent="0.2">
      <c r="A44" s="944" t="s">
        <v>2907</v>
      </c>
      <c r="B44" s="939">
        <v>178</v>
      </c>
      <c r="C44" s="940">
        <v>67</v>
      </c>
      <c r="D44" s="929">
        <v>5.9</v>
      </c>
      <c r="E44" s="941">
        <v>267</v>
      </c>
      <c r="F44" s="942">
        <v>100.62</v>
      </c>
      <c r="G44" s="921">
        <v>5.7</v>
      </c>
      <c r="H44" s="934">
        <v>245</v>
      </c>
      <c r="I44" s="933">
        <v>92.21</v>
      </c>
      <c r="J44" s="920">
        <v>5.2</v>
      </c>
      <c r="K44" s="935">
        <v>0.38</v>
      </c>
      <c r="L44" s="934">
        <v>2</v>
      </c>
      <c r="M44" s="934">
        <v>18</v>
      </c>
      <c r="N44" s="936">
        <v>6</v>
      </c>
      <c r="O44" s="934" t="s">
        <v>2864</v>
      </c>
      <c r="P44" s="937" t="s">
        <v>2908</v>
      </c>
      <c r="Q44" s="938">
        <f t="shared" si="0"/>
        <v>67</v>
      </c>
      <c r="R44" s="977">
        <f t="shared" si="0"/>
        <v>25.209999999999994</v>
      </c>
      <c r="S44" s="938">
        <f t="shared" si="1"/>
        <v>-22</v>
      </c>
      <c r="T44" s="977">
        <f t="shared" si="2"/>
        <v>-8.4100000000000108</v>
      </c>
      <c r="U44" s="984">
        <v>1470</v>
      </c>
      <c r="V44" s="939">
        <v>1274</v>
      </c>
      <c r="W44" s="939">
        <v>-196</v>
      </c>
      <c r="X44" s="982">
        <v>0.8666666666666667</v>
      </c>
      <c r="Y44" s="980">
        <v>76</v>
      </c>
    </row>
    <row r="45" spans="1:25" ht="14.45" customHeight="1" x14ac:dyDescent="0.2">
      <c r="A45" s="944" t="s">
        <v>2909</v>
      </c>
      <c r="B45" s="939">
        <v>24</v>
      </c>
      <c r="C45" s="940">
        <v>14.63</v>
      </c>
      <c r="D45" s="929">
        <v>7</v>
      </c>
      <c r="E45" s="941">
        <v>18</v>
      </c>
      <c r="F45" s="942">
        <v>12.2</v>
      </c>
      <c r="G45" s="921">
        <v>8.6</v>
      </c>
      <c r="H45" s="934">
        <v>24</v>
      </c>
      <c r="I45" s="933">
        <v>14.34</v>
      </c>
      <c r="J45" s="920">
        <v>5.7</v>
      </c>
      <c r="K45" s="935">
        <v>0.59</v>
      </c>
      <c r="L45" s="934">
        <v>2</v>
      </c>
      <c r="M45" s="934">
        <v>18</v>
      </c>
      <c r="N45" s="936">
        <v>6</v>
      </c>
      <c r="O45" s="934" t="s">
        <v>2864</v>
      </c>
      <c r="P45" s="937" t="s">
        <v>2908</v>
      </c>
      <c r="Q45" s="938">
        <f t="shared" si="0"/>
        <v>0</v>
      </c>
      <c r="R45" s="977">
        <f t="shared" si="0"/>
        <v>-0.29000000000000092</v>
      </c>
      <c r="S45" s="938">
        <f t="shared" si="1"/>
        <v>6</v>
      </c>
      <c r="T45" s="977">
        <f t="shared" si="2"/>
        <v>2.1400000000000006</v>
      </c>
      <c r="U45" s="984">
        <v>144</v>
      </c>
      <c r="V45" s="939">
        <v>136.80000000000001</v>
      </c>
      <c r="W45" s="939">
        <v>-7.1999999999999886</v>
      </c>
      <c r="X45" s="982">
        <v>0.95000000000000007</v>
      </c>
      <c r="Y45" s="980">
        <v>13</v>
      </c>
    </row>
    <row r="46" spans="1:25" ht="14.45" customHeight="1" x14ac:dyDescent="0.2">
      <c r="A46" s="943" t="s">
        <v>2910</v>
      </c>
      <c r="B46" s="924"/>
      <c r="C46" s="925"/>
      <c r="D46" s="926"/>
      <c r="E46" s="909">
        <v>1</v>
      </c>
      <c r="F46" s="910">
        <v>0.56000000000000005</v>
      </c>
      <c r="G46" s="911">
        <v>2</v>
      </c>
      <c r="H46" s="913"/>
      <c r="I46" s="907"/>
      <c r="J46" s="908"/>
      <c r="K46" s="912">
        <v>0.56000000000000005</v>
      </c>
      <c r="L46" s="913">
        <v>2</v>
      </c>
      <c r="M46" s="913">
        <v>15</v>
      </c>
      <c r="N46" s="914">
        <v>5</v>
      </c>
      <c r="O46" s="913" t="s">
        <v>2841</v>
      </c>
      <c r="P46" s="928" t="s">
        <v>2911</v>
      </c>
      <c r="Q46" s="915">
        <f t="shared" si="0"/>
        <v>0</v>
      </c>
      <c r="R46" s="976">
        <f t="shared" si="0"/>
        <v>0</v>
      </c>
      <c r="S46" s="915">
        <f t="shared" si="1"/>
        <v>-1</v>
      </c>
      <c r="T46" s="976">
        <f t="shared" si="2"/>
        <v>-0.56000000000000005</v>
      </c>
      <c r="U46" s="983" t="s">
        <v>573</v>
      </c>
      <c r="V46" s="924" t="s">
        <v>573</v>
      </c>
      <c r="W46" s="924" t="s">
        <v>573</v>
      </c>
      <c r="X46" s="981" t="s">
        <v>573</v>
      </c>
      <c r="Y46" s="979"/>
    </row>
    <row r="47" spans="1:25" ht="14.45" customHeight="1" x14ac:dyDescent="0.2">
      <c r="A47" s="943" t="s">
        <v>2912</v>
      </c>
      <c r="B47" s="916">
        <v>22</v>
      </c>
      <c r="C47" s="917">
        <v>5.9</v>
      </c>
      <c r="D47" s="918">
        <v>2.9</v>
      </c>
      <c r="E47" s="927">
        <v>18</v>
      </c>
      <c r="F47" s="907">
        <v>4.62</v>
      </c>
      <c r="G47" s="908">
        <v>2.8</v>
      </c>
      <c r="H47" s="913">
        <v>18</v>
      </c>
      <c r="I47" s="907">
        <v>5.0199999999999996</v>
      </c>
      <c r="J47" s="922">
        <v>3.8</v>
      </c>
      <c r="K47" s="912">
        <v>0.26</v>
      </c>
      <c r="L47" s="913">
        <v>1</v>
      </c>
      <c r="M47" s="913">
        <v>9</v>
      </c>
      <c r="N47" s="914">
        <v>3</v>
      </c>
      <c r="O47" s="913" t="s">
        <v>2841</v>
      </c>
      <c r="P47" s="928" t="s">
        <v>2913</v>
      </c>
      <c r="Q47" s="915">
        <f t="shared" si="0"/>
        <v>-4</v>
      </c>
      <c r="R47" s="976">
        <f t="shared" si="0"/>
        <v>-0.88000000000000078</v>
      </c>
      <c r="S47" s="915">
        <f t="shared" si="1"/>
        <v>0</v>
      </c>
      <c r="T47" s="976">
        <f t="shared" si="2"/>
        <v>0.39999999999999947</v>
      </c>
      <c r="U47" s="983">
        <v>54</v>
      </c>
      <c r="V47" s="924">
        <v>68.399999999999991</v>
      </c>
      <c r="W47" s="924">
        <v>14.399999999999991</v>
      </c>
      <c r="X47" s="981">
        <v>1.2666666666666666</v>
      </c>
      <c r="Y47" s="979">
        <v>27</v>
      </c>
    </row>
    <row r="48" spans="1:25" ht="14.45" customHeight="1" x14ac:dyDescent="0.2">
      <c r="A48" s="943" t="s">
        <v>2914</v>
      </c>
      <c r="B48" s="924">
        <v>1</v>
      </c>
      <c r="C48" s="925">
        <v>0.11</v>
      </c>
      <c r="D48" s="926">
        <v>4</v>
      </c>
      <c r="E48" s="909">
        <v>1</v>
      </c>
      <c r="F48" s="910">
        <v>0.11</v>
      </c>
      <c r="G48" s="911">
        <v>6</v>
      </c>
      <c r="H48" s="913"/>
      <c r="I48" s="907"/>
      <c r="J48" s="908"/>
      <c r="K48" s="912">
        <v>0.11</v>
      </c>
      <c r="L48" s="913">
        <v>2</v>
      </c>
      <c r="M48" s="913">
        <v>15</v>
      </c>
      <c r="N48" s="914">
        <v>5</v>
      </c>
      <c r="O48" s="913" t="s">
        <v>2841</v>
      </c>
      <c r="P48" s="928" t="s">
        <v>2915</v>
      </c>
      <c r="Q48" s="915">
        <f t="shared" si="0"/>
        <v>-1</v>
      </c>
      <c r="R48" s="976">
        <f t="shared" si="0"/>
        <v>-0.11</v>
      </c>
      <c r="S48" s="915">
        <f t="shared" si="1"/>
        <v>-1</v>
      </c>
      <c r="T48" s="976">
        <f t="shared" si="2"/>
        <v>-0.11</v>
      </c>
      <c r="U48" s="983" t="s">
        <v>573</v>
      </c>
      <c r="V48" s="924" t="s">
        <v>573</v>
      </c>
      <c r="W48" s="924" t="s">
        <v>573</v>
      </c>
      <c r="X48" s="981" t="s">
        <v>573</v>
      </c>
      <c r="Y48" s="979"/>
    </row>
    <row r="49" spans="1:25" ht="14.45" customHeight="1" thickBot="1" x14ac:dyDescent="0.25">
      <c r="A49" s="960" t="s">
        <v>2916</v>
      </c>
      <c r="B49" s="961">
        <v>1</v>
      </c>
      <c r="C49" s="962">
        <v>0.11</v>
      </c>
      <c r="D49" s="963">
        <v>4</v>
      </c>
      <c r="E49" s="964"/>
      <c r="F49" s="965"/>
      <c r="G49" s="966"/>
      <c r="H49" s="967">
        <v>2</v>
      </c>
      <c r="I49" s="968">
        <v>0.41</v>
      </c>
      <c r="J49" s="969">
        <v>5.5</v>
      </c>
      <c r="K49" s="970">
        <v>0.11</v>
      </c>
      <c r="L49" s="971">
        <v>2</v>
      </c>
      <c r="M49" s="971">
        <v>15</v>
      </c>
      <c r="N49" s="972">
        <v>5</v>
      </c>
      <c r="O49" s="971" t="s">
        <v>2841</v>
      </c>
      <c r="P49" s="973" t="s">
        <v>2917</v>
      </c>
      <c r="Q49" s="974">
        <f t="shared" si="0"/>
        <v>1</v>
      </c>
      <c r="R49" s="978">
        <f t="shared" si="0"/>
        <v>0.3</v>
      </c>
      <c r="S49" s="974">
        <f t="shared" si="1"/>
        <v>2</v>
      </c>
      <c r="T49" s="978">
        <f t="shared" si="2"/>
        <v>0.41</v>
      </c>
      <c r="U49" s="988">
        <v>10</v>
      </c>
      <c r="V49" s="961">
        <v>11</v>
      </c>
      <c r="W49" s="961">
        <v>1</v>
      </c>
      <c r="X49" s="989">
        <v>1.1000000000000001</v>
      </c>
      <c r="Y49" s="990">
        <v>2</v>
      </c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0:Q1048576">
    <cfRule type="cellIs" dxfId="14" priority="11" stopIfTrue="1" operator="lessThan">
      <formula>0</formula>
    </cfRule>
  </conditionalFormatting>
  <conditionalFormatting sqref="W50:W1048576">
    <cfRule type="cellIs" dxfId="13" priority="10" stopIfTrue="1" operator="greaterThan">
      <formula>0</formula>
    </cfRule>
  </conditionalFormatting>
  <conditionalFormatting sqref="X50:X1048576">
    <cfRule type="cellIs" dxfId="12" priority="9" stopIfTrue="1" operator="greaterThan">
      <formula>1</formula>
    </cfRule>
  </conditionalFormatting>
  <conditionalFormatting sqref="X50:X1048576">
    <cfRule type="cellIs" dxfId="11" priority="6" stopIfTrue="1" operator="greaterThan">
      <formula>1</formula>
    </cfRule>
  </conditionalFormatting>
  <conditionalFormatting sqref="W50:W1048576">
    <cfRule type="cellIs" dxfId="10" priority="7" stopIfTrue="1" operator="greaterThan">
      <formula>0</formula>
    </cfRule>
  </conditionalFormatting>
  <conditionalFormatting sqref="Q50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9">
    <cfRule type="cellIs" dxfId="7" priority="4" stopIfTrue="1" operator="lessThan">
      <formula>0</formula>
    </cfRule>
  </conditionalFormatting>
  <conditionalFormatting sqref="X5:X49">
    <cfRule type="cellIs" dxfId="6" priority="2" stopIfTrue="1" operator="greaterThan">
      <formula>1</formula>
    </cfRule>
  </conditionalFormatting>
  <conditionalFormatting sqref="W5:W49">
    <cfRule type="cellIs" dxfId="5" priority="3" stopIfTrue="1" operator="greaterThan">
      <formula>0</formula>
    </cfRule>
  </conditionalFormatting>
  <conditionalFormatting sqref="S5:S49">
    <cfRule type="cellIs" dxfId="4" priority="1" stopIfTrue="1" operator="lessThan">
      <formula>0</formula>
    </cfRule>
  </conditionalFormatting>
  <hyperlinks>
    <hyperlink ref="A2" location="Obsah!A1" display="Zpět na Obsah  KL 01  1.-4.měsíc" xr:uid="{8EF5824F-F403-44CF-8293-2E174AA29E7F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5596.5963399999991</v>
      </c>
      <c r="C5" s="33">
        <v>5154.9578900000006</v>
      </c>
      <c r="D5" s="12"/>
      <c r="E5" s="226">
        <v>4129.6686900000013</v>
      </c>
      <c r="F5" s="32">
        <v>6444.7860187988281</v>
      </c>
      <c r="G5" s="225">
        <f>E5-F5</f>
        <v>-2315.1173287988267</v>
      </c>
      <c r="H5" s="231">
        <f>IF(F5&lt;0.00000001,"",E5/F5)</f>
        <v>0.64077669575904461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4034.3643900000006</v>
      </c>
      <c r="C6" s="35">
        <v>3744.925949999998</v>
      </c>
      <c r="D6" s="12"/>
      <c r="E6" s="227">
        <v>3825.9075300000004</v>
      </c>
      <c r="F6" s="34">
        <v>4079.6554328308107</v>
      </c>
      <c r="G6" s="228">
        <f>E6-F6</f>
        <v>-253.74790283081029</v>
      </c>
      <c r="H6" s="232">
        <f>IF(F6&lt;0.00000001,"",E6/F6)</f>
        <v>0.93780163373877423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49963.948919999995</v>
      </c>
      <c r="C7" s="35">
        <v>56188.185619999997</v>
      </c>
      <c r="D7" s="12"/>
      <c r="E7" s="227">
        <v>63049.435720000001</v>
      </c>
      <c r="F7" s="34">
        <v>59979.769084106447</v>
      </c>
      <c r="G7" s="228">
        <f>E7-F7</f>
        <v>3069.6666358935545</v>
      </c>
      <c r="H7" s="232">
        <f>IF(F7&lt;0.00000001,"",E7/F7)</f>
        <v>1.0511783670188715</v>
      </c>
    </row>
    <row r="8" spans="1:10" ht="14.45" customHeight="1" thickBot="1" x14ac:dyDescent="0.25">
      <c r="A8" s="1" t="s">
        <v>96</v>
      </c>
      <c r="B8" s="15">
        <v>10853.027289999989</v>
      </c>
      <c r="C8" s="37">
        <v>10153.070020000003</v>
      </c>
      <c r="D8" s="12"/>
      <c r="E8" s="229">
        <v>12717.896239999995</v>
      </c>
      <c r="F8" s="36">
        <v>11419.586306663521</v>
      </c>
      <c r="G8" s="230">
        <f>E8-F8</f>
        <v>1298.3099333364735</v>
      </c>
      <c r="H8" s="233">
        <f>IF(F8&lt;0.00000001,"",E8/F8)</f>
        <v>1.1136915032183685</v>
      </c>
    </row>
    <row r="9" spans="1:10" ht="14.45" customHeight="1" thickBot="1" x14ac:dyDescent="0.25">
      <c r="A9" s="2" t="s">
        <v>97</v>
      </c>
      <c r="B9" s="3">
        <v>70447.936939999985</v>
      </c>
      <c r="C9" s="39">
        <v>75241.139479999998</v>
      </c>
      <c r="D9" s="12"/>
      <c r="E9" s="3">
        <v>83722.908179999999</v>
      </c>
      <c r="F9" s="38">
        <v>81923.796842399606</v>
      </c>
      <c r="G9" s="38">
        <f>E9-F9</f>
        <v>1799.1113376003923</v>
      </c>
      <c r="H9" s="234">
        <f>IF(F9&lt;0.00000001,"",E9/F9)</f>
        <v>1.021960790477783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361.98700000000002</v>
      </c>
      <c r="C11" s="33">
        <f>IF(ISERROR(VLOOKUP("Celkem:",'ZV Vykáz.-A'!A:H,5,0)),0,VLOOKUP("Celkem:",'ZV Vykáz.-A'!A:H,5,0)/1000)</f>
        <v>410.36799999999999</v>
      </c>
      <c r="D11" s="12"/>
      <c r="E11" s="226">
        <f>IF(ISERROR(VLOOKUP("Celkem:",'ZV Vykáz.-A'!A:H,8,0)),0,VLOOKUP("Celkem:",'ZV Vykáz.-A'!A:H,8,0)/1000)</f>
        <v>421.19900000000001</v>
      </c>
      <c r="F11" s="32">
        <f>C11</f>
        <v>410.36799999999999</v>
      </c>
      <c r="G11" s="225">
        <f>E11-F11</f>
        <v>10.831000000000017</v>
      </c>
      <c r="H11" s="231">
        <f>IF(F11&lt;0.00000001,"",E11/F11)</f>
        <v>1.0263933834996881</v>
      </c>
      <c r="I11" s="225">
        <f>E11-B11</f>
        <v>59.211999999999989</v>
      </c>
      <c r="J11" s="231">
        <f>IF(B11&lt;0.00000001,"",E11/B11)</f>
        <v>1.1635749350114784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79518</v>
      </c>
      <c r="C12" s="37">
        <f>IF(ISERROR(VLOOKUP("Celkem",CaseMix!A:D,3,0)),0,VLOOKUP("Celkem",CaseMix!A:D,3,0)*30)</f>
        <v>69846.36</v>
      </c>
      <c r="D12" s="12"/>
      <c r="E12" s="229">
        <f>IF(ISERROR(VLOOKUP("Celkem",CaseMix!A:D,4,0)),0,VLOOKUP("Celkem",CaseMix!A:D,4,0)*30)</f>
        <v>73277.25</v>
      </c>
      <c r="F12" s="36">
        <f>C12</f>
        <v>69846.36</v>
      </c>
      <c r="G12" s="230">
        <f>E12-F12</f>
        <v>3430.8899999999994</v>
      </c>
      <c r="H12" s="233">
        <f>IF(F12&lt;0.00000001,"",E12/F12)</f>
        <v>1.0491205268248767</v>
      </c>
      <c r="I12" s="230">
        <f>E12-B12</f>
        <v>-6240.75</v>
      </c>
      <c r="J12" s="233">
        <f>IF(B12&lt;0.00000001,"",E12/B12)</f>
        <v>0.92151776956160869</v>
      </c>
    </row>
    <row r="13" spans="1:10" ht="14.45" customHeight="1" thickBot="1" x14ac:dyDescent="0.25">
      <c r="A13" s="4" t="s">
        <v>100</v>
      </c>
      <c r="B13" s="9">
        <f>SUM(B11:B12)</f>
        <v>79879.986999999994</v>
      </c>
      <c r="C13" s="41">
        <f>SUM(C11:C12)</f>
        <v>70256.728000000003</v>
      </c>
      <c r="D13" s="12"/>
      <c r="E13" s="9">
        <f>SUM(E11:E12)</f>
        <v>73698.448999999993</v>
      </c>
      <c r="F13" s="40">
        <f>SUM(F11:F12)</f>
        <v>70256.728000000003</v>
      </c>
      <c r="G13" s="40">
        <f>E13-F13</f>
        <v>3441.7209999999905</v>
      </c>
      <c r="H13" s="235">
        <f>IF(F13&lt;0.00000001,"",E13/F13)</f>
        <v>1.0489877780815524</v>
      </c>
      <c r="I13" s="40">
        <f>SUM(I11:I12)</f>
        <v>-6181.5380000000005</v>
      </c>
      <c r="J13" s="235">
        <f>IF(B13&lt;0.00000001,"",E13/B13)</f>
        <v>0.92261468445156358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1.1338868172680943</v>
      </c>
      <c r="C15" s="43">
        <f>IF(C9=0,"",C13/C9)</f>
        <v>0.93375417338908173</v>
      </c>
      <c r="D15" s="12"/>
      <c r="E15" s="10">
        <f>IF(E9=0,"",E13/E9)</f>
        <v>0.88026623300700535</v>
      </c>
      <c r="F15" s="42">
        <f>IF(F9=0,"",F13/F9)</f>
        <v>0.85758632665861356</v>
      </c>
      <c r="G15" s="42">
        <f>IF(ISERROR(F15-E15),"",E15-F15)</f>
        <v>2.2679906348391787E-2</v>
      </c>
      <c r="H15" s="236">
        <f>IF(ISERROR(F15-E15),"",IF(F15&lt;0.00000001,"",E15/F15))</f>
        <v>1.0264462079715739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7F275A56-7E01-490D-967A-6D8BAABF94D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6315086</v>
      </c>
      <c r="C3" s="344">
        <f t="shared" ref="C3:L3" si="0">SUBTOTAL(9,C6:C1048576)</f>
        <v>8.1999100343525662</v>
      </c>
      <c r="D3" s="344">
        <f t="shared" si="0"/>
        <v>6387930</v>
      </c>
      <c r="E3" s="344">
        <f t="shared" si="0"/>
        <v>8</v>
      </c>
      <c r="F3" s="344">
        <f t="shared" si="0"/>
        <v>5820400</v>
      </c>
      <c r="G3" s="347">
        <f>IF(D3&lt;&gt;0,F3/D3,"")</f>
        <v>0.91115588304818618</v>
      </c>
      <c r="H3" s="343">
        <f t="shared" si="0"/>
        <v>4930.34</v>
      </c>
      <c r="I3" s="344">
        <f t="shared" si="0"/>
        <v>8.3046074928670374E-2</v>
      </c>
      <c r="J3" s="344">
        <f t="shared" si="0"/>
        <v>59368.729999999989</v>
      </c>
      <c r="K3" s="344">
        <f t="shared" si="0"/>
        <v>1</v>
      </c>
      <c r="L3" s="344">
        <f t="shared" si="0"/>
        <v>1674.72</v>
      </c>
      <c r="M3" s="345">
        <f>IF(J3&lt;&gt;0,L3/J3,"")</f>
        <v>2.8208789374473738E-2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1"/>
      <c r="B5" s="992">
        <v>2015</v>
      </c>
      <c r="C5" s="993"/>
      <c r="D5" s="993">
        <v>2018</v>
      </c>
      <c r="E5" s="993"/>
      <c r="F5" s="993">
        <v>2019</v>
      </c>
      <c r="G5" s="901" t="s">
        <v>2</v>
      </c>
      <c r="H5" s="992">
        <v>2015</v>
      </c>
      <c r="I5" s="993"/>
      <c r="J5" s="993">
        <v>2018</v>
      </c>
      <c r="K5" s="993"/>
      <c r="L5" s="993">
        <v>2019</v>
      </c>
      <c r="M5" s="901" t="s">
        <v>2</v>
      </c>
    </row>
    <row r="6" spans="1:13" ht="14.45" customHeight="1" x14ac:dyDescent="0.2">
      <c r="A6" s="856" t="s">
        <v>2919</v>
      </c>
      <c r="B6" s="883">
        <v>46656</v>
      </c>
      <c r="C6" s="825">
        <v>0.19834542099937932</v>
      </c>
      <c r="D6" s="883">
        <v>235226</v>
      </c>
      <c r="E6" s="825">
        <v>1</v>
      </c>
      <c r="F6" s="883">
        <v>134873</v>
      </c>
      <c r="G6" s="830">
        <v>0.57337624242218121</v>
      </c>
      <c r="H6" s="883"/>
      <c r="I6" s="825"/>
      <c r="J6" s="883"/>
      <c r="K6" s="825"/>
      <c r="L6" s="883"/>
      <c r="M6" s="231"/>
    </row>
    <row r="7" spans="1:13" ht="14.45" customHeight="1" x14ac:dyDescent="0.2">
      <c r="A7" s="857" t="s">
        <v>2920</v>
      </c>
      <c r="B7" s="885">
        <v>598579</v>
      </c>
      <c r="C7" s="832">
        <v>1.2537996531297915</v>
      </c>
      <c r="D7" s="885">
        <v>477412</v>
      </c>
      <c r="E7" s="832">
        <v>1</v>
      </c>
      <c r="F7" s="885">
        <v>547987</v>
      </c>
      <c r="G7" s="837">
        <v>1.1478282908682647</v>
      </c>
      <c r="H7" s="885"/>
      <c r="I7" s="832"/>
      <c r="J7" s="885"/>
      <c r="K7" s="832"/>
      <c r="L7" s="885"/>
      <c r="M7" s="838"/>
    </row>
    <row r="8" spans="1:13" ht="14.45" customHeight="1" x14ac:dyDescent="0.2">
      <c r="A8" s="857" t="s">
        <v>2921</v>
      </c>
      <c r="B8" s="885">
        <v>3375750</v>
      </c>
      <c r="C8" s="832">
        <v>1.0231461528249837</v>
      </c>
      <c r="D8" s="885">
        <v>3299382</v>
      </c>
      <c r="E8" s="832">
        <v>1</v>
      </c>
      <c r="F8" s="885">
        <v>2878635</v>
      </c>
      <c r="G8" s="837">
        <v>0.87247702751606215</v>
      </c>
      <c r="H8" s="885"/>
      <c r="I8" s="832"/>
      <c r="J8" s="885"/>
      <c r="K8" s="832"/>
      <c r="L8" s="885"/>
      <c r="M8" s="838"/>
    </row>
    <row r="9" spans="1:13" ht="14.45" customHeight="1" x14ac:dyDescent="0.2">
      <c r="A9" s="857" t="s">
        <v>2922</v>
      </c>
      <c r="B9" s="885">
        <v>338719</v>
      </c>
      <c r="C9" s="832">
        <v>0.93856836866737414</v>
      </c>
      <c r="D9" s="885">
        <v>360889</v>
      </c>
      <c r="E9" s="832">
        <v>1</v>
      </c>
      <c r="F9" s="885">
        <v>320752</v>
      </c>
      <c r="G9" s="837">
        <v>0.88878297759144775</v>
      </c>
      <c r="H9" s="885">
        <v>4930.34</v>
      </c>
      <c r="I9" s="832">
        <v>8.3046074928670374E-2</v>
      </c>
      <c r="J9" s="885">
        <v>59368.729999999989</v>
      </c>
      <c r="K9" s="832">
        <v>1</v>
      </c>
      <c r="L9" s="885">
        <v>1674.72</v>
      </c>
      <c r="M9" s="838">
        <v>2.8208789374473738E-2</v>
      </c>
    </row>
    <row r="10" spans="1:13" ht="14.45" customHeight="1" x14ac:dyDescent="0.2">
      <c r="A10" s="857" t="s">
        <v>2923</v>
      </c>
      <c r="B10" s="885">
        <v>1106551</v>
      </c>
      <c r="C10" s="832">
        <v>0.96533840247129199</v>
      </c>
      <c r="D10" s="885">
        <v>1146283</v>
      </c>
      <c r="E10" s="832">
        <v>1</v>
      </c>
      <c r="F10" s="885">
        <v>1021171</v>
      </c>
      <c r="G10" s="837">
        <v>0.89085417824394153</v>
      </c>
      <c r="H10" s="885"/>
      <c r="I10" s="832"/>
      <c r="J10" s="885"/>
      <c r="K10" s="832"/>
      <c r="L10" s="885"/>
      <c r="M10" s="838"/>
    </row>
    <row r="11" spans="1:13" ht="14.45" customHeight="1" x14ac:dyDescent="0.2">
      <c r="A11" s="857" t="s">
        <v>2924</v>
      </c>
      <c r="B11" s="885">
        <v>69325</v>
      </c>
      <c r="C11" s="832">
        <v>1.3438723684720661</v>
      </c>
      <c r="D11" s="885">
        <v>51586</v>
      </c>
      <c r="E11" s="832">
        <v>1</v>
      </c>
      <c r="F11" s="885">
        <v>19928</v>
      </c>
      <c r="G11" s="837">
        <v>0.38630636219129222</v>
      </c>
      <c r="H11" s="885"/>
      <c r="I11" s="832"/>
      <c r="J11" s="885"/>
      <c r="K11" s="832"/>
      <c r="L11" s="885"/>
      <c r="M11" s="838"/>
    </row>
    <row r="12" spans="1:13" ht="14.45" customHeight="1" x14ac:dyDescent="0.2">
      <c r="A12" s="857" t="s">
        <v>2925</v>
      </c>
      <c r="B12" s="885">
        <v>684530</v>
      </c>
      <c r="C12" s="832">
        <v>0.90457155316520099</v>
      </c>
      <c r="D12" s="885">
        <v>756745</v>
      </c>
      <c r="E12" s="832">
        <v>1</v>
      </c>
      <c r="F12" s="885">
        <v>831353</v>
      </c>
      <c r="G12" s="837">
        <v>1.0985906745336937</v>
      </c>
      <c r="H12" s="885"/>
      <c r="I12" s="832"/>
      <c r="J12" s="885"/>
      <c r="K12" s="832"/>
      <c r="L12" s="885"/>
      <c r="M12" s="838"/>
    </row>
    <row r="13" spans="1:13" ht="14.45" customHeight="1" thickBot="1" x14ac:dyDescent="0.25">
      <c r="A13" s="889" t="s">
        <v>2926</v>
      </c>
      <c r="B13" s="887">
        <v>94976</v>
      </c>
      <c r="C13" s="840">
        <v>1.5722681146224775</v>
      </c>
      <c r="D13" s="887">
        <v>60407</v>
      </c>
      <c r="E13" s="840">
        <v>1</v>
      </c>
      <c r="F13" s="887">
        <v>65701</v>
      </c>
      <c r="G13" s="845">
        <v>1.0876388498021752</v>
      </c>
      <c r="H13" s="887"/>
      <c r="I13" s="840"/>
      <c r="J13" s="887"/>
      <c r="K13" s="840"/>
      <c r="L13" s="887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2BA7AFF9-0A6E-46FA-BE4D-48508E647DD7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2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3561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43653.69999999999</v>
      </c>
      <c r="G3" s="211">
        <f t="shared" si="0"/>
        <v>6320016.3399999999</v>
      </c>
      <c r="H3" s="212"/>
      <c r="I3" s="212"/>
      <c r="J3" s="207">
        <f t="shared" si="0"/>
        <v>42340.7</v>
      </c>
      <c r="K3" s="211">
        <f t="shared" si="0"/>
        <v>6447298.7300000004</v>
      </c>
      <c r="L3" s="212"/>
      <c r="M3" s="212"/>
      <c r="N3" s="207">
        <f t="shared" si="0"/>
        <v>38724.39</v>
      </c>
      <c r="O3" s="211">
        <f t="shared" si="0"/>
        <v>5822074.7200000007</v>
      </c>
      <c r="P3" s="177">
        <f>IF(K3=0,"",O3/K3)</f>
        <v>0.90302543186175588</v>
      </c>
      <c r="Q3" s="209">
        <f>IF(N3=0,"",O3/N3)</f>
        <v>150.34645400482748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2927</v>
      </c>
      <c r="B6" s="825" t="s">
        <v>2928</v>
      </c>
      <c r="C6" s="825" t="s">
        <v>877</v>
      </c>
      <c r="D6" s="825" t="s">
        <v>2929</v>
      </c>
      <c r="E6" s="825" t="s">
        <v>2930</v>
      </c>
      <c r="F6" s="225">
        <v>16</v>
      </c>
      <c r="G6" s="225">
        <v>5040</v>
      </c>
      <c r="H6" s="225">
        <v>0.4682274247491639</v>
      </c>
      <c r="I6" s="225">
        <v>315</v>
      </c>
      <c r="J6" s="225">
        <v>36</v>
      </c>
      <c r="K6" s="225">
        <v>10764</v>
      </c>
      <c r="L6" s="225">
        <v>1</v>
      </c>
      <c r="M6" s="225">
        <v>299</v>
      </c>
      <c r="N6" s="225">
        <v>14</v>
      </c>
      <c r="O6" s="225">
        <v>4228</v>
      </c>
      <c r="P6" s="830">
        <v>0.39279078409513191</v>
      </c>
      <c r="Q6" s="848">
        <v>302</v>
      </c>
    </row>
    <row r="7" spans="1:17" ht="14.45" customHeight="1" x14ac:dyDescent="0.2">
      <c r="A7" s="831" t="s">
        <v>2927</v>
      </c>
      <c r="B7" s="832" t="s">
        <v>2928</v>
      </c>
      <c r="C7" s="832" t="s">
        <v>877</v>
      </c>
      <c r="D7" s="832" t="s">
        <v>2931</v>
      </c>
      <c r="E7" s="832" t="s">
        <v>2932</v>
      </c>
      <c r="F7" s="849"/>
      <c r="G7" s="849"/>
      <c r="H7" s="849"/>
      <c r="I7" s="849"/>
      <c r="J7" s="849">
        <v>3</v>
      </c>
      <c r="K7" s="849">
        <v>31401</v>
      </c>
      <c r="L7" s="849">
        <v>1</v>
      </c>
      <c r="M7" s="849">
        <v>10467</v>
      </c>
      <c r="N7" s="849"/>
      <c r="O7" s="849"/>
      <c r="P7" s="837"/>
      <c r="Q7" s="850"/>
    </row>
    <row r="8" spans="1:17" ht="14.45" customHeight="1" x14ac:dyDescent="0.2">
      <c r="A8" s="831" t="s">
        <v>2927</v>
      </c>
      <c r="B8" s="832" t="s">
        <v>2928</v>
      </c>
      <c r="C8" s="832" t="s">
        <v>877</v>
      </c>
      <c r="D8" s="832" t="s">
        <v>2933</v>
      </c>
      <c r="E8" s="832" t="s">
        <v>2934</v>
      </c>
      <c r="F8" s="849">
        <v>6</v>
      </c>
      <c r="G8" s="849">
        <v>41616</v>
      </c>
      <c r="H8" s="849">
        <v>0.61253146112067824</v>
      </c>
      <c r="I8" s="849">
        <v>6936</v>
      </c>
      <c r="J8" s="849">
        <v>9</v>
      </c>
      <c r="K8" s="849">
        <v>67941</v>
      </c>
      <c r="L8" s="849">
        <v>1</v>
      </c>
      <c r="M8" s="849">
        <v>7549</v>
      </c>
      <c r="N8" s="849">
        <v>3</v>
      </c>
      <c r="O8" s="849">
        <v>22782</v>
      </c>
      <c r="P8" s="837">
        <v>0.33532035148143241</v>
      </c>
      <c r="Q8" s="850">
        <v>7594</v>
      </c>
    </row>
    <row r="9" spans="1:17" ht="14.45" customHeight="1" x14ac:dyDescent="0.2">
      <c r="A9" s="831" t="s">
        <v>2927</v>
      </c>
      <c r="B9" s="832" t="s">
        <v>2928</v>
      </c>
      <c r="C9" s="832" t="s">
        <v>877</v>
      </c>
      <c r="D9" s="832" t="s">
        <v>2935</v>
      </c>
      <c r="E9" s="832" t="s">
        <v>2936</v>
      </c>
      <c r="F9" s="849"/>
      <c r="G9" s="849"/>
      <c r="H9" s="849"/>
      <c r="I9" s="849"/>
      <c r="J9" s="849">
        <v>13</v>
      </c>
      <c r="K9" s="849">
        <v>14385</v>
      </c>
      <c r="L9" s="849">
        <v>1</v>
      </c>
      <c r="M9" s="849">
        <v>1106.5384615384614</v>
      </c>
      <c r="N9" s="849">
        <v>7</v>
      </c>
      <c r="O9" s="849">
        <v>7770</v>
      </c>
      <c r="P9" s="837">
        <v>0.54014598540145986</v>
      </c>
      <c r="Q9" s="850">
        <v>1110</v>
      </c>
    </row>
    <row r="10" spans="1:17" ht="14.45" customHeight="1" x14ac:dyDescent="0.2">
      <c r="A10" s="831" t="s">
        <v>2927</v>
      </c>
      <c r="B10" s="832" t="s">
        <v>2928</v>
      </c>
      <c r="C10" s="832" t="s">
        <v>877</v>
      </c>
      <c r="D10" s="832" t="s">
        <v>2937</v>
      </c>
      <c r="E10" s="832" t="s">
        <v>2938</v>
      </c>
      <c r="F10" s="849"/>
      <c r="G10" s="849"/>
      <c r="H10" s="849"/>
      <c r="I10" s="849"/>
      <c r="J10" s="849">
        <v>2</v>
      </c>
      <c r="K10" s="849">
        <v>14860</v>
      </c>
      <c r="L10" s="849">
        <v>1</v>
      </c>
      <c r="M10" s="849">
        <v>7430</v>
      </c>
      <c r="N10" s="849">
        <v>5</v>
      </c>
      <c r="O10" s="849">
        <v>37235</v>
      </c>
      <c r="P10" s="837">
        <v>2.5057200538358009</v>
      </c>
      <c r="Q10" s="850">
        <v>7447</v>
      </c>
    </row>
    <row r="11" spans="1:17" ht="14.45" customHeight="1" x14ac:dyDescent="0.2">
      <c r="A11" s="831" t="s">
        <v>2927</v>
      </c>
      <c r="B11" s="832" t="s">
        <v>2928</v>
      </c>
      <c r="C11" s="832" t="s">
        <v>877</v>
      </c>
      <c r="D11" s="832" t="s">
        <v>2939</v>
      </c>
      <c r="E11" s="832" t="s">
        <v>2940</v>
      </c>
      <c r="F11" s="849"/>
      <c r="G11" s="849"/>
      <c r="H11" s="849"/>
      <c r="I11" s="849"/>
      <c r="J11" s="849">
        <v>25</v>
      </c>
      <c r="K11" s="849">
        <v>95875</v>
      </c>
      <c r="L11" s="849">
        <v>1</v>
      </c>
      <c r="M11" s="849">
        <v>3835</v>
      </c>
      <c r="N11" s="849">
        <v>7</v>
      </c>
      <c r="O11" s="849">
        <v>26873</v>
      </c>
      <c r="P11" s="837">
        <v>0.28029204693611476</v>
      </c>
      <c r="Q11" s="850">
        <v>3839</v>
      </c>
    </row>
    <row r="12" spans="1:17" ht="14.45" customHeight="1" x14ac:dyDescent="0.2">
      <c r="A12" s="831" t="s">
        <v>2927</v>
      </c>
      <c r="B12" s="832" t="s">
        <v>2928</v>
      </c>
      <c r="C12" s="832" t="s">
        <v>877</v>
      </c>
      <c r="D12" s="832" t="s">
        <v>2941</v>
      </c>
      <c r="E12" s="832" t="s">
        <v>2942</v>
      </c>
      <c r="F12" s="849"/>
      <c r="G12" s="849"/>
      <c r="H12" s="849"/>
      <c r="I12" s="849"/>
      <c r="J12" s="849"/>
      <c r="K12" s="849"/>
      <c r="L12" s="849"/>
      <c r="M12" s="849"/>
      <c r="N12" s="849">
        <v>15</v>
      </c>
      <c r="O12" s="849">
        <v>35985</v>
      </c>
      <c r="P12" s="837"/>
      <c r="Q12" s="850">
        <v>2399</v>
      </c>
    </row>
    <row r="13" spans="1:17" ht="14.45" customHeight="1" x14ac:dyDescent="0.2">
      <c r="A13" s="831" t="s">
        <v>2927</v>
      </c>
      <c r="B13" s="832" t="s">
        <v>2928</v>
      </c>
      <c r="C13" s="832" t="s">
        <v>877</v>
      </c>
      <c r="D13" s="832" t="s">
        <v>2943</v>
      </c>
      <c r="E13" s="832" t="s">
        <v>2944</v>
      </c>
      <c r="F13" s="849"/>
      <c r="G13" s="849"/>
      <c r="H13" s="849"/>
      <c r="I13" s="849"/>
      <c r="J13" s="849">
        <v>0</v>
      </c>
      <c r="K13" s="849">
        <v>0</v>
      </c>
      <c r="L13" s="849"/>
      <c r="M13" s="849"/>
      <c r="N13" s="849"/>
      <c r="O13" s="849"/>
      <c r="P13" s="837"/>
      <c r="Q13" s="850"/>
    </row>
    <row r="14" spans="1:17" ht="14.45" customHeight="1" x14ac:dyDescent="0.2">
      <c r="A14" s="831" t="s">
        <v>2927</v>
      </c>
      <c r="B14" s="832" t="s">
        <v>2928</v>
      </c>
      <c r="C14" s="832" t="s">
        <v>877</v>
      </c>
      <c r="D14" s="832" t="s">
        <v>2945</v>
      </c>
      <c r="E14" s="832" t="s">
        <v>2946</v>
      </c>
      <c r="F14" s="849"/>
      <c r="G14" s="849"/>
      <c r="H14" s="849"/>
      <c r="I14" s="849"/>
      <c r="J14" s="849">
        <v>1</v>
      </c>
      <c r="K14" s="849">
        <v>0</v>
      </c>
      <c r="L14" s="849"/>
      <c r="M14" s="849">
        <v>0</v>
      </c>
      <c r="N14" s="849"/>
      <c r="O14" s="849"/>
      <c r="P14" s="837"/>
      <c r="Q14" s="850"/>
    </row>
    <row r="15" spans="1:17" ht="14.45" customHeight="1" x14ac:dyDescent="0.2">
      <c r="A15" s="831" t="s">
        <v>2947</v>
      </c>
      <c r="B15" s="832" t="s">
        <v>2948</v>
      </c>
      <c r="C15" s="832" t="s">
        <v>877</v>
      </c>
      <c r="D15" s="832" t="s">
        <v>2949</v>
      </c>
      <c r="E15" s="832" t="s">
        <v>2950</v>
      </c>
      <c r="F15" s="849">
        <v>11</v>
      </c>
      <c r="G15" s="849">
        <v>3894</v>
      </c>
      <c r="H15" s="849"/>
      <c r="I15" s="849">
        <v>354</v>
      </c>
      <c r="J15" s="849"/>
      <c r="K15" s="849"/>
      <c r="L15" s="849"/>
      <c r="M15" s="849"/>
      <c r="N15" s="849">
        <v>22</v>
      </c>
      <c r="O15" s="849">
        <v>7810</v>
      </c>
      <c r="P15" s="837"/>
      <c r="Q15" s="850">
        <v>355</v>
      </c>
    </row>
    <row r="16" spans="1:17" ht="14.45" customHeight="1" x14ac:dyDescent="0.2">
      <c r="A16" s="831" t="s">
        <v>2947</v>
      </c>
      <c r="B16" s="832" t="s">
        <v>2948</v>
      </c>
      <c r="C16" s="832" t="s">
        <v>877</v>
      </c>
      <c r="D16" s="832" t="s">
        <v>2951</v>
      </c>
      <c r="E16" s="832" t="s">
        <v>2952</v>
      </c>
      <c r="F16" s="849">
        <v>2104</v>
      </c>
      <c r="G16" s="849">
        <v>136760</v>
      </c>
      <c r="H16" s="849">
        <v>1.0712830957230142</v>
      </c>
      <c r="I16" s="849">
        <v>65</v>
      </c>
      <c r="J16" s="849">
        <v>1964</v>
      </c>
      <c r="K16" s="849">
        <v>127660</v>
      </c>
      <c r="L16" s="849">
        <v>1</v>
      </c>
      <c r="M16" s="849">
        <v>65</v>
      </c>
      <c r="N16" s="849">
        <v>1587</v>
      </c>
      <c r="O16" s="849">
        <v>103155</v>
      </c>
      <c r="P16" s="837">
        <v>0.80804480651731159</v>
      </c>
      <c r="Q16" s="850">
        <v>65</v>
      </c>
    </row>
    <row r="17" spans="1:17" ht="14.45" customHeight="1" x14ac:dyDescent="0.2">
      <c r="A17" s="831" t="s">
        <v>2947</v>
      </c>
      <c r="B17" s="832" t="s">
        <v>2948</v>
      </c>
      <c r="C17" s="832" t="s">
        <v>877</v>
      </c>
      <c r="D17" s="832" t="s">
        <v>2953</v>
      </c>
      <c r="E17" s="832" t="s">
        <v>2954</v>
      </c>
      <c r="F17" s="849">
        <v>3</v>
      </c>
      <c r="G17" s="849">
        <v>1776</v>
      </c>
      <c r="H17" s="849">
        <v>1.4987341772151899</v>
      </c>
      <c r="I17" s="849">
        <v>592</v>
      </c>
      <c r="J17" s="849">
        <v>2</v>
      </c>
      <c r="K17" s="849">
        <v>1185</v>
      </c>
      <c r="L17" s="849">
        <v>1</v>
      </c>
      <c r="M17" s="849">
        <v>592.5</v>
      </c>
      <c r="N17" s="849"/>
      <c r="O17" s="849"/>
      <c r="P17" s="837"/>
      <c r="Q17" s="850"/>
    </row>
    <row r="18" spans="1:17" ht="14.45" customHeight="1" x14ac:dyDescent="0.2">
      <c r="A18" s="831" t="s">
        <v>2947</v>
      </c>
      <c r="B18" s="832" t="s">
        <v>2948</v>
      </c>
      <c r="C18" s="832" t="s">
        <v>877</v>
      </c>
      <c r="D18" s="832" t="s">
        <v>2955</v>
      </c>
      <c r="E18" s="832" t="s">
        <v>2956</v>
      </c>
      <c r="F18" s="849">
        <v>3</v>
      </c>
      <c r="G18" s="849">
        <v>1851</v>
      </c>
      <c r="H18" s="849"/>
      <c r="I18" s="849">
        <v>617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5" customHeight="1" x14ac:dyDescent="0.2">
      <c r="A19" s="831" t="s">
        <v>2947</v>
      </c>
      <c r="B19" s="832" t="s">
        <v>2948</v>
      </c>
      <c r="C19" s="832" t="s">
        <v>877</v>
      </c>
      <c r="D19" s="832" t="s">
        <v>2957</v>
      </c>
      <c r="E19" s="832" t="s">
        <v>2958</v>
      </c>
      <c r="F19" s="849">
        <v>33</v>
      </c>
      <c r="G19" s="849">
        <v>792</v>
      </c>
      <c r="H19" s="849">
        <v>0.66498740554156166</v>
      </c>
      <c r="I19" s="849">
        <v>24</v>
      </c>
      <c r="J19" s="849">
        <v>49</v>
      </c>
      <c r="K19" s="849">
        <v>1191</v>
      </c>
      <c r="L19" s="849">
        <v>1</v>
      </c>
      <c r="M19" s="849">
        <v>24.306122448979593</v>
      </c>
      <c r="N19" s="849">
        <v>43</v>
      </c>
      <c r="O19" s="849">
        <v>1118</v>
      </c>
      <c r="P19" s="837">
        <v>0.93870696893366923</v>
      </c>
      <c r="Q19" s="850">
        <v>26</v>
      </c>
    </row>
    <row r="20" spans="1:17" ht="14.45" customHeight="1" x14ac:dyDescent="0.2">
      <c r="A20" s="831" t="s">
        <v>2947</v>
      </c>
      <c r="B20" s="832" t="s">
        <v>2948</v>
      </c>
      <c r="C20" s="832" t="s">
        <v>877</v>
      </c>
      <c r="D20" s="832" t="s">
        <v>2959</v>
      </c>
      <c r="E20" s="832" t="s">
        <v>2960</v>
      </c>
      <c r="F20" s="849">
        <v>11</v>
      </c>
      <c r="G20" s="849">
        <v>605</v>
      </c>
      <c r="H20" s="849">
        <v>1.1000000000000001</v>
      </c>
      <c r="I20" s="849">
        <v>55</v>
      </c>
      <c r="J20" s="849">
        <v>10</v>
      </c>
      <c r="K20" s="849">
        <v>550</v>
      </c>
      <c r="L20" s="849">
        <v>1</v>
      </c>
      <c r="M20" s="849">
        <v>55</v>
      </c>
      <c r="N20" s="849">
        <v>10</v>
      </c>
      <c r="O20" s="849">
        <v>550</v>
      </c>
      <c r="P20" s="837">
        <v>1</v>
      </c>
      <c r="Q20" s="850">
        <v>55</v>
      </c>
    </row>
    <row r="21" spans="1:17" ht="14.45" customHeight="1" x14ac:dyDescent="0.2">
      <c r="A21" s="831" t="s">
        <v>2947</v>
      </c>
      <c r="B21" s="832" t="s">
        <v>2948</v>
      </c>
      <c r="C21" s="832" t="s">
        <v>877</v>
      </c>
      <c r="D21" s="832" t="s">
        <v>2961</v>
      </c>
      <c r="E21" s="832" t="s">
        <v>2962</v>
      </c>
      <c r="F21" s="849">
        <v>145</v>
      </c>
      <c r="G21" s="849">
        <v>11165</v>
      </c>
      <c r="H21" s="849">
        <v>1.3904109589041096</v>
      </c>
      <c r="I21" s="849">
        <v>77</v>
      </c>
      <c r="J21" s="849">
        <v>104</v>
      </c>
      <c r="K21" s="849">
        <v>8030</v>
      </c>
      <c r="L21" s="849">
        <v>1</v>
      </c>
      <c r="M21" s="849">
        <v>77.211538461538467</v>
      </c>
      <c r="N21" s="849">
        <v>123</v>
      </c>
      <c r="O21" s="849">
        <v>9594</v>
      </c>
      <c r="P21" s="837">
        <v>1.1947696139476962</v>
      </c>
      <c r="Q21" s="850">
        <v>78</v>
      </c>
    </row>
    <row r="22" spans="1:17" ht="14.45" customHeight="1" x14ac:dyDescent="0.2">
      <c r="A22" s="831" t="s">
        <v>2947</v>
      </c>
      <c r="B22" s="832" t="s">
        <v>2948</v>
      </c>
      <c r="C22" s="832" t="s">
        <v>877</v>
      </c>
      <c r="D22" s="832" t="s">
        <v>2963</v>
      </c>
      <c r="E22" s="832" t="s">
        <v>2964</v>
      </c>
      <c r="F22" s="849">
        <v>681</v>
      </c>
      <c r="G22" s="849">
        <v>16344</v>
      </c>
      <c r="H22" s="849">
        <v>1.0966183574879227</v>
      </c>
      <c r="I22" s="849">
        <v>24</v>
      </c>
      <c r="J22" s="849">
        <v>621</v>
      </c>
      <c r="K22" s="849">
        <v>14904</v>
      </c>
      <c r="L22" s="849">
        <v>1</v>
      </c>
      <c r="M22" s="849">
        <v>24</v>
      </c>
      <c r="N22" s="849">
        <v>421</v>
      </c>
      <c r="O22" s="849">
        <v>10104</v>
      </c>
      <c r="P22" s="837">
        <v>0.677938808373591</v>
      </c>
      <c r="Q22" s="850">
        <v>24</v>
      </c>
    </row>
    <row r="23" spans="1:17" ht="14.45" customHeight="1" x14ac:dyDescent="0.2">
      <c r="A23" s="831" t="s">
        <v>2947</v>
      </c>
      <c r="B23" s="832" t="s">
        <v>2948</v>
      </c>
      <c r="C23" s="832" t="s">
        <v>877</v>
      </c>
      <c r="D23" s="832" t="s">
        <v>2965</v>
      </c>
      <c r="E23" s="832" t="s">
        <v>2966</v>
      </c>
      <c r="F23" s="849">
        <v>2</v>
      </c>
      <c r="G23" s="849">
        <v>200</v>
      </c>
      <c r="H23" s="849">
        <v>0.99009900990099009</v>
      </c>
      <c r="I23" s="849">
        <v>100</v>
      </c>
      <c r="J23" s="849">
        <v>2</v>
      </c>
      <c r="K23" s="849">
        <v>202</v>
      </c>
      <c r="L23" s="849">
        <v>1</v>
      </c>
      <c r="M23" s="849">
        <v>101</v>
      </c>
      <c r="N23" s="849"/>
      <c r="O23" s="849"/>
      <c r="P23" s="837"/>
      <c r="Q23" s="850"/>
    </row>
    <row r="24" spans="1:17" ht="14.45" customHeight="1" x14ac:dyDescent="0.2">
      <c r="A24" s="831" t="s">
        <v>2947</v>
      </c>
      <c r="B24" s="832" t="s">
        <v>2948</v>
      </c>
      <c r="C24" s="832" t="s">
        <v>877</v>
      </c>
      <c r="D24" s="832" t="s">
        <v>2967</v>
      </c>
      <c r="E24" s="832" t="s">
        <v>2968</v>
      </c>
      <c r="F24" s="849"/>
      <c r="G24" s="849"/>
      <c r="H24" s="849"/>
      <c r="I24" s="849"/>
      <c r="J24" s="849">
        <v>1</v>
      </c>
      <c r="K24" s="849">
        <v>631</v>
      </c>
      <c r="L24" s="849">
        <v>1</v>
      </c>
      <c r="M24" s="849">
        <v>631</v>
      </c>
      <c r="N24" s="849"/>
      <c r="O24" s="849"/>
      <c r="P24" s="837"/>
      <c r="Q24" s="850"/>
    </row>
    <row r="25" spans="1:17" ht="14.45" customHeight="1" x14ac:dyDescent="0.2">
      <c r="A25" s="831" t="s">
        <v>2947</v>
      </c>
      <c r="B25" s="832" t="s">
        <v>2948</v>
      </c>
      <c r="C25" s="832" t="s">
        <v>877</v>
      </c>
      <c r="D25" s="832" t="s">
        <v>2969</v>
      </c>
      <c r="E25" s="832" t="s">
        <v>2970</v>
      </c>
      <c r="F25" s="849">
        <v>229</v>
      </c>
      <c r="G25" s="849">
        <v>15114</v>
      </c>
      <c r="H25" s="849">
        <v>0.82971014492753625</v>
      </c>
      <c r="I25" s="849">
        <v>66</v>
      </c>
      <c r="J25" s="849">
        <v>276</v>
      </c>
      <c r="K25" s="849">
        <v>18216</v>
      </c>
      <c r="L25" s="849">
        <v>1</v>
      </c>
      <c r="M25" s="849">
        <v>66</v>
      </c>
      <c r="N25" s="849">
        <v>366</v>
      </c>
      <c r="O25" s="849">
        <v>24156</v>
      </c>
      <c r="P25" s="837">
        <v>1.326086956521739</v>
      </c>
      <c r="Q25" s="850">
        <v>66</v>
      </c>
    </row>
    <row r="26" spans="1:17" ht="14.45" customHeight="1" x14ac:dyDescent="0.2">
      <c r="A26" s="831" t="s">
        <v>2947</v>
      </c>
      <c r="B26" s="832" t="s">
        <v>2948</v>
      </c>
      <c r="C26" s="832" t="s">
        <v>877</v>
      </c>
      <c r="D26" s="832" t="s">
        <v>2971</v>
      </c>
      <c r="E26" s="832" t="s">
        <v>2972</v>
      </c>
      <c r="F26" s="849">
        <v>984</v>
      </c>
      <c r="G26" s="849">
        <v>344400</v>
      </c>
      <c r="H26" s="849">
        <v>1.340599455040872</v>
      </c>
      <c r="I26" s="849">
        <v>350</v>
      </c>
      <c r="J26" s="849">
        <v>734</v>
      </c>
      <c r="K26" s="849">
        <v>256900</v>
      </c>
      <c r="L26" s="849">
        <v>1</v>
      </c>
      <c r="M26" s="849">
        <v>350</v>
      </c>
      <c r="N26" s="849">
        <v>965</v>
      </c>
      <c r="O26" s="849">
        <v>338715</v>
      </c>
      <c r="P26" s="837">
        <v>1.3184702218762163</v>
      </c>
      <c r="Q26" s="850">
        <v>351</v>
      </c>
    </row>
    <row r="27" spans="1:17" ht="14.45" customHeight="1" x14ac:dyDescent="0.2">
      <c r="A27" s="831" t="s">
        <v>2947</v>
      </c>
      <c r="B27" s="832" t="s">
        <v>2948</v>
      </c>
      <c r="C27" s="832" t="s">
        <v>877</v>
      </c>
      <c r="D27" s="832" t="s">
        <v>2973</v>
      </c>
      <c r="E27" s="832" t="s">
        <v>2974</v>
      </c>
      <c r="F27" s="849">
        <v>609</v>
      </c>
      <c r="G27" s="849">
        <v>15225</v>
      </c>
      <c r="H27" s="849">
        <v>1.1404494382022472</v>
      </c>
      <c r="I27" s="849">
        <v>25</v>
      </c>
      <c r="J27" s="849">
        <v>534</v>
      </c>
      <c r="K27" s="849">
        <v>13350</v>
      </c>
      <c r="L27" s="849">
        <v>1</v>
      </c>
      <c r="M27" s="849">
        <v>25</v>
      </c>
      <c r="N27" s="849">
        <v>354</v>
      </c>
      <c r="O27" s="849">
        <v>8850</v>
      </c>
      <c r="P27" s="837">
        <v>0.6629213483146067</v>
      </c>
      <c r="Q27" s="850">
        <v>25</v>
      </c>
    </row>
    <row r="28" spans="1:17" ht="14.45" customHeight="1" x14ac:dyDescent="0.2">
      <c r="A28" s="831" t="s">
        <v>2947</v>
      </c>
      <c r="B28" s="832" t="s">
        <v>2948</v>
      </c>
      <c r="C28" s="832" t="s">
        <v>877</v>
      </c>
      <c r="D28" s="832" t="s">
        <v>2975</v>
      </c>
      <c r="E28" s="832" t="s">
        <v>2976</v>
      </c>
      <c r="F28" s="849">
        <v>3</v>
      </c>
      <c r="G28" s="849">
        <v>2226</v>
      </c>
      <c r="H28" s="849"/>
      <c r="I28" s="849">
        <v>742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5" customHeight="1" x14ac:dyDescent="0.2">
      <c r="A29" s="831" t="s">
        <v>2947</v>
      </c>
      <c r="B29" s="832" t="s">
        <v>2948</v>
      </c>
      <c r="C29" s="832" t="s">
        <v>877</v>
      </c>
      <c r="D29" s="832" t="s">
        <v>2977</v>
      </c>
      <c r="E29" s="832" t="s">
        <v>2978</v>
      </c>
      <c r="F29" s="849">
        <v>45</v>
      </c>
      <c r="G29" s="849">
        <v>8145</v>
      </c>
      <c r="H29" s="849">
        <v>1.9565217391304348</v>
      </c>
      <c r="I29" s="849">
        <v>181</v>
      </c>
      <c r="J29" s="849">
        <v>23</v>
      </c>
      <c r="K29" s="849">
        <v>4163</v>
      </c>
      <c r="L29" s="849">
        <v>1</v>
      </c>
      <c r="M29" s="849">
        <v>181</v>
      </c>
      <c r="N29" s="849">
        <v>71</v>
      </c>
      <c r="O29" s="849">
        <v>12851</v>
      </c>
      <c r="P29" s="837">
        <v>3.0869565217391304</v>
      </c>
      <c r="Q29" s="850">
        <v>181</v>
      </c>
    </row>
    <row r="30" spans="1:17" ht="14.45" customHeight="1" x14ac:dyDescent="0.2">
      <c r="A30" s="831" t="s">
        <v>2947</v>
      </c>
      <c r="B30" s="832" t="s">
        <v>2948</v>
      </c>
      <c r="C30" s="832" t="s">
        <v>877</v>
      </c>
      <c r="D30" s="832" t="s">
        <v>2979</v>
      </c>
      <c r="E30" s="832" t="s">
        <v>2980</v>
      </c>
      <c r="F30" s="849"/>
      <c r="G30" s="849"/>
      <c r="H30" s="849"/>
      <c r="I30" s="849"/>
      <c r="J30" s="849"/>
      <c r="K30" s="849"/>
      <c r="L30" s="849"/>
      <c r="M30" s="849"/>
      <c r="N30" s="849">
        <v>5</v>
      </c>
      <c r="O30" s="849">
        <v>130</v>
      </c>
      <c r="P30" s="837"/>
      <c r="Q30" s="850">
        <v>26</v>
      </c>
    </row>
    <row r="31" spans="1:17" ht="14.45" customHeight="1" x14ac:dyDescent="0.2">
      <c r="A31" s="831" t="s">
        <v>2947</v>
      </c>
      <c r="B31" s="832" t="s">
        <v>2948</v>
      </c>
      <c r="C31" s="832" t="s">
        <v>877</v>
      </c>
      <c r="D31" s="832" t="s">
        <v>2981</v>
      </c>
      <c r="E31" s="832" t="s">
        <v>2982</v>
      </c>
      <c r="F31" s="849"/>
      <c r="G31" s="849"/>
      <c r="H31" s="849"/>
      <c r="I31" s="849"/>
      <c r="J31" s="849"/>
      <c r="K31" s="849"/>
      <c r="L31" s="849"/>
      <c r="M31" s="849"/>
      <c r="N31" s="849">
        <v>3</v>
      </c>
      <c r="O31" s="849">
        <v>252</v>
      </c>
      <c r="P31" s="837"/>
      <c r="Q31" s="850">
        <v>84</v>
      </c>
    </row>
    <row r="32" spans="1:17" ht="14.45" customHeight="1" x14ac:dyDescent="0.2">
      <c r="A32" s="831" t="s">
        <v>2947</v>
      </c>
      <c r="B32" s="832" t="s">
        <v>2948</v>
      </c>
      <c r="C32" s="832" t="s">
        <v>877</v>
      </c>
      <c r="D32" s="832" t="s">
        <v>2983</v>
      </c>
      <c r="E32" s="832" t="s">
        <v>2984</v>
      </c>
      <c r="F32" s="849">
        <v>37</v>
      </c>
      <c r="G32" s="849">
        <v>9398</v>
      </c>
      <c r="H32" s="849">
        <v>1.088235294117647</v>
      </c>
      <c r="I32" s="849">
        <v>254</v>
      </c>
      <c r="J32" s="849">
        <v>34</v>
      </c>
      <c r="K32" s="849">
        <v>8636</v>
      </c>
      <c r="L32" s="849">
        <v>1</v>
      </c>
      <c r="M32" s="849">
        <v>254</v>
      </c>
      <c r="N32" s="849">
        <v>32</v>
      </c>
      <c r="O32" s="849">
        <v>8128</v>
      </c>
      <c r="P32" s="837">
        <v>0.94117647058823528</v>
      </c>
      <c r="Q32" s="850">
        <v>254</v>
      </c>
    </row>
    <row r="33" spans="1:17" ht="14.45" customHeight="1" x14ac:dyDescent="0.2">
      <c r="A33" s="831" t="s">
        <v>2947</v>
      </c>
      <c r="B33" s="832" t="s">
        <v>2948</v>
      </c>
      <c r="C33" s="832" t="s">
        <v>877</v>
      </c>
      <c r="D33" s="832" t="s">
        <v>2985</v>
      </c>
      <c r="E33" s="832" t="s">
        <v>2986</v>
      </c>
      <c r="F33" s="849">
        <v>3</v>
      </c>
      <c r="G33" s="849">
        <v>804</v>
      </c>
      <c r="H33" s="849"/>
      <c r="I33" s="849">
        <v>268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5" customHeight="1" x14ac:dyDescent="0.2">
      <c r="A34" s="831" t="s">
        <v>2947</v>
      </c>
      <c r="B34" s="832" t="s">
        <v>2948</v>
      </c>
      <c r="C34" s="832" t="s">
        <v>877</v>
      </c>
      <c r="D34" s="832" t="s">
        <v>2987</v>
      </c>
      <c r="E34" s="832" t="s">
        <v>2988</v>
      </c>
      <c r="F34" s="849"/>
      <c r="G34" s="849"/>
      <c r="H34" s="849"/>
      <c r="I34" s="849"/>
      <c r="J34" s="849">
        <v>1</v>
      </c>
      <c r="K34" s="849">
        <v>12</v>
      </c>
      <c r="L34" s="849">
        <v>1</v>
      </c>
      <c r="M34" s="849">
        <v>12</v>
      </c>
      <c r="N34" s="849"/>
      <c r="O34" s="849"/>
      <c r="P34" s="837"/>
      <c r="Q34" s="850"/>
    </row>
    <row r="35" spans="1:17" ht="14.45" customHeight="1" x14ac:dyDescent="0.2">
      <c r="A35" s="831" t="s">
        <v>2947</v>
      </c>
      <c r="B35" s="832" t="s">
        <v>2948</v>
      </c>
      <c r="C35" s="832" t="s">
        <v>877</v>
      </c>
      <c r="D35" s="832" t="s">
        <v>2989</v>
      </c>
      <c r="E35" s="832" t="s">
        <v>2990</v>
      </c>
      <c r="F35" s="849">
        <v>29</v>
      </c>
      <c r="G35" s="849">
        <v>6293</v>
      </c>
      <c r="H35" s="849">
        <v>0.96666666666666667</v>
      </c>
      <c r="I35" s="849">
        <v>217</v>
      </c>
      <c r="J35" s="849">
        <v>30</v>
      </c>
      <c r="K35" s="849">
        <v>6510</v>
      </c>
      <c r="L35" s="849">
        <v>1</v>
      </c>
      <c r="M35" s="849">
        <v>217</v>
      </c>
      <c r="N35" s="849">
        <v>39</v>
      </c>
      <c r="O35" s="849">
        <v>8463</v>
      </c>
      <c r="P35" s="837">
        <v>1.3</v>
      </c>
      <c r="Q35" s="850">
        <v>217</v>
      </c>
    </row>
    <row r="36" spans="1:17" ht="14.45" customHeight="1" x14ac:dyDescent="0.2">
      <c r="A36" s="831" t="s">
        <v>2947</v>
      </c>
      <c r="B36" s="832" t="s">
        <v>2948</v>
      </c>
      <c r="C36" s="832" t="s">
        <v>877</v>
      </c>
      <c r="D36" s="832" t="s">
        <v>2991</v>
      </c>
      <c r="E36" s="832" t="s">
        <v>2992</v>
      </c>
      <c r="F36" s="849">
        <v>2</v>
      </c>
      <c r="G36" s="849">
        <v>74</v>
      </c>
      <c r="H36" s="849">
        <v>1.0277777777777777</v>
      </c>
      <c r="I36" s="849">
        <v>37</v>
      </c>
      <c r="J36" s="849">
        <v>2</v>
      </c>
      <c r="K36" s="849">
        <v>72</v>
      </c>
      <c r="L36" s="849">
        <v>1</v>
      </c>
      <c r="M36" s="849">
        <v>36</v>
      </c>
      <c r="N36" s="849">
        <v>3</v>
      </c>
      <c r="O36" s="849">
        <v>111</v>
      </c>
      <c r="P36" s="837">
        <v>1.5416666666666667</v>
      </c>
      <c r="Q36" s="850">
        <v>37</v>
      </c>
    </row>
    <row r="37" spans="1:17" ht="14.45" customHeight="1" x14ac:dyDescent="0.2">
      <c r="A37" s="831" t="s">
        <v>2947</v>
      </c>
      <c r="B37" s="832" t="s">
        <v>2948</v>
      </c>
      <c r="C37" s="832" t="s">
        <v>877</v>
      </c>
      <c r="D37" s="832" t="s">
        <v>2993</v>
      </c>
      <c r="E37" s="832" t="s">
        <v>2994</v>
      </c>
      <c r="F37" s="849">
        <v>3</v>
      </c>
      <c r="G37" s="849">
        <v>1776</v>
      </c>
      <c r="H37" s="849"/>
      <c r="I37" s="849">
        <v>592</v>
      </c>
      <c r="J37" s="849"/>
      <c r="K37" s="849"/>
      <c r="L37" s="849"/>
      <c r="M37" s="849"/>
      <c r="N37" s="849"/>
      <c r="O37" s="849"/>
      <c r="P37" s="837"/>
      <c r="Q37" s="850"/>
    </row>
    <row r="38" spans="1:17" ht="14.45" customHeight="1" x14ac:dyDescent="0.2">
      <c r="A38" s="831" t="s">
        <v>2947</v>
      </c>
      <c r="B38" s="832" t="s">
        <v>2948</v>
      </c>
      <c r="C38" s="832" t="s">
        <v>877</v>
      </c>
      <c r="D38" s="832" t="s">
        <v>2995</v>
      </c>
      <c r="E38" s="832" t="s">
        <v>2996</v>
      </c>
      <c r="F38" s="849">
        <v>317</v>
      </c>
      <c r="G38" s="849">
        <v>15850</v>
      </c>
      <c r="H38" s="849">
        <v>1.1161971830985915</v>
      </c>
      <c r="I38" s="849">
        <v>50</v>
      </c>
      <c r="J38" s="849">
        <v>284</v>
      </c>
      <c r="K38" s="849">
        <v>14200</v>
      </c>
      <c r="L38" s="849">
        <v>1</v>
      </c>
      <c r="M38" s="849">
        <v>50</v>
      </c>
      <c r="N38" s="849">
        <v>280</v>
      </c>
      <c r="O38" s="849">
        <v>14000</v>
      </c>
      <c r="P38" s="837">
        <v>0.9859154929577465</v>
      </c>
      <c r="Q38" s="850">
        <v>50</v>
      </c>
    </row>
    <row r="39" spans="1:17" ht="14.45" customHeight="1" x14ac:dyDescent="0.2">
      <c r="A39" s="831" t="s">
        <v>2947</v>
      </c>
      <c r="B39" s="832" t="s">
        <v>2948</v>
      </c>
      <c r="C39" s="832" t="s">
        <v>877</v>
      </c>
      <c r="D39" s="832" t="s">
        <v>2997</v>
      </c>
      <c r="E39" s="832" t="s">
        <v>2998</v>
      </c>
      <c r="F39" s="849">
        <v>3</v>
      </c>
      <c r="G39" s="849">
        <v>1641</v>
      </c>
      <c r="H39" s="849"/>
      <c r="I39" s="849">
        <v>547</v>
      </c>
      <c r="J39" s="849"/>
      <c r="K39" s="849"/>
      <c r="L39" s="849"/>
      <c r="M39" s="849"/>
      <c r="N39" s="849"/>
      <c r="O39" s="849"/>
      <c r="P39" s="837"/>
      <c r="Q39" s="850"/>
    </row>
    <row r="40" spans="1:17" ht="14.45" customHeight="1" x14ac:dyDescent="0.2">
      <c r="A40" s="831" t="s">
        <v>2947</v>
      </c>
      <c r="B40" s="832" t="s">
        <v>2948</v>
      </c>
      <c r="C40" s="832" t="s">
        <v>877</v>
      </c>
      <c r="D40" s="832" t="s">
        <v>2999</v>
      </c>
      <c r="E40" s="832" t="s">
        <v>3000</v>
      </c>
      <c r="F40" s="849">
        <v>3</v>
      </c>
      <c r="G40" s="849">
        <v>2208</v>
      </c>
      <c r="H40" s="849"/>
      <c r="I40" s="849">
        <v>736</v>
      </c>
      <c r="J40" s="849"/>
      <c r="K40" s="849"/>
      <c r="L40" s="849"/>
      <c r="M40" s="849"/>
      <c r="N40" s="849"/>
      <c r="O40" s="849"/>
      <c r="P40" s="837"/>
      <c r="Q40" s="850"/>
    </row>
    <row r="41" spans="1:17" ht="14.45" customHeight="1" x14ac:dyDescent="0.2">
      <c r="A41" s="831" t="s">
        <v>2947</v>
      </c>
      <c r="B41" s="832" t="s">
        <v>2948</v>
      </c>
      <c r="C41" s="832" t="s">
        <v>877</v>
      </c>
      <c r="D41" s="832" t="s">
        <v>3001</v>
      </c>
      <c r="E41" s="832" t="s">
        <v>3002</v>
      </c>
      <c r="F41" s="849">
        <v>3</v>
      </c>
      <c r="G41" s="849">
        <v>1038</v>
      </c>
      <c r="H41" s="849"/>
      <c r="I41" s="849">
        <v>346</v>
      </c>
      <c r="J41" s="849"/>
      <c r="K41" s="849"/>
      <c r="L41" s="849"/>
      <c r="M41" s="849"/>
      <c r="N41" s="849"/>
      <c r="O41" s="849"/>
      <c r="P41" s="837"/>
      <c r="Q41" s="850"/>
    </row>
    <row r="42" spans="1:17" ht="14.45" customHeight="1" x14ac:dyDescent="0.2">
      <c r="A42" s="831" t="s">
        <v>2947</v>
      </c>
      <c r="B42" s="832" t="s">
        <v>2948</v>
      </c>
      <c r="C42" s="832" t="s">
        <v>877</v>
      </c>
      <c r="D42" s="832" t="s">
        <v>3003</v>
      </c>
      <c r="E42" s="832" t="s">
        <v>3004</v>
      </c>
      <c r="F42" s="849">
        <v>1</v>
      </c>
      <c r="G42" s="849">
        <v>410</v>
      </c>
      <c r="H42" s="849">
        <v>1</v>
      </c>
      <c r="I42" s="849">
        <v>410</v>
      </c>
      <c r="J42" s="849">
        <v>1</v>
      </c>
      <c r="K42" s="849">
        <v>410</v>
      </c>
      <c r="L42" s="849">
        <v>1</v>
      </c>
      <c r="M42" s="849">
        <v>410</v>
      </c>
      <c r="N42" s="849"/>
      <c r="O42" s="849"/>
      <c r="P42" s="837"/>
      <c r="Q42" s="850"/>
    </row>
    <row r="43" spans="1:17" ht="14.45" customHeight="1" x14ac:dyDescent="0.2">
      <c r="A43" s="831" t="s">
        <v>2947</v>
      </c>
      <c r="B43" s="832" t="s">
        <v>2948</v>
      </c>
      <c r="C43" s="832" t="s">
        <v>877</v>
      </c>
      <c r="D43" s="832" t="s">
        <v>3005</v>
      </c>
      <c r="E43" s="832" t="s">
        <v>3006</v>
      </c>
      <c r="F43" s="849">
        <v>1</v>
      </c>
      <c r="G43" s="849">
        <v>590</v>
      </c>
      <c r="H43" s="849">
        <v>1</v>
      </c>
      <c r="I43" s="849">
        <v>590</v>
      </c>
      <c r="J43" s="849">
        <v>1</v>
      </c>
      <c r="K43" s="849">
        <v>590</v>
      </c>
      <c r="L43" s="849">
        <v>1</v>
      </c>
      <c r="M43" s="849">
        <v>590</v>
      </c>
      <c r="N43" s="849"/>
      <c r="O43" s="849"/>
      <c r="P43" s="837"/>
      <c r="Q43" s="850"/>
    </row>
    <row r="44" spans="1:17" ht="14.45" customHeight="1" x14ac:dyDescent="0.2">
      <c r="A44" s="831" t="s">
        <v>3007</v>
      </c>
      <c r="B44" s="832" t="s">
        <v>3008</v>
      </c>
      <c r="C44" s="832" t="s">
        <v>877</v>
      </c>
      <c r="D44" s="832" t="s">
        <v>3009</v>
      </c>
      <c r="E44" s="832" t="s">
        <v>3010</v>
      </c>
      <c r="F44" s="849">
        <v>115</v>
      </c>
      <c r="G44" s="849">
        <v>3105</v>
      </c>
      <c r="H44" s="849">
        <v>1.0543293718166384</v>
      </c>
      <c r="I44" s="849">
        <v>27</v>
      </c>
      <c r="J44" s="849">
        <v>108</v>
      </c>
      <c r="K44" s="849">
        <v>2945</v>
      </c>
      <c r="L44" s="849">
        <v>1</v>
      </c>
      <c r="M44" s="849">
        <v>27.268518518518519</v>
      </c>
      <c r="N44" s="849">
        <v>77</v>
      </c>
      <c r="O44" s="849">
        <v>2156</v>
      </c>
      <c r="P44" s="837">
        <v>0.732088285229202</v>
      </c>
      <c r="Q44" s="850">
        <v>28</v>
      </c>
    </row>
    <row r="45" spans="1:17" ht="14.45" customHeight="1" x14ac:dyDescent="0.2">
      <c r="A45" s="831" t="s">
        <v>3007</v>
      </c>
      <c r="B45" s="832" t="s">
        <v>3008</v>
      </c>
      <c r="C45" s="832" t="s">
        <v>877</v>
      </c>
      <c r="D45" s="832" t="s">
        <v>3011</v>
      </c>
      <c r="E45" s="832" t="s">
        <v>3012</v>
      </c>
      <c r="F45" s="849">
        <v>2</v>
      </c>
      <c r="G45" s="849">
        <v>108</v>
      </c>
      <c r="H45" s="849">
        <v>2</v>
      </c>
      <c r="I45" s="849">
        <v>54</v>
      </c>
      <c r="J45" s="849">
        <v>1</v>
      </c>
      <c r="K45" s="849">
        <v>54</v>
      </c>
      <c r="L45" s="849">
        <v>1</v>
      </c>
      <c r="M45" s="849">
        <v>54</v>
      </c>
      <c r="N45" s="849">
        <v>1</v>
      </c>
      <c r="O45" s="849">
        <v>54</v>
      </c>
      <c r="P45" s="837">
        <v>1</v>
      </c>
      <c r="Q45" s="850">
        <v>54</v>
      </c>
    </row>
    <row r="46" spans="1:17" ht="14.45" customHeight="1" x14ac:dyDescent="0.2">
      <c r="A46" s="831" t="s">
        <v>3007</v>
      </c>
      <c r="B46" s="832" t="s">
        <v>3008</v>
      </c>
      <c r="C46" s="832" t="s">
        <v>877</v>
      </c>
      <c r="D46" s="832" t="s">
        <v>3013</v>
      </c>
      <c r="E46" s="832" t="s">
        <v>3014</v>
      </c>
      <c r="F46" s="849">
        <v>78</v>
      </c>
      <c r="G46" s="849">
        <v>1872</v>
      </c>
      <c r="H46" s="849">
        <v>0.88636363636363635</v>
      </c>
      <c r="I46" s="849">
        <v>24</v>
      </c>
      <c r="J46" s="849">
        <v>88</v>
      </c>
      <c r="K46" s="849">
        <v>2112</v>
      </c>
      <c r="L46" s="849">
        <v>1</v>
      </c>
      <c r="M46" s="849">
        <v>24</v>
      </c>
      <c r="N46" s="849">
        <v>99</v>
      </c>
      <c r="O46" s="849">
        <v>2376</v>
      </c>
      <c r="P46" s="837">
        <v>1.125</v>
      </c>
      <c r="Q46" s="850">
        <v>24</v>
      </c>
    </row>
    <row r="47" spans="1:17" ht="14.45" customHeight="1" x14ac:dyDescent="0.2">
      <c r="A47" s="831" t="s">
        <v>3007</v>
      </c>
      <c r="B47" s="832" t="s">
        <v>3008</v>
      </c>
      <c r="C47" s="832" t="s">
        <v>877</v>
      </c>
      <c r="D47" s="832" t="s">
        <v>3015</v>
      </c>
      <c r="E47" s="832" t="s">
        <v>3016</v>
      </c>
      <c r="F47" s="849">
        <v>162</v>
      </c>
      <c r="G47" s="849">
        <v>4374</v>
      </c>
      <c r="H47" s="849">
        <v>1.125</v>
      </c>
      <c r="I47" s="849">
        <v>27</v>
      </c>
      <c r="J47" s="849">
        <v>144</v>
      </c>
      <c r="K47" s="849">
        <v>3888</v>
      </c>
      <c r="L47" s="849">
        <v>1</v>
      </c>
      <c r="M47" s="849">
        <v>27</v>
      </c>
      <c r="N47" s="849">
        <v>144</v>
      </c>
      <c r="O47" s="849">
        <v>3888</v>
      </c>
      <c r="P47" s="837">
        <v>1</v>
      </c>
      <c r="Q47" s="850">
        <v>27</v>
      </c>
    </row>
    <row r="48" spans="1:17" ht="14.45" customHeight="1" x14ac:dyDescent="0.2">
      <c r="A48" s="831" t="s">
        <v>3007</v>
      </c>
      <c r="B48" s="832" t="s">
        <v>3008</v>
      </c>
      <c r="C48" s="832" t="s">
        <v>877</v>
      </c>
      <c r="D48" s="832" t="s">
        <v>3017</v>
      </c>
      <c r="E48" s="832" t="s">
        <v>3018</v>
      </c>
      <c r="F48" s="849">
        <v>20</v>
      </c>
      <c r="G48" s="849">
        <v>540</v>
      </c>
      <c r="H48" s="849">
        <v>1</v>
      </c>
      <c r="I48" s="849">
        <v>27</v>
      </c>
      <c r="J48" s="849">
        <v>20</v>
      </c>
      <c r="K48" s="849">
        <v>540</v>
      </c>
      <c r="L48" s="849">
        <v>1</v>
      </c>
      <c r="M48" s="849">
        <v>27</v>
      </c>
      <c r="N48" s="849">
        <v>20</v>
      </c>
      <c r="O48" s="849">
        <v>540</v>
      </c>
      <c r="P48" s="837">
        <v>1</v>
      </c>
      <c r="Q48" s="850">
        <v>27</v>
      </c>
    </row>
    <row r="49" spans="1:17" ht="14.45" customHeight="1" x14ac:dyDescent="0.2">
      <c r="A49" s="831" t="s">
        <v>3007</v>
      </c>
      <c r="B49" s="832" t="s">
        <v>3008</v>
      </c>
      <c r="C49" s="832" t="s">
        <v>877</v>
      </c>
      <c r="D49" s="832" t="s">
        <v>3019</v>
      </c>
      <c r="E49" s="832" t="s">
        <v>3020</v>
      </c>
      <c r="F49" s="849">
        <v>2438</v>
      </c>
      <c r="G49" s="849">
        <v>53636</v>
      </c>
      <c r="H49" s="849">
        <v>1.0490943942416775</v>
      </c>
      <c r="I49" s="849">
        <v>22</v>
      </c>
      <c r="J49" s="849">
        <v>2295</v>
      </c>
      <c r="K49" s="849">
        <v>51126</v>
      </c>
      <c r="L49" s="849">
        <v>1</v>
      </c>
      <c r="M49" s="849">
        <v>22.277124183006535</v>
      </c>
      <c r="N49" s="849">
        <v>1943</v>
      </c>
      <c r="O49" s="849">
        <v>44689</v>
      </c>
      <c r="P49" s="837">
        <v>0.87409537221765832</v>
      </c>
      <c r="Q49" s="850">
        <v>23</v>
      </c>
    </row>
    <row r="50" spans="1:17" ht="14.45" customHeight="1" x14ac:dyDescent="0.2">
      <c r="A50" s="831" t="s">
        <v>3007</v>
      </c>
      <c r="B50" s="832" t="s">
        <v>3008</v>
      </c>
      <c r="C50" s="832" t="s">
        <v>877</v>
      </c>
      <c r="D50" s="832" t="s">
        <v>3021</v>
      </c>
      <c r="E50" s="832" t="s">
        <v>3022</v>
      </c>
      <c r="F50" s="849">
        <v>2</v>
      </c>
      <c r="G50" s="849">
        <v>136</v>
      </c>
      <c r="H50" s="849"/>
      <c r="I50" s="849">
        <v>68</v>
      </c>
      <c r="J50" s="849"/>
      <c r="K50" s="849"/>
      <c r="L50" s="849"/>
      <c r="M50" s="849"/>
      <c r="N50" s="849"/>
      <c r="O50" s="849"/>
      <c r="P50" s="837"/>
      <c r="Q50" s="850"/>
    </row>
    <row r="51" spans="1:17" ht="14.45" customHeight="1" x14ac:dyDescent="0.2">
      <c r="A51" s="831" t="s">
        <v>3007</v>
      </c>
      <c r="B51" s="832" t="s">
        <v>3008</v>
      </c>
      <c r="C51" s="832" t="s">
        <v>877</v>
      </c>
      <c r="D51" s="832" t="s">
        <v>3023</v>
      </c>
      <c r="E51" s="832" t="s">
        <v>3024</v>
      </c>
      <c r="F51" s="849">
        <v>4597</v>
      </c>
      <c r="G51" s="849">
        <v>285014</v>
      </c>
      <c r="H51" s="849">
        <v>1.0374633265628526</v>
      </c>
      <c r="I51" s="849">
        <v>62</v>
      </c>
      <c r="J51" s="849">
        <v>4431</v>
      </c>
      <c r="K51" s="849">
        <v>274722</v>
      </c>
      <c r="L51" s="849">
        <v>1</v>
      </c>
      <c r="M51" s="849">
        <v>62</v>
      </c>
      <c r="N51" s="849">
        <v>3877</v>
      </c>
      <c r="O51" s="849">
        <v>240374</v>
      </c>
      <c r="P51" s="837">
        <v>0.87497178966373279</v>
      </c>
      <c r="Q51" s="850">
        <v>62</v>
      </c>
    </row>
    <row r="52" spans="1:17" ht="14.45" customHeight="1" x14ac:dyDescent="0.2">
      <c r="A52" s="831" t="s">
        <v>3007</v>
      </c>
      <c r="B52" s="832" t="s">
        <v>3008</v>
      </c>
      <c r="C52" s="832" t="s">
        <v>877</v>
      </c>
      <c r="D52" s="832" t="s">
        <v>3025</v>
      </c>
      <c r="E52" s="832" t="s">
        <v>3026</v>
      </c>
      <c r="F52" s="849">
        <v>1</v>
      </c>
      <c r="G52" s="849">
        <v>162</v>
      </c>
      <c r="H52" s="849"/>
      <c r="I52" s="849">
        <v>162</v>
      </c>
      <c r="J52" s="849"/>
      <c r="K52" s="849"/>
      <c r="L52" s="849"/>
      <c r="M52" s="849"/>
      <c r="N52" s="849"/>
      <c r="O52" s="849"/>
      <c r="P52" s="837"/>
      <c r="Q52" s="850"/>
    </row>
    <row r="53" spans="1:17" ht="14.45" customHeight="1" x14ac:dyDescent="0.2">
      <c r="A53" s="831" t="s">
        <v>3007</v>
      </c>
      <c r="B53" s="832" t="s">
        <v>3008</v>
      </c>
      <c r="C53" s="832" t="s">
        <v>877</v>
      </c>
      <c r="D53" s="832" t="s">
        <v>3027</v>
      </c>
      <c r="E53" s="832" t="s">
        <v>3028</v>
      </c>
      <c r="F53" s="849"/>
      <c r="G53" s="849"/>
      <c r="H53" s="849"/>
      <c r="I53" s="849"/>
      <c r="J53" s="849">
        <v>15</v>
      </c>
      <c r="K53" s="849">
        <v>1231</v>
      </c>
      <c r="L53" s="849">
        <v>1</v>
      </c>
      <c r="M53" s="849">
        <v>82.066666666666663</v>
      </c>
      <c r="N53" s="849"/>
      <c r="O53" s="849"/>
      <c r="P53" s="837"/>
      <c r="Q53" s="850"/>
    </row>
    <row r="54" spans="1:17" ht="14.45" customHeight="1" x14ac:dyDescent="0.2">
      <c r="A54" s="831" t="s">
        <v>3007</v>
      </c>
      <c r="B54" s="832" t="s">
        <v>3008</v>
      </c>
      <c r="C54" s="832" t="s">
        <v>877</v>
      </c>
      <c r="D54" s="832" t="s">
        <v>3029</v>
      </c>
      <c r="E54" s="832" t="s">
        <v>3030</v>
      </c>
      <c r="F54" s="849">
        <v>37</v>
      </c>
      <c r="G54" s="849">
        <v>36556</v>
      </c>
      <c r="H54" s="849">
        <v>0.71153846153846156</v>
      </c>
      <c r="I54" s="849">
        <v>988</v>
      </c>
      <c r="J54" s="849">
        <v>52</v>
      </c>
      <c r="K54" s="849">
        <v>51376</v>
      </c>
      <c r="L54" s="849">
        <v>1</v>
      </c>
      <c r="M54" s="849">
        <v>988</v>
      </c>
      <c r="N54" s="849">
        <v>25</v>
      </c>
      <c r="O54" s="849">
        <v>24700</v>
      </c>
      <c r="P54" s="837">
        <v>0.48076923076923078</v>
      </c>
      <c r="Q54" s="850">
        <v>988</v>
      </c>
    </row>
    <row r="55" spans="1:17" ht="14.45" customHeight="1" x14ac:dyDescent="0.2">
      <c r="A55" s="831" t="s">
        <v>3007</v>
      </c>
      <c r="B55" s="832" t="s">
        <v>3008</v>
      </c>
      <c r="C55" s="832" t="s">
        <v>877</v>
      </c>
      <c r="D55" s="832" t="s">
        <v>3031</v>
      </c>
      <c r="E55" s="832" t="s">
        <v>3032</v>
      </c>
      <c r="F55" s="849">
        <v>1546</v>
      </c>
      <c r="G55" s="849">
        <v>46380</v>
      </c>
      <c r="H55" s="849">
        <v>1.0341137123745821</v>
      </c>
      <c r="I55" s="849">
        <v>30</v>
      </c>
      <c r="J55" s="849">
        <v>1495</v>
      </c>
      <c r="K55" s="849">
        <v>44850</v>
      </c>
      <c r="L55" s="849">
        <v>1</v>
      </c>
      <c r="M55" s="849">
        <v>30</v>
      </c>
      <c r="N55" s="849">
        <v>1023</v>
      </c>
      <c r="O55" s="849">
        <v>30690</v>
      </c>
      <c r="P55" s="837">
        <v>0.68428093645484955</v>
      </c>
      <c r="Q55" s="850">
        <v>30</v>
      </c>
    </row>
    <row r="56" spans="1:17" ht="14.45" customHeight="1" x14ac:dyDescent="0.2">
      <c r="A56" s="831" t="s">
        <v>3007</v>
      </c>
      <c r="B56" s="832" t="s">
        <v>3008</v>
      </c>
      <c r="C56" s="832" t="s">
        <v>877</v>
      </c>
      <c r="D56" s="832" t="s">
        <v>3033</v>
      </c>
      <c r="E56" s="832" t="s">
        <v>3034</v>
      </c>
      <c r="F56" s="849">
        <v>1</v>
      </c>
      <c r="G56" s="849">
        <v>1784</v>
      </c>
      <c r="H56" s="849"/>
      <c r="I56" s="849">
        <v>1784</v>
      </c>
      <c r="J56" s="849"/>
      <c r="K56" s="849"/>
      <c r="L56" s="849"/>
      <c r="M56" s="849"/>
      <c r="N56" s="849">
        <v>3</v>
      </c>
      <c r="O56" s="849">
        <v>5382</v>
      </c>
      <c r="P56" s="837"/>
      <c r="Q56" s="850">
        <v>1794</v>
      </c>
    </row>
    <row r="57" spans="1:17" ht="14.45" customHeight="1" x14ac:dyDescent="0.2">
      <c r="A57" s="831" t="s">
        <v>3007</v>
      </c>
      <c r="B57" s="832" t="s">
        <v>3008</v>
      </c>
      <c r="C57" s="832" t="s">
        <v>877</v>
      </c>
      <c r="D57" s="832" t="s">
        <v>3035</v>
      </c>
      <c r="E57" s="832" t="s">
        <v>3036</v>
      </c>
      <c r="F57" s="849"/>
      <c r="G57" s="849"/>
      <c r="H57" s="849"/>
      <c r="I57" s="849"/>
      <c r="J57" s="849">
        <v>1</v>
      </c>
      <c r="K57" s="849">
        <v>191</v>
      </c>
      <c r="L57" s="849">
        <v>1</v>
      </c>
      <c r="M57" s="849">
        <v>191</v>
      </c>
      <c r="N57" s="849"/>
      <c r="O57" s="849"/>
      <c r="P57" s="837"/>
      <c r="Q57" s="850"/>
    </row>
    <row r="58" spans="1:17" ht="14.45" customHeight="1" x14ac:dyDescent="0.2">
      <c r="A58" s="831" t="s">
        <v>3007</v>
      </c>
      <c r="B58" s="832" t="s">
        <v>3008</v>
      </c>
      <c r="C58" s="832" t="s">
        <v>877</v>
      </c>
      <c r="D58" s="832" t="s">
        <v>3037</v>
      </c>
      <c r="E58" s="832" t="s">
        <v>3038</v>
      </c>
      <c r="F58" s="849">
        <v>4</v>
      </c>
      <c r="G58" s="849">
        <v>328</v>
      </c>
      <c r="H58" s="849">
        <v>0.5</v>
      </c>
      <c r="I58" s="849">
        <v>82</v>
      </c>
      <c r="J58" s="849">
        <v>8</v>
      </c>
      <c r="K58" s="849">
        <v>656</v>
      </c>
      <c r="L58" s="849">
        <v>1</v>
      </c>
      <c r="M58" s="849">
        <v>82</v>
      </c>
      <c r="N58" s="849">
        <v>4</v>
      </c>
      <c r="O58" s="849">
        <v>328</v>
      </c>
      <c r="P58" s="837">
        <v>0.5</v>
      </c>
      <c r="Q58" s="850">
        <v>82</v>
      </c>
    </row>
    <row r="59" spans="1:17" ht="14.45" customHeight="1" x14ac:dyDescent="0.2">
      <c r="A59" s="831" t="s">
        <v>3007</v>
      </c>
      <c r="B59" s="832" t="s">
        <v>3008</v>
      </c>
      <c r="C59" s="832" t="s">
        <v>877</v>
      </c>
      <c r="D59" s="832" t="s">
        <v>3039</v>
      </c>
      <c r="E59" s="832" t="s">
        <v>3040</v>
      </c>
      <c r="F59" s="849">
        <v>4</v>
      </c>
      <c r="G59" s="849">
        <v>1056</v>
      </c>
      <c r="H59" s="849">
        <v>1.3333333333333333</v>
      </c>
      <c r="I59" s="849">
        <v>264</v>
      </c>
      <c r="J59" s="849">
        <v>3</v>
      </c>
      <c r="K59" s="849">
        <v>792</v>
      </c>
      <c r="L59" s="849">
        <v>1</v>
      </c>
      <c r="M59" s="849">
        <v>264</v>
      </c>
      <c r="N59" s="849">
        <v>1</v>
      </c>
      <c r="O59" s="849">
        <v>266</v>
      </c>
      <c r="P59" s="837">
        <v>0.33585858585858586</v>
      </c>
      <c r="Q59" s="850">
        <v>266</v>
      </c>
    </row>
    <row r="60" spans="1:17" ht="14.45" customHeight="1" x14ac:dyDescent="0.2">
      <c r="A60" s="831" t="s">
        <v>3007</v>
      </c>
      <c r="B60" s="832" t="s">
        <v>3008</v>
      </c>
      <c r="C60" s="832" t="s">
        <v>877</v>
      </c>
      <c r="D60" s="832" t="s">
        <v>3041</v>
      </c>
      <c r="E60" s="832" t="s">
        <v>3042</v>
      </c>
      <c r="F60" s="849">
        <v>5</v>
      </c>
      <c r="G60" s="849">
        <v>1330</v>
      </c>
      <c r="H60" s="849">
        <v>1.25</v>
      </c>
      <c r="I60" s="849">
        <v>266</v>
      </c>
      <c r="J60" s="849">
        <v>4</v>
      </c>
      <c r="K60" s="849">
        <v>1064</v>
      </c>
      <c r="L60" s="849">
        <v>1</v>
      </c>
      <c r="M60" s="849">
        <v>266</v>
      </c>
      <c r="N60" s="849">
        <v>3</v>
      </c>
      <c r="O60" s="849">
        <v>798</v>
      </c>
      <c r="P60" s="837">
        <v>0.75</v>
      </c>
      <c r="Q60" s="850">
        <v>266</v>
      </c>
    </row>
    <row r="61" spans="1:17" ht="14.45" customHeight="1" x14ac:dyDescent="0.2">
      <c r="A61" s="831" t="s">
        <v>3007</v>
      </c>
      <c r="B61" s="832" t="s">
        <v>3008</v>
      </c>
      <c r="C61" s="832" t="s">
        <v>877</v>
      </c>
      <c r="D61" s="832" t="s">
        <v>3043</v>
      </c>
      <c r="E61" s="832" t="s">
        <v>3044</v>
      </c>
      <c r="F61" s="849">
        <v>6</v>
      </c>
      <c r="G61" s="849">
        <v>1380</v>
      </c>
      <c r="H61" s="849">
        <v>1.498371335504886</v>
      </c>
      <c r="I61" s="849">
        <v>230</v>
      </c>
      <c r="J61" s="849">
        <v>4</v>
      </c>
      <c r="K61" s="849">
        <v>921</v>
      </c>
      <c r="L61" s="849">
        <v>1</v>
      </c>
      <c r="M61" s="849">
        <v>230.25</v>
      </c>
      <c r="N61" s="849">
        <v>3</v>
      </c>
      <c r="O61" s="849">
        <v>693</v>
      </c>
      <c r="P61" s="837">
        <v>0.75244299674267101</v>
      </c>
      <c r="Q61" s="850">
        <v>231</v>
      </c>
    </row>
    <row r="62" spans="1:17" ht="14.45" customHeight="1" x14ac:dyDescent="0.2">
      <c r="A62" s="831" t="s">
        <v>3007</v>
      </c>
      <c r="B62" s="832" t="s">
        <v>3008</v>
      </c>
      <c r="C62" s="832" t="s">
        <v>877</v>
      </c>
      <c r="D62" s="832" t="s">
        <v>3045</v>
      </c>
      <c r="E62" s="832" t="s">
        <v>3046</v>
      </c>
      <c r="F62" s="849"/>
      <c r="G62" s="849"/>
      <c r="H62" s="849"/>
      <c r="I62" s="849"/>
      <c r="J62" s="849">
        <v>4</v>
      </c>
      <c r="K62" s="849">
        <v>254</v>
      </c>
      <c r="L62" s="849">
        <v>1</v>
      </c>
      <c r="M62" s="849">
        <v>63.5</v>
      </c>
      <c r="N62" s="849">
        <v>1</v>
      </c>
      <c r="O62" s="849">
        <v>64</v>
      </c>
      <c r="P62" s="837">
        <v>0.25196850393700787</v>
      </c>
      <c r="Q62" s="850">
        <v>64</v>
      </c>
    </row>
    <row r="63" spans="1:17" ht="14.45" customHeight="1" x14ac:dyDescent="0.2">
      <c r="A63" s="831" t="s">
        <v>3007</v>
      </c>
      <c r="B63" s="832" t="s">
        <v>3008</v>
      </c>
      <c r="C63" s="832" t="s">
        <v>877</v>
      </c>
      <c r="D63" s="832" t="s">
        <v>3047</v>
      </c>
      <c r="E63" s="832" t="s">
        <v>3048</v>
      </c>
      <c r="F63" s="849">
        <v>300</v>
      </c>
      <c r="G63" s="849">
        <v>5100</v>
      </c>
      <c r="H63" s="849">
        <v>0.84745762711864403</v>
      </c>
      <c r="I63" s="849">
        <v>17</v>
      </c>
      <c r="J63" s="849">
        <v>354</v>
      </c>
      <c r="K63" s="849">
        <v>6018</v>
      </c>
      <c r="L63" s="849">
        <v>1</v>
      </c>
      <c r="M63" s="849">
        <v>17</v>
      </c>
      <c r="N63" s="849">
        <v>369</v>
      </c>
      <c r="O63" s="849">
        <v>6273</v>
      </c>
      <c r="P63" s="837">
        <v>1.0423728813559323</v>
      </c>
      <c r="Q63" s="850">
        <v>17</v>
      </c>
    </row>
    <row r="64" spans="1:17" ht="14.45" customHeight="1" x14ac:dyDescent="0.2">
      <c r="A64" s="831" t="s">
        <v>3007</v>
      </c>
      <c r="B64" s="832" t="s">
        <v>3008</v>
      </c>
      <c r="C64" s="832" t="s">
        <v>877</v>
      </c>
      <c r="D64" s="832" t="s">
        <v>3049</v>
      </c>
      <c r="E64" s="832" t="s">
        <v>3050</v>
      </c>
      <c r="F64" s="849">
        <v>1</v>
      </c>
      <c r="G64" s="849">
        <v>483</v>
      </c>
      <c r="H64" s="849"/>
      <c r="I64" s="849">
        <v>483</v>
      </c>
      <c r="J64" s="849"/>
      <c r="K64" s="849"/>
      <c r="L64" s="849"/>
      <c r="M64" s="849"/>
      <c r="N64" s="849"/>
      <c r="O64" s="849"/>
      <c r="P64" s="837"/>
      <c r="Q64" s="850"/>
    </row>
    <row r="65" spans="1:17" ht="14.45" customHeight="1" x14ac:dyDescent="0.2">
      <c r="A65" s="831" t="s">
        <v>3007</v>
      </c>
      <c r="B65" s="832" t="s">
        <v>3008</v>
      </c>
      <c r="C65" s="832" t="s">
        <v>877</v>
      </c>
      <c r="D65" s="832" t="s">
        <v>3051</v>
      </c>
      <c r="E65" s="832" t="s">
        <v>3052</v>
      </c>
      <c r="F65" s="849">
        <v>3</v>
      </c>
      <c r="G65" s="849">
        <v>141</v>
      </c>
      <c r="H65" s="849"/>
      <c r="I65" s="849">
        <v>47</v>
      </c>
      <c r="J65" s="849"/>
      <c r="K65" s="849"/>
      <c r="L65" s="849"/>
      <c r="M65" s="849"/>
      <c r="N65" s="849">
        <v>1</v>
      </c>
      <c r="O65" s="849">
        <v>47</v>
      </c>
      <c r="P65" s="837"/>
      <c r="Q65" s="850">
        <v>47</v>
      </c>
    </row>
    <row r="66" spans="1:17" ht="14.45" customHeight="1" x14ac:dyDescent="0.2">
      <c r="A66" s="831" t="s">
        <v>3007</v>
      </c>
      <c r="B66" s="832" t="s">
        <v>3008</v>
      </c>
      <c r="C66" s="832" t="s">
        <v>877</v>
      </c>
      <c r="D66" s="832" t="s">
        <v>3053</v>
      </c>
      <c r="E66" s="832" t="s">
        <v>3054</v>
      </c>
      <c r="F66" s="849">
        <v>8</v>
      </c>
      <c r="G66" s="849">
        <v>424</v>
      </c>
      <c r="H66" s="849">
        <v>1.1428571428571428</v>
      </c>
      <c r="I66" s="849">
        <v>53</v>
      </c>
      <c r="J66" s="849">
        <v>7</v>
      </c>
      <c r="K66" s="849">
        <v>371</v>
      </c>
      <c r="L66" s="849">
        <v>1</v>
      </c>
      <c r="M66" s="849">
        <v>53</v>
      </c>
      <c r="N66" s="849">
        <v>4</v>
      </c>
      <c r="O66" s="849">
        <v>212</v>
      </c>
      <c r="P66" s="837">
        <v>0.5714285714285714</v>
      </c>
      <c r="Q66" s="850">
        <v>53</v>
      </c>
    </row>
    <row r="67" spans="1:17" ht="14.45" customHeight="1" x14ac:dyDescent="0.2">
      <c r="A67" s="831" t="s">
        <v>3007</v>
      </c>
      <c r="B67" s="832" t="s">
        <v>3008</v>
      </c>
      <c r="C67" s="832" t="s">
        <v>877</v>
      </c>
      <c r="D67" s="832" t="s">
        <v>3055</v>
      </c>
      <c r="E67" s="832" t="s">
        <v>3056</v>
      </c>
      <c r="F67" s="849"/>
      <c r="G67" s="849"/>
      <c r="H67" s="849"/>
      <c r="I67" s="849"/>
      <c r="J67" s="849">
        <v>4</v>
      </c>
      <c r="K67" s="849">
        <v>240</v>
      </c>
      <c r="L67" s="849">
        <v>1</v>
      </c>
      <c r="M67" s="849">
        <v>60</v>
      </c>
      <c r="N67" s="849">
        <v>1</v>
      </c>
      <c r="O67" s="849">
        <v>61</v>
      </c>
      <c r="P67" s="837">
        <v>0.25416666666666665</v>
      </c>
      <c r="Q67" s="850">
        <v>61</v>
      </c>
    </row>
    <row r="68" spans="1:17" ht="14.45" customHeight="1" x14ac:dyDescent="0.2">
      <c r="A68" s="831" t="s">
        <v>3007</v>
      </c>
      <c r="B68" s="832" t="s">
        <v>3008</v>
      </c>
      <c r="C68" s="832" t="s">
        <v>877</v>
      </c>
      <c r="D68" s="832" t="s">
        <v>3057</v>
      </c>
      <c r="E68" s="832" t="s">
        <v>3058</v>
      </c>
      <c r="F68" s="849"/>
      <c r="G68" s="849"/>
      <c r="H68" s="849"/>
      <c r="I68" s="849"/>
      <c r="J68" s="849">
        <v>1</v>
      </c>
      <c r="K68" s="849">
        <v>31</v>
      </c>
      <c r="L68" s="849">
        <v>1</v>
      </c>
      <c r="M68" s="849">
        <v>31</v>
      </c>
      <c r="N68" s="849"/>
      <c r="O68" s="849"/>
      <c r="P68" s="837"/>
      <c r="Q68" s="850"/>
    </row>
    <row r="69" spans="1:17" ht="14.45" customHeight="1" x14ac:dyDescent="0.2">
      <c r="A69" s="831" t="s">
        <v>3007</v>
      </c>
      <c r="B69" s="832" t="s">
        <v>3008</v>
      </c>
      <c r="C69" s="832" t="s">
        <v>877</v>
      </c>
      <c r="D69" s="832" t="s">
        <v>3059</v>
      </c>
      <c r="E69" s="832" t="s">
        <v>3060</v>
      </c>
      <c r="F69" s="849">
        <v>7</v>
      </c>
      <c r="G69" s="849">
        <v>133</v>
      </c>
      <c r="H69" s="849">
        <v>3.5</v>
      </c>
      <c r="I69" s="849">
        <v>19</v>
      </c>
      <c r="J69" s="849">
        <v>2</v>
      </c>
      <c r="K69" s="849">
        <v>38</v>
      </c>
      <c r="L69" s="849">
        <v>1</v>
      </c>
      <c r="M69" s="849">
        <v>19</v>
      </c>
      <c r="N69" s="849"/>
      <c r="O69" s="849"/>
      <c r="P69" s="837"/>
      <c r="Q69" s="850"/>
    </row>
    <row r="70" spans="1:17" ht="14.45" customHeight="1" x14ac:dyDescent="0.2">
      <c r="A70" s="831" t="s">
        <v>3007</v>
      </c>
      <c r="B70" s="832" t="s">
        <v>3008</v>
      </c>
      <c r="C70" s="832" t="s">
        <v>877</v>
      </c>
      <c r="D70" s="832" t="s">
        <v>3061</v>
      </c>
      <c r="E70" s="832" t="s">
        <v>3062</v>
      </c>
      <c r="F70" s="849">
        <v>15</v>
      </c>
      <c r="G70" s="849">
        <v>1620</v>
      </c>
      <c r="H70" s="849">
        <v>1.3636363636363635</v>
      </c>
      <c r="I70" s="849">
        <v>108</v>
      </c>
      <c r="J70" s="849">
        <v>11</v>
      </c>
      <c r="K70" s="849">
        <v>1188</v>
      </c>
      <c r="L70" s="849">
        <v>1</v>
      </c>
      <c r="M70" s="849">
        <v>108</v>
      </c>
      <c r="N70" s="849">
        <v>6</v>
      </c>
      <c r="O70" s="849">
        <v>654</v>
      </c>
      <c r="P70" s="837">
        <v>0.5505050505050505</v>
      </c>
      <c r="Q70" s="850">
        <v>109</v>
      </c>
    </row>
    <row r="71" spans="1:17" ht="14.45" customHeight="1" x14ac:dyDescent="0.2">
      <c r="A71" s="831" t="s">
        <v>3007</v>
      </c>
      <c r="B71" s="832" t="s">
        <v>3008</v>
      </c>
      <c r="C71" s="832" t="s">
        <v>877</v>
      </c>
      <c r="D71" s="832" t="s">
        <v>3063</v>
      </c>
      <c r="E71" s="832" t="s">
        <v>3064</v>
      </c>
      <c r="F71" s="849">
        <v>2</v>
      </c>
      <c r="G71" s="849">
        <v>2926</v>
      </c>
      <c r="H71" s="849">
        <v>0.49931740614334469</v>
      </c>
      <c r="I71" s="849">
        <v>1463</v>
      </c>
      <c r="J71" s="849">
        <v>4</v>
      </c>
      <c r="K71" s="849">
        <v>5860</v>
      </c>
      <c r="L71" s="849">
        <v>1</v>
      </c>
      <c r="M71" s="849">
        <v>1465</v>
      </c>
      <c r="N71" s="849">
        <v>1</v>
      </c>
      <c r="O71" s="849">
        <v>1470</v>
      </c>
      <c r="P71" s="837">
        <v>0.25085324232081913</v>
      </c>
      <c r="Q71" s="850">
        <v>1470</v>
      </c>
    </row>
    <row r="72" spans="1:17" ht="14.45" customHeight="1" x14ac:dyDescent="0.2">
      <c r="A72" s="831" t="s">
        <v>3007</v>
      </c>
      <c r="B72" s="832" t="s">
        <v>3008</v>
      </c>
      <c r="C72" s="832" t="s">
        <v>877</v>
      </c>
      <c r="D72" s="832" t="s">
        <v>3065</v>
      </c>
      <c r="E72" s="832" t="s">
        <v>3066</v>
      </c>
      <c r="F72" s="849">
        <v>4</v>
      </c>
      <c r="G72" s="849">
        <v>1568</v>
      </c>
      <c r="H72" s="849">
        <v>4</v>
      </c>
      <c r="I72" s="849">
        <v>392</v>
      </c>
      <c r="J72" s="849">
        <v>1</v>
      </c>
      <c r="K72" s="849">
        <v>392</v>
      </c>
      <c r="L72" s="849">
        <v>1</v>
      </c>
      <c r="M72" s="849">
        <v>392</v>
      </c>
      <c r="N72" s="849">
        <v>1</v>
      </c>
      <c r="O72" s="849">
        <v>392</v>
      </c>
      <c r="P72" s="837">
        <v>1</v>
      </c>
      <c r="Q72" s="850">
        <v>392</v>
      </c>
    </row>
    <row r="73" spans="1:17" ht="14.45" customHeight="1" x14ac:dyDescent="0.2">
      <c r="A73" s="831" t="s">
        <v>3007</v>
      </c>
      <c r="B73" s="832" t="s">
        <v>3008</v>
      </c>
      <c r="C73" s="832" t="s">
        <v>877</v>
      </c>
      <c r="D73" s="832" t="s">
        <v>3067</v>
      </c>
      <c r="E73" s="832" t="s">
        <v>3068</v>
      </c>
      <c r="F73" s="849">
        <v>16</v>
      </c>
      <c r="G73" s="849">
        <v>7424</v>
      </c>
      <c r="H73" s="849">
        <v>0.61538461538461542</v>
      </c>
      <c r="I73" s="849">
        <v>464</v>
      </c>
      <c r="J73" s="849">
        <v>26</v>
      </c>
      <c r="K73" s="849">
        <v>12064</v>
      </c>
      <c r="L73" s="849">
        <v>1</v>
      </c>
      <c r="M73" s="849">
        <v>464</v>
      </c>
      <c r="N73" s="849">
        <v>23</v>
      </c>
      <c r="O73" s="849">
        <v>10672</v>
      </c>
      <c r="P73" s="837">
        <v>0.88461538461538458</v>
      </c>
      <c r="Q73" s="850">
        <v>464</v>
      </c>
    </row>
    <row r="74" spans="1:17" ht="14.45" customHeight="1" x14ac:dyDescent="0.2">
      <c r="A74" s="831" t="s">
        <v>3007</v>
      </c>
      <c r="B74" s="832" t="s">
        <v>3008</v>
      </c>
      <c r="C74" s="832" t="s">
        <v>877</v>
      </c>
      <c r="D74" s="832" t="s">
        <v>3069</v>
      </c>
      <c r="E74" s="832" t="s">
        <v>3070</v>
      </c>
      <c r="F74" s="849">
        <v>4</v>
      </c>
      <c r="G74" s="849">
        <v>1252</v>
      </c>
      <c r="H74" s="849">
        <v>4</v>
      </c>
      <c r="I74" s="849">
        <v>313</v>
      </c>
      <c r="J74" s="849">
        <v>1</v>
      </c>
      <c r="K74" s="849">
        <v>313</v>
      </c>
      <c r="L74" s="849">
        <v>1</v>
      </c>
      <c r="M74" s="849">
        <v>313</v>
      </c>
      <c r="N74" s="849"/>
      <c r="O74" s="849"/>
      <c r="P74" s="837"/>
      <c r="Q74" s="850"/>
    </row>
    <row r="75" spans="1:17" ht="14.45" customHeight="1" x14ac:dyDescent="0.2">
      <c r="A75" s="831" t="s">
        <v>3007</v>
      </c>
      <c r="B75" s="832" t="s">
        <v>3008</v>
      </c>
      <c r="C75" s="832" t="s">
        <v>877</v>
      </c>
      <c r="D75" s="832" t="s">
        <v>3071</v>
      </c>
      <c r="E75" s="832" t="s">
        <v>3072</v>
      </c>
      <c r="F75" s="849">
        <v>41</v>
      </c>
      <c r="G75" s="849">
        <v>34973</v>
      </c>
      <c r="H75" s="849">
        <v>0.55405405405405406</v>
      </c>
      <c r="I75" s="849">
        <v>853</v>
      </c>
      <c r="J75" s="849">
        <v>74</v>
      </c>
      <c r="K75" s="849">
        <v>63122</v>
      </c>
      <c r="L75" s="849">
        <v>1</v>
      </c>
      <c r="M75" s="849">
        <v>853</v>
      </c>
      <c r="N75" s="849">
        <v>55</v>
      </c>
      <c r="O75" s="849">
        <v>46970</v>
      </c>
      <c r="P75" s="837">
        <v>0.74411457178162921</v>
      </c>
      <c r="Q75" s="850">
        <v>854</v>
      </c>
    </row>
    <row r="76" spans="1:17" ht="14.45" customHeight="1" x14ac:dyDescent="0.2">
      <c r="A76" s="831" t="s">
        <v>3007</v>
      </c>
      <c r="B76" s="832" t="s">
        <v>3008</v>
      </c>
      <c r="C76" s="832" t="s">
        <v>877</v>
      </c>
      <c r="D76" s="832" t="s">
        <v>3073</v>
      </c>
      <c r="E76" s="832" t="s">
        <v>3074</v>
      </c>
      <c r="F76" s="849">
        <v>2565</v>
      </c>
      <c r="G76" s="849">
        <v>479655</v>
      </c>
      <c r="H76" s="849">
        <v>0.95</v>
      </c>
      <c r="I76" s="849">
        <v>187</v>
      </c>
      <c r="J76" s="849">
        <v>2700</v>
      </c>
      <c r="K76" s="849">
        <v>504900</v>
      </c>
      <c r="L76" s="849">
        <v>1</v>
      </c>
      <c r="M76" s="849">
        <v>187</v>
      </c>
      <c r="N76" s="849">
        <v>2618</v>
      </c>
      <c r="O76" s="849">
        <v>492184</v>
      </c>
      <c r="P76" s="837">
        <v>0.9748148148148148</v>
      </c>
      <c r="Q76" s="850">
        <v>188</v>
      </c>
    </row>
    <row r="77" spans="1:17" ht="14.45" customHeight="1" x14ac:dyDescent="0.2">
      <c r="A77" s="831" t="s">
        <v>3007</v>
      </c>
      <c r="B77" s="832" t="s">
        <v>3008</v>
      </c>
      <c r="C77" s="832" t="s">
        <v>877</v>
      </c>
      <c r="D77" s="832" t="s">
        <v>3075</v>
      </c>
      <c r="E77" s="832" t="s">
        <v>3076</v>
      </c>
      <c r="F77" s="849">
        <v>1</v>
      </c>
      <c r="G77" s="849">
        <v>167</v>
      </c>
      <c r="H77" s="849"/>
      <c r="I77" s="849">
        <v>167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5" customHeight="1" x14ac:dyDescent="0.2">
      <c r="A78" s="831" t="s">
        <v>3007</v>
      </c>
      <c r="B78" s="832" t="s">
        <v>3008</v>
      </c>
      <c r="C78" s="832" t="s">
        <v>877</v>
      </c>
      <c r="D78" s="832" t="s">
        <v>3077</v>
      </c>
      <c r="E78" s="832" t="s">
        <v>3078</v>
      </c>
      <c r="F78" s="849">
        <v>5</v>
      </c>
      <c r="G78" s="849">
        <v>6110</v>
      </c>
      <c r="H78" s="849">
        <v>0.7137016703656115</v>
      </c>
      <c r="I78" s="849">
        <v>1222</v>
      </c>
      <c r="J78" s="849">
        <v>7</v>
      </c>
      <c r="K78" s="849">
        <v>8561</v>
      </c>
      <c r="L78" s="849">
        <v>1</v>
      </c>
      <c r="M78" s="849">
        <v>1223</v>
      </c>
      <c r="N78" s="849">
        <v>3</v>
      </c>
      <c r="O78" s="849">
        <v>3681</v>
      </c>
      <c r="P78" s="837">
        <v>0.42997313397967529</v>
      </c>
      <c r="Q78" s="850">
        <v>1227</v>
      </c>
    </row>
    <row r="79" spans="1:17" ht="14.45" customHeight="1" x14ac:dyDescent="0.2">
      <c r="A79" s="831" t="s">
        <v>3007</v>
      </c>
      <c r="B79" s="832" t="s">
        <v>3008</v>
      </c>
      <c r="C79" s="832" t="s">
        <v>877</v>
      </c>
      <c r="D79" s="832" t="s">
        <v>3079</v>
      </c>
      <c r="E79" s="832" t="s">
        <v>3080</v>
      </c>
      <c r="F79" s="849">
        <v>662</v>
      </c>
      <c r="G79" s="849">
        <v>521656</v>
      </c>
      <c r="H79" s="849">
        <v>0.97970743397168991</v>
      </c>
      <c r="I79" s="849">
        <v>788</v>
      </c>
      <c r="J79" s="849">
        <v>676</v>
      </c>
      <c r="K79" s="849">
        <v>532461</v>
      </c>
      <c r="L79" s="849">
        <v>1</v>
      </c>
      <c r="M79" s="849">
        <v>787.66420118343194</v>
      </c>
      <c r="N79" s="849">
        <v>336</v>
      </c>
      <c r="O79" s="849">
        <v>265104</v>
      </c>
      <c r="P79" s="837">
        <v>0.49788435209339277</v>
      </c>
      <c r="Q79" s="850">
        <v>789</v>
      </c>
    </row>
    <row r="80" spans="1:17" ht="14.45" customHeight="1" x14ac:dyDescent="0.2">
      <c r="A80" s="831" t="s">
        <v>3007</v>
      </c>
      <c r="B80" s="832" t="s">
        <v>3008</v>
      </c>
      <c r="C80" s="832" t="s">
        <v>877</v>
      </c>
      <c r="D80" s="832" t="s">
        <v>3081</v>
      </c>
      <c r="E80" s="832" t="s">
        <v>3082</v>
      </c>
      <c r="F80" s="849"/>
      <c r="G80" s="849"/>
      <c r="H80" s="849"/>
      <c r="I80" s="849"/>
      <c r="J80" s="849">
        <v>1</v>
      </c>
      <c r="K80" s="849">
        <v>601</v>
      </c>
      <c r="L80" s="849">
        <v>1</v>
      </c>
      <c r="M80" s="849">
        <v>601</v>
      </c>
      <c r="N80" s="849"/>
      <c r="O80" s="849"/>
      <c r="P80" s="837"/>
      <c r="Q80" s="850"/>
    </row>
    <row r="81" spans="1:17" ht="14.45" customHeight="1" x14ac:dyDescent="0.2">
      <c r="A81" s="831" t="s">
        <v>3007</v>
      </c>
      <c r="B81" s="832" t="s">
        <v>3008</v>
      </c>
      <c r="C81" s="832" t="s">
        <v>877</v>
      </c>
      <c r="D81" s="832" t="s">
        <v>3083</v>
      </c>
      <c r="E81" s="832" t="s">
        <v>3084</v>
      </c>
      <c r="F81" s="849">
        <v>11</v>
      </c>
      <c r="G81" s="849">
        <v>2079</v>
      </c>
      <c r="H81" s="849">
        <v>0.7857142857142857</v>
      </c>
      <c r="I81" s="849">
        <v>189</v>
      </c>
      <c r="J81" s="849">
        <v>14</v>
      </c>
      <c r="K81" s="849">
        <v>2646</v>
      </c>
      <c r="L81" s="849">
        <v>1</v>
      </c>
      <c r="M81" s="849">
        <v>189</v>
      </c>
      <c r="N81" s="849">
        <v>8</v>
      </c>
      <c r="O81" s="849">
        <v>1520</v>
      </c>
      <c r="P81" s="837">
        <v>0.57445200302343158</v>
      </c>
      <c r="Q81" s="850">
        <v>190</v>
      </c>
    </row>
    <row r="82" spans="1:17" ht="14.45" customHeight="1" x14ac:dyDescent="0.2">
      <c r="A82" s="831" t="s">
        <v>3007</v>
      </c>
      <c r="B82" s="832" t="s">
        <v>3008</v>
      </c>
      <c r="C82" s="832" t="s">
        <v>877</v>
      </c>
      <c r="D82" s="832" t="s">
        <v>3085</v>
      </c>
      <c r="E82" s="832" t="s">
        <v>1455</v>
      </c>
      <c r="F82" s="849">
        <v>1</v>
      </c>
      <c r="G82" s="849">
        <v>179</v>
      </c>
      <c r="H82" s="849"/>
      <c r="I82" s="849">
        <v>179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5" customHeight="1" x14ac:dyDescent="0.2">
      <c r="A83" s="831" t="s">
        <v>3007</v>
      </c>
      <c r="B83" s="832" t="s">
        <v>3008</v>
      </c>
      <c r="C83" s="832" t="s">
        <v>877</v>
      </c>
      <c r="D83" s="832" t="s">
        <v>3086</v>
      </c>
      <c r="E83" s="832" t="s">
        <v>3087</v>
      </c>
      <c r="F83" s="849">
        <v>193</v>
      </c>
      <c r="G83" s="849">
        <v>44197</v>
      </c>
      <c r="H83" s="849">
        <v>0.95662431549100668</v>
      </c>
      <c r="I83" s="849">
        <v>229</v>
      </c>
      <c r="J83" s="849">
        <v>202</v>
      </c>
      <c r="K83" s="849">
        <v>46201</v>
      </c>
      <c r="L83" s="849">
        <v>1</v>
      </c>
      <c r="M83" s="849">
        <v>228.71782178217822</v>
      </c>
      <c r="N83" s="849">
        <v>225</v>
      </c>
      <c r="O83" s="849">
        <v>51525</v>
      </c>
      <c r="P83" s="837">
        <v>1.1152356009610183</v>
      </c>
      <c r="Q83" s="850">
        <v>229</v>
      </c>
    </row>
    <row r="84" spans="1:17" ht="14.45" customHeight="1" x14ac:dyDescent="0.2">
      <c r="A84" s="831" t="s">
        <v>3007</v>
      </c>
      <c r="B84" s="832" t="s">
        <v>3008</v>
      </c>
      <c r="C84" s="832" t="s">
        <v>877</v>
      </c>
      <c r="D84" s="832" t="s">
        <v>3088</v>
      </c>
      <c r="E84" s="832" t="s">
        <v>3089</v>
      </c>
      <c r="F84" s="849">
        <v>2</v>
      </c>
      <c r="G84" s="849">
        <v>318</v>
      </c>
      <c r="H84" s="849">
        <v>0.22222222222222221</v>
      </c>
      <c r="I84" s="849">
        <v>159</v>
      </c>
      <c r="J84" s="849">
        <v>9</v>
      </c>
      <c r="K84" s="849">
        <v>1431</v>
      </c>
      <c r="L84" s="849">
        <v>1</v>
      </c>
      <c r="M84" s="849">
        <v>159</v>
      </c>
      <c r="N84" s="849">
        <v>6</v>
      </c>
      <c r="O84" s="849">
        <v>960</v>
      </c>
      <c r="P84" s="837">
        <v>0.67085953878406712</v>
      </c>
      <c r="Q84" s="850">
        <v>160</v>
      </c>
    </row>
    <row r="85" spans="1:17" ht="14.45" customHeight="1" x14ac:dyDescent="0.2">
      <c r="A85" s="831" t="s">
        <v>3007</v>
      </c>
      <c r="B85" s="832" t="s">
        <v>3008</v>
      </c>
      <c r="C85" s="832" t="s">
        <v>877</v>
      </c>
      <c r="D85" s="832" t="s">
        <v>3090</v>
      </c>
      <c r="E85" s="832" t="s">
        <v>3091</v>
      </c>
      <c r="F85" s="849"/>
      <c r="G85" s="849"/>
      <c r="H85" s="849"/>
      <c r="I85" s="849"/>
      <c r="J85" s="849">
        <v>2</v>
      </c>
      <c r="K85" s="849">
        <v>924</v>
      </c>
      <c r="L85" s="849">
        <v>1</v>
      </c>
      <c r="M85" s="849">
        <v>462</v>
      </c>
      <c r="N85" s="849">
        <v>1</v>
      </c>
      <c r="O85" s="849">
        <v>463</v>
      </c>
      <c r="P85" s="837">
        <v>0.50108225108225113</v>
      </c>
      <c r="Q85" s="850">
        <v>463</v>
      </c>
    </row>
    <row r="86" spans="1:17" ht="14.45" customHeight="1" x14ac:dyDescent="0.2">
      <c r="A86" s="831" t="s">
        <v>3007</v>
      </c>
      <c r="B86" s="832" t="s">
        <v>3008</v>
      </c>
      <c r="C86" s="832" t="s">
        <v>877</v>
      </c>
      <c r="D86" s="832" t="s">
        <v>3092</v>
      </c>
      <c r="E86" s="832" t="s">
        <v>3093</v>
      </c>
      <c r="F86" s="849">
        <v>6</v>
      </c>
      <c r="G86" s="849">
        <v>3372</v>
      </c>
      <c r="H86" s="849">
        <v>1.2</v>
      </c>
      <c r="I86" s="849">
        <v>562</v>
      </c>
      <c r="J86" s="849">
        <v>5</v>
      </c>
      <c r="K86" s="849">
        <v>2810</v>
      </c>
      <c r="L86" s="849">
        <v>1</v>
      </c>
      <c r="M86" s="849">
        <v>562</v>
      </c>
      <c r="N86" s="849">
        <v>1</v>
      </c>
      <c r="O86" s="849">
        <v>563</v>
      </c>
      <c r="P86" s="837">
        <v>0.200355871886121</v>
      </c>
      <c r="Q86" s="850">
        <v>563</v>
      </c>
    </row>
    <row r="87" spans="1:17" ht="14.45" customHeight="1" x14ac:dyDescent="0.2">
      <c r="A87" s="831" t="s">
        <v>3007</v>
      </c>
      <c r="B87" s="832" t="s">
        <v>3008</v>
      </c>
      <c r="C87" s="832" t="s">
        <v>877</v>
      </c>
      <c r="D87" s="832" t="s">
        <v>3094</v>
      </c>
      <c r="E87" s="832" t="s">
        <v>3095</v>
      </c>
      <c r="F87" s="849">
        <v>2</v>
      </c>
      <c r="G87" s="849">
        <v>402</v>
      </c>
      <c r="H87" s="849">
        <v>0.33333333333333331</v>
      </c>
      <c r="I87" s="849">
        <v>201</v>
      </c>
      <c r="J87" s="849">
        <v>6</v>
      </c>
      <c r="K87" s="849">
        <v>1206</v>
      </c>
      <c r="L87" s="849">
        <v>1</v>
      </c>
      <c r="M87" s="849">
        <v>201</v>
      </c>
      <c r="N87" s="849">
        <v>2</v>
      </c>
      <c r="O87" s="849">
        <v>404</v>
      </c>
      <c r="P87" s="837">
        <v>0.33499170812603646</v>
      </c>
      <c r="Q87" s="850">
        <v>202</v>
      </c>
    </row>
    <row r="88" spans="1:17" ht="14.45" customHeight="1" x14ac:dyDescent="0.2">
      <c r="A88" s="831" t="s">
        <v>3007</v>
      </c>
      <c r="B88" s="832" t="s">
        <v>3008</v>
      </c>
      <c r="C88" s="832" t="s">
        <v>877</v>
      </c>
      <c r="D88" s="832" t="s">
        <v>3096</v>
      </c>
      <c r="E88" s="832" t="s">
        <v>3097</v>
      </c>
      <c r="F88" s="849"/>
      <c r="G88" s="849"/>
      <c r="H88" s="849"/>
      <c r="I88" s="849"/>
      <c r="J88" s="849"/>
      <c r="K88" s="849"/>
      <c r="L88" s="849"/>
      <c r="M88" s="849"/>
      <c r="N88" s="849">
        <v>1</v>
      </c>
      <c r="O88" s="849">
        <v>134</v>
      </c>
      <c r="P88" s="837"/>
      <c r="Q88" s="850">
        <v>134</v>
      </c>
    </row>
    <row r="89" spans="1:17" ht="14.45" customHeight="1" x14ac:dyDescent="0.2">
      <c r="A89" s="831" t="s">
        <v>3007</v>
      </c>
      <c r="B89" s="832" t="s">
        <v>3008</v>
      </c>
      <c r="C89" s="832" t="s">
        <v>877</v>
      </c>
      <c r="D89" s="832" t="s">
        <v>3098</v>
      </c>
      <c r="E89" s="832" t="s">
        <v>3099</v>
      </c>
      <c r="F89" s="849">
        <v>5</v>
      </c>
      <c r="G89" s="849">
        <v>895</v>
      </c>
      <c r="H89" s="849">
        <v>1.669776119402985</v>
      </c>
      <c r="I89" s="849">
        <v>179</v>
      </c>
      <c r="J89" s="849">
        <v>3</v>
      </c>
      <c r="K89" s="849">
        <v>536</v>
      </c>
      <c r="L89" s="849">
        <v>1</v>
      </c>
      <c r="M89" s="849">
        <v>178.66666666666666</v>
      </c>
      <c r="N89" s="849"/>
      <c r="O89" s="849"/>
      <c r="P89" s="837"/>
      <c r="Q89" s="850"/>
    </row>
    <row r="90" spans="1:17" ht="14.45" customHeight="1" x14ac:dyDescent="0.2">
      <c r="A90" s="831" t="s">
        <v>3007</v>
      </c>
      <c r="B90" s="832" t="s">
        <v>3008</v>
      </c>
      <c r="C90" s="832" t="s">
        <v>877</v>
      </c>
      <c r="D90" s="832" t="s">
        <v>3100</v>
      </c>
      <c r="E90" s="832" t="s">
        <v>3101</v>
      </c>
      <c r="F90" s="849">
        <v>1</v>
      </c>
      <c r="G90" s="849">
        <v>414</v>
      </c>
      <c r="H90" s="849"/>
      <c r="I90" s="849">
        <v>414</v>
      </c>
      <c r="J90" s="849"/>
      <c r="K90" s="849"/>
      <c r="L90" s="849"/>
      <c r="M90" s="849"/>
      <c r="N90" s="849"/>
      <c r="O90" s="849"/>
      <c r="P90" s="837"/>
      <c r="Q90" s="850"/>
    </row>
    <row r="91" spans="1:17" ht="14.45" customHeight="1" x14ac:dyDescent="0.2">
      <c r="A91" s="831" t="s">
        <v>3007</v>
      </c>
      <c r="B91" s="832" t="s">
        <v>3008</v>
      </c>
      <c r="C91" s="832" t="s">
        <v>877</v>
      </c>
      <c r="D91" s="832" t="s">
        <v>3102</v>
      </c>
      <c r="E91" s="832" t="s">
        <v>3103</v>
      </c>
      <c r="F91" s="849">
        <v>1</v>
      </c>
      <c r="G91" s="849">
        <v>941</v>
      </c>
      <c r="H91" s="849"/>
      <c r="I91" s="849">
        <v>941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5" customHeight="1" x14ac:dyDescent="0.2">
      <c r="A92" s="831" t="s">
        <v>3007</v>
      </c>
      <c r="B92" s="832" t="s">
        <v>3008</v>
      </c>
      <c r="C92" s="832" t="s">
        <v>877</v>
      </c>
      <c r="D92" s="832" t="s">
        <v>3104</v>
      </c>
      <c r="E92" s="832" t="s">
        <v>3105</v>
      </c>
      <c r="F92" s="849">
        <v>1</v>
      </c>
      <c r="G92" s="849">
        <v>575</v>
      </c>
      <c r="H92" s="849"/>
      <c r="I92" s="849">
        <v>575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5" customHeight="1" x14ac:dyDescent="0.2">
      <c r="A93" s="831" t="s">
        <v>3007</v>
      </c>
      <c r="B93" s="832" t="s">
        <v>3008</v>
      </c>
      <c r="C93" s="832" t="s">
        <v>877</v>
      </c>
      <c r="D93" s="832" t="s">
        <v>3106</v>
      </c>
      <c r="E93" s="832" t="s">
        <v>3107</v>
      </c>
      <c r="F93" s="849"/>
      <c r="G93" s="849"/>
      <c r="H93" s="849"/>
      <c r="I93" s="849"/>
      <c r="J93" s="849">
        <v>2</v>
      </c>
      <c r="K93" s="849">
        <v>622</v>
      </c>
      <c r="L93" s="849">
        <v>1</v>
      </c>
      <c r="M93" s="849">
        <v>311</v>
      </c>
      <c r="N93" s="849"/>
      <c r="O93" s="849"/>
      <c r="P93" s="837"/>
      <c r="Q93" s="850"/>
    </row>
    <row r="94" spans="1:17" ht="14.45" customHeight="1" x14ac:dyDescent="0.2">
      <c r="A94" s="831" t="s">
        <v>3007</v>
      </c>
      <c r="B94" s="832" t="s">
        <v>3008</v>
      </c>
      <c r="C94" s="832" t="s">
        <v>877</v>
      </c>
      <c r="D94" s="832" t="s">
        <v>3108</v>
      </c>
      <c r="E94" s="832" t="s">
        <v>3109</v>
      </c>
      <c r="F94" s="849">
        <v>4</v>
      </c>
      <c r="G94" s="849">
        <v>356</v>
      </c>
      <c r="H94" s="849">
        <v>0.66666666666666663</v>
      </c>
      <c r="I94" s="849">
        <v>89</v>
      </c>
      <c r="J94" s="849">
        <v>6</v>
      </c>
      <c r="K94" s="849">
        <v>534</v>
      </c>
      <c r="L94" s="849">
        <v>1</v>
      </c>
      <c r="M94" s="849">
        <v>89</v>
      </c>
      <c r="N94" s="849">
        <v>1</v>
      </c>
      <c r="O94" s="849">
        <v>89</v>
      </c>
      <c r="P94" s="837">
        <v>0.16666666666666666</v>
      </c>
      <c r="Q94" s="850">
        <v>89</v>
      </c>
    </row>
    <row r="95" spans="1:17" ht="14.45" customHeight="1" x14ac:dyDescent="0.2">
      <c r="A95" s="831" t="s">
        <v>3007</v>
      </c>
      <c r="B95" s="832" t="s">
        <v>3008</v>
      </c>
      <c r="C95" s="832" t="s">
        <v>877</v>
      </c>
      <c r="D95" s="832" t="s">
        <v>3110</v>
      </c>
      <c r="E95" s="832" t="s">
        <v>3111</v>
      </c>
      <c r="F95" s="849">
        <v>2710</v>
      </c>
      <c r="G95" s="849">
        <v>81300</v>
      </c>
      <c r="H95" s="849">
        <v>1.0269041303524062</v>
      </c>
      <c r="I95" s="849">
        <v>30</v>
      </c>
      <c r="J95" s="849">
        <v>2639</v>
      </c>
      <c r="K95" s="849">
        <v>79170</v>
      </c>
      <c r="L95" s="849">
        <v>1</v>
      </c>
      <c r="M95" s="849">
        <v>30</v>
      </c>
      <c r="N95" s="849">
        <v>2144</v>
      </c>
      <c r="O95" s="849">
        <v>64320</v>
      </c>
      <c r="P95" s="837">
        <v>0.81242895035998486</v>
      </c>
      <c r="Q95" s="850">
        <v>30</v>
      </c>
    </row>
    <row r="96" spans="1:17" ht="14.45" customHeight="1" x14ac:dyDescent="0.2">
      <c r="A96" s="831" t="s">
        <v>3007</v>
      </c>
      <c r="B96" s="832" t="s">
        <v>3008</v>
      </c>
      <c r="C96" s="832" t="s">
        <v>877</v>
      </c>
      <c r="D96" s="832" t="s">
        <v>3112</v>
      </c>
      <c r="E96" s="832" t="s">
        <v>3113</v>
      </c>
      <c r="F96" s="849"/>
      <c r="G96" s="849"/>
      <c r="H96" s="849"/>
      <c r="I96" s="849"/>
      <c r="J96" s="849">
        <v>2</v>
      </c>
      <c r="K96" s="849">
        <v>100</v>
      </c>
      <c r="L96" s="849">
        <v>1</v>
      </c>
      <c r="M96" s="849">
        <v>50</v>
      </c>
      <c r="N96" s="849">
        <v>1</v>
      </c>
      <c r="O96" s="849">
        <v>50</v>
      </c>
      <c r="P96" s="837">
        <v>0.5</v>
      </c>
      <c r="Q96" s="850">
        <v>50</v>
      </c>
    </row>
    <row r="97" spans="1:17" ht="14.45" customHeight="1" x14ac:dyDescent="0.2">
      <c r="A97" s="831" t="s">
        <v>3007</v>
      </c>
      <c r="B97" s="832" t="s">
        <v>3008</v>
      </c>
      <c r="C97" s="832" t="s">
        <v>877</v>
      </c>
      <c r="D97" s="832" t="s">
        <v>3114</v>
      </c>
      <c r="E97" s="832" t="s">
        <v>3115</v>
      </c>
      <c r="F97" s="849">
        <v>126</v>
      </c>
      <c r="G97" s="849">
        <v>1512</v>
      </c>
      <c r="H97" s="849">
        <v>0.77978339350180503</v>
      </c>
      <c r="I97" s="849">
        <v>12</v>
      </c>
      <c r="J97" s="849">
        <v>159</v>
      </c>
      <c r="K97" s="849">
        <v>1939</v>
      </c>
      <c r="L97" s="849">
        <v>1</v>
      </c>
      <c r="M97" s="849">
        <v>12.19496855345912</v>
      </c>
      <c r="N97" s="849">
        <v>162</v>
      </c>
      <c r="O97" s="849">
        <v>2106</v>
      </c>
      <c r="P97" s="837">
        <v>1.0861268695203714</v>
      </c>
      <c r="Q97" s="850">
        <v>13</v>
      </c>
    </row>
    <row r="98" spans="1:17" ht="14.45" customHeight="1" x14ac:dyDescent="0.2">
      <c r="A98" s="831" t="s">
        <v>3007</v>
      </c>
      <c r="B98" s="832" t="s">
        <v>3008</v>
      </c>
      <c r="C98" s="832" t="s">
        <v>877</v>
      </c>
      <c r="D98" s="832" t="s">
        <v>3116</v>
      </c>
      <c r="E98" s="832" t="s">
        <v>3117</v>
      </c>
      <c r="F98" s="849">
        <v>7</v>
      </c>
      <c r="G98" s="849">
        <v>1281</v>
      </c>
      <c r="H98" s="849">
        <v>0.58333333333333337</v>
      </c>
      <c r="I98" s="849">
        <v>183</v>
      </c>
      <c r="J98" s="849">
        <v>12</v>
      </c>
      <c r="K98" s="849">
        <v>2196</v>
      </c>
      <c r="L98" s="849">
        <v>1</v>
      </c>
      <c r="M98" s="849">
        <v>183</v>
      </c>
      <c r="N98" s="849">
        <v>11</v>
      </c>
      <c r="O98" s="849">
        <v>2024</v>
      </c>
      <c r="P98" s="837">
        <v>0.92167577413479052</v>
      </c>
      <c r="Q98" s="850">
        <v>184</v>
      </c>
    </row>
    <row r="99" spans="1:17" ht="14.45" customHeight="1" x14ac:dyDescent="0.2">
      <c r="A99" s="831" t="s">
        <v>3007</v>
      </c>
      <c r="B99" s="832" t="s">
        <v>3008</v>
      </c>
      <c r="C99" s="832" t="s">
        <v>877</v>
      </c>
      <c r="D99" s="832" t="s">
        <v>3118</v>
      </c>
      <c r="E99" s="832" t="s">
        <v>3119</v>
      </c>
      <c r="F99" s="849">
        <v>1</v>
      </c>
      <c r="G99" s="849">
        <v>73</v>
      </c>
      <c r="H99" s="849">
        <v>3.8461538461538464E-2</v>
      </c>
      <c r="I99" s="849">
        <v>73</v>
      </c>
      <c r="J99" s="849">
        <v>26</v>
      </c>
      <c r="K99" s="849">
        <v>1898</v>
      </c>
      <c r="L99" s="849">
        <v>1</v>
      </c>
      <c r="M99" s="849">
        <v>73</v>
      </c>
      <c r="N99" s="849"/>
      <c r="O99" s="849"/>
      <c r="P99" s="837"/>
      <c r="Q99" s="850"/>
    </row>
    <row r="100" spans="1:17" ht="14.45" customHeight="1" x14ac:dyDescent="0.2">
      <c r="A100" s="831" t="s">
        <v>3007</v>
      </c>
      <c r="B100" s="832" t="s">
        <v>3008</v>
      </c>
      <c r="C100" s="832" t="s">
        <v>877</v>
      </c>
      <c r="D100" s="832" t="s">
        <v>3120</v>
      </c>
      <c r="E100" s="832" t="s">
        <v>3121</v>
      </c>
      <c r="F100" s="849">
        <v>2</v>
      </c>
      <c r="G100" s="849">
        <v>368</v>
      </c>
      <c r="H100" s="849">
        <v>0.66666666666666663</v>
      </c>
      <c r="I100" s="849">
        <v>184</v>
      </c>
      <c r="J100" s="849">
        <v>3</v>
      </c>
      <c r="K100" s="849">
        <v>552</v>
      </c>
      <c r="L100" s="849">
        <v>1</v>
      </c>
      <c r="M100" s="849">
        <v>184</v>
      </c>
      <c r="N100" s="849"/>
      <c r="O100" s="849"/>
      <c r="P100" s="837"/>
      <c r="Q100" s="850"/>
    </row>
    <row r="101" spans="1:17" ht="14.45" customHeight="1" x14ac:dyDescent="0.2">
      <c r="A101" s="831" t="s">
        <v>3007</v>
      </c>
      <c r="B101" s="832" t="s">
        <v>3008</v>
      </c>
      <c r="C101" s="832" t="s">
        <v>877</v>
      </c>
      <c r="D101" s="832" t="s">
        <v>3122</v>
      </c>
      <c r="E101" s="832" t="s">
        <v>3123</v>
      </c>
      <c r="F101" s="849">
        <v>1441</v>
      </c>
      <c r="G101" s="849">
        <v>214709</v>
      </c>
      <c r="H101" s="849">
        <v>1.1382306477093207</v>
      </c>
      <c r="I101" s="849">
        <v>149</v>
      </c>
      <c r="J101" s="849">
        <v>1266</v>
      </c>
      <c r="K101" s="849">
        <v>188634</v>
      </c>
      <c r="L101" s="849">
        <v>1</v>
      </c>
      <c r="M101" s="849">
        <v>149</v>
      </c>
      <c r="N101" s="849">
        <v>1043</v>
      </c>
      <c r="O101" s="849">
        <v>156450</v>
      </c>
      <c r="P101" s="837">
        <v>0.82938388625592419</v>
      </c>
      <c r="Q101" s="850">
        <v>150</v>
      </c>
    </row>
    <row r="102" spans="1:17" ht="14.45" customHeight="1" x14ac:dyDescent="0.2">
      <c r="A102" s="831" t="s">
        <v>3007</v>
      </c>
      <c r="B102" s="832" t="s">
        <v>3008</v>
      </c>
      <c r="C102" s="832" t="s">
        <v>877</v>
      </c>
      <c r="D102" s="832" t="s">
        <v>3124</v>
      </c>
      <c r="E102" s="832" t="s">
        <v>3125</v>
      </c>
      <c r="F102" s="849">
        <v>2621</v>
      </c>
      <c r="G102" s="849">
        <v>78630</v>
      </c>
      <c r="H102" s="849">
        <v>1.027037617554859</v>
      </c>
      <c r="I102" s="849">
        <v>30</v>
      </c>
      <c r="J102" s="849">
        <v>2552</v>
      </c>
      <c r="K102" s="849">
        <v>76560</v>
      </c>
      <c r="L102" s="849">
        <v>1</v>
      </c>
      <c r="M102" s="849">
        <v>30</v>
      </c>
      <c r="N102" s="849">
        <v>2109</v>
      </c>
      <c r="O102" s="849">
        <v>63270</v>
      </c>
      <c r="P102" s="837">
        <v>0.82641065830721006</v>
      </c>
      <c r="Q102" s="850">
        <v>30</v>
      </c>
    </row>
    <row r="103" spans="1:17" ht="14.45" customHeight="1" x14ac:dyDescent="0.2">
      <c r="A103" s="831" t="s">
        <v>3007</v>
      </c>
      <c r="B103" s="832" t="s">
        <v>3008</v>
      </c>
      <c r="C103" s="832" t="s">
        <v>877</v>
      </c>
      <c r="D103" s="832" t="s">
        <v>3126</v>
      </c>
      <c r="E103" s="832" t="s">
        <v>3127</v>
      </c>
      <c r="F103" s="849">
        <v>12</v>
      </c>
      <c r="G103" s="849">
        <v>372</v>
      </c>
      <c r="H103" s="849">
        <v>1.0909090909090908</v>
      </c>
      <c r="I103" s="849">
        <v>31</v>
      </c>
      <c r="J103" s="849">
        <v>11</v>
      </c>
      <c r="K103" s="849">
        <v>341</v>
      </c>
      <c r="L103" s="849">
        <v>1</v>
      </c>
      <c r="M103" s="849">
        <v>31</v>
      </c>
      <c r="N103" s="849">
        <v>12</v>
      </c>
      <c r="O103" s="849">
        <v>372</v>
      </c>
      <c r="P103" s="837">
        <v>1.0909090909090908</v>
      </c>
      <c r="Q103" s="850">
        <v>31</v>
      </c>
    </row>
    <row r="104" spans="1:17" ht="14.45" customHeight="1" x14ac:dyDescent="0.2">
      <c r="A104" s="831" t="s">
        <v>3007</v>
      </c>
      <c r="B104" s="832" t="s">
        <v>3008</v>
      </c>
      <c r="C104" s="832" t="s">
        <v>877</v>
      </c>
      <c r="D104" s="832" t="s">
        <v>3128</v>
      </c>
      <c r="E104" s="832" t="s">
        <v>3129</v>
      </c>
      <c r="F104" s="849">
        <v>114</v>
      </c>
      <c r="G104" s="849">
        <v>3078</v>
      </c>
      <c r="H104" s="849">
        <v>1.0168483647175421</v>
      </c>
      <c r="I104" s="849">
        <v>27</v>
      </c>
      <c r="J104" s="849">
        <v>111</v>
      </c>
      <c r="K104" s="849">
        <v>3027</v>
      </c>
      <c r="L104" s="849">
        <v>1</v>
      </c>
      <c r="M104" s="849">
        <v>27.27027027027027</v>
      </c>
      <c r="N104" s="849">
        <v>77</v>
      </c>
      <c r="O104" s="849">
        <v>2156</v>
      </c>
      <c r="P104" s="837">
        <v>0.71225635943178067</v>
      </c>
      <c r="Q104" s="850">
        <v>28</v>
      </c>
    </row>
    <row r="105" spans="1:17" ht="14.45" customHeight="1" x14ac:dyDescent="0.2">
      <c r="A105" s="831" t="s">
        <v>3007</v>
      </c>
      <c r="B105" s="832" t="s">
        <v>3008</v>
      </c>
      <c r="C105" s="832" t="s">
        <v>877</v>
      </c>
      <c r="D105" s="832" t="s">
        <v>3130</v>
      </c>
      <c r="E105" s="832" t="s">
        <v>3131</v>
      </c>
      <c r="F105" s="849">
        <v>1</v>
      </c>
      <c r="G105" s="849">
        <v>163</v>
      </c>
      <c r="H105" s="849">
        <v>0.33401639344262296</v>
      </c>
      <c r="I105" s="849">
        <v>163</v>
      </c>
      <c r="J105" s="849">
        <v>3</v>
      </c>
      <c r="K105" s="849">
        <v>488</v>
      </c>
      <c r="L105" s="849">
        <v>1</v>
      </c>
      <c r="M105" s="849">
        <v>162.66666666666666</v>
      </c>
      <c r="N105" s="849">
        <v>2</v>
      </c>
      <c r="O105" s="849">
        <v>326</v>
      </c>
      <c r="P105" s="837">
        <v>0.66803278688524592</v>
      </c>
      <c r="Q105" s="850">
        <v>163</v>
      </c>
    </row>
    <row r="106" spans="1:17" ht="14.45" customHeight="1" x14ac:dyDescent="0.2">
      <c r="A106" s="831" t="s">
        <v>3007</v>
      </c>
      <c r="B106" s="832" t="s">
        <v>3008</v>
      </c>
      <c r="C106" s="832" t="s">
        <v>877</v>
      </c>
      <c r="D106" s="832" t="s">
        <v>3132</v>
      </c>
      <c r="E106" s="832" t="s">
        <v>3133</v>
      </c>
      <c r="F106" s="849">
        <v>9</v>
      </c>
      <c r="G106" s="849">
        <v>198</v>
      </c>
      <c r="H106" s="849">
        <v>0.27692307692307694</v>
      </c>
      <c r="I106" s="849">
        <v>22</v>
      </c>
      <c r="J106" s="849">
        <v>32</v>
      </c>
      <c r="K106" s="849">
        <v>715</v>
      </c>
      <c r="L106" s="849">
        <v>1</v>
      </c>
      <c r="M106" s="849">
        <v>22.34375</v>
      </c>
      <c r="N106" s="849">
        <v>26</v>
      </c>
      <c r="O106" s="849">
        <v>598</v>
      </c>
      <c r="P106" s="837">
        <v>0.83636363636363631</v>
      </c>
      <c r="Q106" s="850">
        <v>23</v>
      </c>
    </row>
    <row r="107" spans="1:17" ht="14.45" customHeight="1" x14ac:dyDescent="0.2">
      <c r="A107" s="831" t="s">
        <v>3007</v>
      </c>
      <c r="B107" s="832" t="s">
        <v>3008</v>
      </c>
      <c r="C107" s="832" t="s">
        <v>877</v>
      </c>
      <c r="D107" s="832" t="s">
        <v>3134</v>
      </c>
      <c r="E107" s="832" t="s">
        <v>3135</v>
      </c>
      <c r="F107" s="849">
        <v>21</v>
      </c>
      <c r="G107" s="849">
        <v>18270</v>
      </c>
      <c r="H107" s="849">
        <v>1.1023954624992458</v>
      </c>
      <c r="I107" s="849">
        <v>870</v>
      </c>
      <c r="J107" s="849">
        <v>19</v>
      </c>
      <c r="K107" s="849">
        <v>16573</v>
      </c>
      <c r="L107" s="849">
        <v>1</v>
      </c>
      <c r="M107" s="849">
        <v>872.26315789473688</v>
      </c>
      <c r="N107" s="849">
        <v>33</v>
      </c>
      <c r="O107" s="849">
        <v>28974</v>
      </c>
      <c r="P107" s="837">
        <v>1.7482652507089844</v>
      </c>
      <c r="Q107" s="850">
        <v>878</v>
      </c>
    </row>
    <row r="108" spans="1:17" ht="14.45" customHeight="1" x14ac:dyDescent="0.2">
      <c r="A108" s="831" t="s">
        <v>3007</v>
      </c>
      <c r="B108" s="832" t="s">
        <v>3008</v>
      </c>
      <c r="C108" s="832" t="s">
        <v>877</v>
      </c>
      <c r="D108" s="832" t="s">
        <v>3136</v>
      </c>
      <c r="E108" s="832" t="s">
        <v>3137</v>
      </c>
      <c r="F108" s="849">
        <v>131</v>
      </c>
      <c r="G108" s="849">
        <v>3275</v>
      </c>
      <c r="H108" s="849">
        <v>0.94598497978047369</v>
      </c>
      <c r="I108" s="849">
        <v>25</v>
      </c>
      <c r="J108" s="849">
        <v>137</v>
      </c>
      <c r="K108" s="849">
        <v>3462</v>
      </c>
      <c r="L108" s="849">
        <v>1</v>
      </c>
      <c r="M108" s="849">
        <v>25.270072992700729</v>
      </c>
      <c r="N108" s="849">
        <v>134</v>
      </c>
      <c r="O108" s="849">
        <v>3484</v>
      </c>
      <c r="P108" s="837">
        <v>1.0063547082611208</v>
      </c>
      <c r="Q108" s="850">
        <v>26</v>
      </c>
    </row>
    <row r="109" spans="1:17" ht="14.45" customHeight="1" x14ac:dyDescent="0.2">
      <c r="A109" s="831" t="s">
        <v>3007</v>
      </c>
      <c r="B109" s="832" t="s">
        <v>3008</v>
      </c>
      <c r="C109" s="832" t="s">
        <v>877</v>
      </c>
      <c r="D109" s="832" t="s">
        <v>3138</v>
      </c>
      <c r="E109" s="832" t="s">
        <v>3139</v>
      </c>
      <c r="F109" s="849">
        <v>30</v>
      </c>
      <c r="G109" s="849">
        <v>990</v>
      </c>
      <c r="H109" s="849">
        <v>0.9375</v>
      </c>
      <c r="I109" s="849">
        <v>33</v>
      </c>
      <c r="J109" s="849">
        <v>32</v>
      </c>
      <c r="K109" s="849">
        <v>1056</v>
      </c>
      <c r="L109" s="849">
        <v>1</v>
      </c>
      <c r="M109" s="849">
        <v>33</v>
      </c>
      <c r="N109" s="849">
        <v>29</v>
      </c>
      <c r="O109" s="849">
        <v>957</v>
      </c>
      <c r="P109" s="837">
        <v>0.90625</v>
      </c>
      <c r="Q109" s="850">
        <v>33</v>
      </c>
    </row>
    <row r="110" spans="1:17" ht="14.45" customHeight="1" x14ac:dyDescent="0.2">
      <c r="A110" s="831" t="s">
        <v>3007</v>
      </c>
      <c r="B110" s="832" t="s">
        <v>3008</v>
      </c>
      <c r="C110" s="832" t="s">
        <v>877</v>
      </c>
      <c r="D110" s="832" t="s">
        <v>3140</v>
      </c>
      <c r="E110" s="832" t="s">
        <v>3141</v>
      </c>
      <c r="F110" s="849">
        <v>11</v>
      </c>
      <c r="G110" s="849">
        <v>330</v>
      </c>
      <c r="H110" s="849">
        <v>0.45833333333333331</v>
      </c>
      <c r="I110" s="849">
        <v>30</v>
      </c>
      <c r="J110" s="849">
        <v>24</v>
      </c>
      <c r="K110" s="849">
        <v>720</v>
      </c>
      <c r="L110" s="849">
        <v>1</v>
      </c>
      <c r="M110" s="849">
        <v>30</v>
      </c>
      <c r="N110" s="849">
        <v>20</v>
      </c>
      <c r="O110" s="849">
        <v>600</v>
      </c>
      <c r="P110" s="837">
        <v>0.83333333333333337</v>
      </c>
      <c r="Q110" s="850">
        <v>30</v>
      </c>
    </row>
    <row r="111" spans="1:17" ht="14.45" customHeight="1" x14ac:dyDescent="0.2">
      <c r="A111" s="831" t="s">
        <v>3007</v>
      </c>
      <c r="B111" s="832" t="s">
        <v>3008</v>
      </c>
      <c r="C111" s="832" t="s">
        <v>877</v>
      </c>
      <c r="D111" s="832" t="s">
        <v>3142</v>
      </c>
      <c r="E111" s="832" t="s">
        <v>3143</v>
      </c>
      <c r="F111" s="849">
        <v>1</v>
      </c>
      <c r="G111" s="849">
        <v>205</v>
      </c>
      <c r="H111" s="849">
        <v>0.33333333333333331</v>
      </c>
      <c r="I111" s="849">
        <v>205</v>
      </c>
      <c r="J111" s="849">
        <v>3</v>
      </c>
      <c r="K111" s="849">
        <v>615</v>
      </c>
      <c r="L111" s="849">
        <v>1</v>
      </c>
      <c r="M111" s="849">
        <v>205</v>
      </c>
      <c r="N111" s="849">
        <v>1</v>
      </c>
      <c r="O111" s="849">
        <v>204</v>
      </c>
      <c r="P111" s="837">
        <v>0.33170731707317075</v>
      </c>
      <c r="Q111" s="850">
        <v>204</v>
      </c>
    </row>
    <row r="112" spans="1:17" ht="14.45" customHeight="1" x14ac:dyDescent="0.2">
      <c r="A112" s="831" t="s">
        <v>3007</v>
      </c>
      <c r="B112" s="832" t="s">
        <v>3008</v>
      </c>
      <c r="C112" s="832" t="s">
        <v>877</v>
      </c>
      <c r="D112" s="832" t="s">
        <v>3144</v>
      </c>
      <c r="E112" s="832" t="s">
        <v>3145</v>
      </c>
      <c r="F112" s="849">
        <v>59</v>
      </c>
      <c r="G112" s="849">
        <v>1534</v>
      </c>
      <c r="H112" s="849">
        <v>1.2553191489361701</v>
      </c>
      <c r="I112" s="849">
        <v>26</v>
      </c>
      <c r="J112" s="849">
        <v>47</v>
      </c>
      <c r="K112" s="849">
        <v>1222</v>
      </c>
      <c r="L112" s="849">
        <v>1</v>
      </c>
      <c r="M112" s="849">
        <v>26</v>
      </c>
      <c r="N112" s="849">
        <v>36</v>
      </c>
      <c r="O112" s="849">
        <v>936</v>
      </c>
      <c r="P112" s="837">
        <v>0.76595744680851063</v>
      </c>
      <c r="Q112" s="850">
        <v>26</v>
      </c>
    </row>
    <row r="113" spans="1:17" ht="14.45" customHeight="1" x14ac:dyDescent="0.2">
      <c r="A113" s="831" t="s">
        <v>3007</v>
      </c>
      <c r="B113" s="832" t="s">
        <v>3008</v>
      </c>
      <c r="C113" s="832" t="s">
        <v>877</v>
      </c>
      <c r="D113" s="832" t="s">
        <v>3146</v>
      </c>
      <c r="E113" s="832" t="s">
        <v>3147</v>
      </c>
      <c r="F113" s="849">
        <v>2</v>
      </c>
      <c r="G113" s="849">
        <v>168</v>
      </c>
      <c r="H113" s="849">
        <v>2</v>
      </c>
      <c r="I113" s="849">
        <v>84</v>
      </c>
      <c r="J113" s="849">
        <v>1</v>
      </c>
      <c r="K113" s="849">
        <v>84</v>
      </c>
      <c r="L113" s="849">
        <v>1</v>
      </c>
      <c r="M113" s="849">
        <v>84</v>
      </c>
      <c r="N113" s="849">
        <v>1</v>
      </c>
      <c r="O113" s="849">
        <v>84</v>
      </c>
      <c r="P113" s="837">
        <v>1</v>
      </c>
      <c r="Q113" s="850">
        <v>84</v>
      </c>
    </row>
    <row r="114" spans="1:17" ht="14.45" customHeight="1" x14ac:dyDescent="0.2">
      <c r="A114" s="831" t="s">
        <v>3007</v>
      </c>
      <c r="B114" s="832" t="s">
        <v>3008</v>
      </c>
      <c r="C114" s="832" t="s">
        <v>877</v>
      </c>
      <c r="D114" s="832" t="s">
        <v>3148</v>
      </c>
      <c r="E114" s="832" t="s">
        <v>3149</v>
      </c>
      <c r="F114" s="849">
        <v>7</v>
      </c>
      <c r="G114" s="849">
        <v>1232</v>
      </c>
      <c r="H114" s="849">
        <v>0.63636363636363635</v>
      </c>
      <c r="I114" s="849">
        <v>176</v>
      </c>
      <c r="J114" s="849">
        <v>11</v>
      </c>
      <c r="K114" s="849">
        <v>1936</v>
      </c>
      <c r="L114" s="849">
        <v>1</v>
      </c>
      <c r="M114" s="849">
        <v>176</v>
      </c>
      <c r="N114" s="849">
        <v>12</v>
      </c>
      <c r="O114" s="849">
        <v>2124</v>
      </c>
      <c r="P114" s="837">
        <v>1.0971074380165289</v>
      </c>
      <c r="Q114" s="850">
        <v>177</v>
      </c>
    </row>
    <row r="115" spans="1:17" ht="14.45" customHeight="1" x14ac:dyDescent="0.2">
      <c r="A115" s="831" t="s">
        <v>3007</v>
      </c>
      <c r="B115" s="832" t="s">
        <v>3008</v>
      </c>
      <c r="C115" s="832" t="s">
        <v>877</v>
      </c>
      <c r="D115" s="832" t="s">
        <v>3150</v>
      </c>
      <c r="E115" s="832" t="s">
        <v>3151</v>
      </c>
      <c r="F115" s="849">
        <v>1</v>
      </c>
      <c r="G115" s="849">
        <v>253</v>
      </c>
      <c r="H115" s="849">
        <v>0.2</v>
      </c>
      <c r="I115" s="849">
        <v>253</v>
      </c>
      <c r="J115" s="849">
        <v>5</v>
      </c>
      <c r="K115" s="849">
        <v>1265</v>
      </c>
      <c r="L115" s="849">
        <v>1</v>
      </c>
      <c r="M115" s="849">
        <v>253</v>
      </c>
      <c r="N115" s="849"/>
      <c r="O115" s="849"/>
      <c r="P115" s="837"/>
      <c r="Q115" s="850"/>
    </row>
    <row r="116" spans="1:17" ht="14.45" customHeight="1" x14ac:dyDescent="0.2">
      <c r="A116" s="831" t="s">
        <v>3007</v>
      </c>
      <c r="B116" s="832" t="s">
        <v>3008</v>
      </c>
      <c r="C116" s="832" t="s">
        <v>877</v>
      </c>
      <c r="D116" s="832" t="s">
        <v>3152</v>
      </c>
      <c r="E116" s="832" t="s">
        <v>3153</v>
      </c>
      <c r="F116" s="849">
        <v>217</v>
      </c>
      <c r="G116" s="849">
        <v>3255</v>
      </c>
      <c r="H116" s="849">
        <v>1.1113007852509389</v>
      </c>
      <c r="I116" s="849">
        <v>15</v>
      </c>
      <c r="J116" s="849">
        <v>192</v>
      </c>
      <c r="K116" s="849">
        <v>2929</v>
      </c>
      <c r="L116" s="849">
        <v>1</v>
      </c>
      <c r="M116" s="849">
        <v>15.255208333333334</v>
      </c>
      <c r="N116" s="849">
        <v>201</v>
      </c>
      <c r="O116" s="849">
        <v>3216</v>
      </c>
      <c r="P116" s="837">
        <v>1.0979856606350291</v>
      </c>
      <c r="Q116" s="850">
        <v>16</v>
      </c>
    </row>
    <row r="117" spans="1:17" ht="14.45" customHeight="1" x14ac:dyDescent="0.2">
      <c r="A117" s="831" t="s">
        <v>3007</v>
      </c>
      <c r="B117" s="832" t="s">
        <v>3008</v>
      </c>
      <c r="C117" s="832" t="s">
        <v>877</v>
      </c>
      <c r="D117" s="832" t="s">
        <v>3154</v>
      </c>
      <c r="E117" s="832" t="s">
        <v>3155</v>
      </c>
      <c r="F117" s="849">
        <v>101</v>
      </c>
      <c r="G117" s="849">
        <v>2323</v>
      </c>
      <c r="H117" s="849">
        <v>0.95283018867924529</v>
      </c>
      <c r="I117" s="849">
        <v>23</v>
      </c>
      <c r="J117" s="849">
        <v>106</v>
      </c>
      <c r="K117" s="849">
        <v>2438</v>
      </c>
      <c r="L117" s="849">
        <v>1</v>
      </c>
      <c r="M117" s="849">
        <v>23</v>
      </c>
      <c r="N117" s="849">
        <v>106</v>
      </c>
      <c r="O117" s="849">
        <v>2438</v>
      </c>
      <c r="P117" s="837">
        <v>1</v>
      </c>
      <c r="Q117" s="850">
        <v>23</v>
      </c>
    </row>
    <row r="118" spans="1:17" ht="14.45" customHeight="1" x14ac:dyDescent="0.2">
      <c r="A118" s="831" t="s">
        <v>3007</v>
      </c>
      <c r="B118" s="832" t="s">
        <v>3008</v>
      </c>
      <c r="C118" s="832" t="s">
        <v>877</v>
      </c>
      <c r="D118" s="832" t="s">
        <v>3156</v>
      </c>
      <c r="E118" s="832" t="s">
        <v>3157</v>
      </c>
      <c r="F118" s="849">
        <v>1</v>
      </c>
      <c r="G118" s="849">
        <v>252</v>
      </c>
      <c r="H118" s="849">
        <v>0.33333333333333331</v>
      </c>
      <c r="I118" s="849">
        <v>252</v>
      </c>
      <c r="J118" s="849">
        <v>3</v>
      </c>
      <c r="K118" s="849">
        <v>756</v>
      </c>
      <c r="L118" s="849">
        <v>1</v>
      </c>
      <c r="M118" s="849">
        <v>252</v>
      </c>
      <c r="N118" s="849"/>
      <c r="O118" s="849"/>
      <c r="P118" s="837"/>
      <c r="Q118" s="850"/>
    </row>
    <row r="119" spans="1:17" ht="14.45" customHeight="1" x14ac:dyDescent="0.2">
      <c r="A119" s="831" t="s">
        <v>3007</v>
      </c>
      <c r="B119" s="832" t="s">
        <v>3008</v>
      </c>
      <c r="C119" s="832" t="s">
        <v>877</v>
      </c>
      <c r="D119" s="832" t="s">
        <v>3158</v>
      </c>
      <c r="E119" s="832" t="s">
        <v>3159</v>
      </c>
      <c r="F119" s="849">
        <v>1</v>
      </c>
      <c r="G119" s="849">
        <v>37</v>
      </c>
      <c r="H119" s="849">
        <v>1</v>
      </c>
      <c r="I119" s="849">
        <v>37</v>
      </c>
      <c r="J119" s="849">
        <v>1</v>
      </c>
      <c r="K119" s="849">
        <v>37</v>
      </c>
      <c r="L119" s="849">
        <v>1</v>
      </c>
      <c r="M119" s="849">
        <v>37</v>
      </c>
      <c r="N119" s="849"/>
      <c r="O119" s="849"/>
      <c r="P119" s="837"/>
      <c r="Q119" s="850"/>
    </row>
    <row r="120" spans="1:17" ht="14.45" customHeight="1" x14ac:dyDescent="0.2">
      <c r="A120" s="831" t="s">
        <v>3007</v>
      </c>
      <c r="B120" s="832" t="s">
        <v>3008</v>
      </c>
      <c r="C120" s="832" t="s">
        <v>877</v>
      </c>
      <c r="D120" s="832" t="s">
        <v>3160</v>
      </c>
      <c r="E120" s="832" t="s">
        <v>3161</v>
      </c>
      <c r="F120" s="849">
        <v>2572</v>
      </c>
      <c r="G120" s="849">
        <v>59156</v>
      </c>
      <c r="H120" s="849">
        <v>1.031688728439631</v>
      </c>
      <c r="I120" s="849">
        <v>23</v>
      </c>
      <c r="J120" s="849">
        <v>2493</v>
      </c>
      <c r="K120" s="849">
        <v>57339</v>
      </c>
      <c r="L120" s="849">
        <v>1</v>
      </c>
      <c r="M120" s="849">
        <v>23</v>
      </c>
      <c r="N120" s="849">
        <v>2010</v>
      </c>
      <c r="O120" s="849">
        <v>46230</v>
      </c>
      <c r="P120" s="837">
        <v>0.80625752105896509</v>
      </c>
      <c r="Q120" s="850">
        <v>23</v>
      </c>
    </row>
    <row r="121" spans="1:17" ht="14.45" customHeight="1" x14ac:dyDescent="0.2">
      <c r="A121" s="831" t="s">
        <v>3007</v>
      </c>
      <c r="B121" s="832" t="s">
        <v>3008</v>
      </c>
      <c r="C121" s="832" t="s">
        <v>877</v>
      </c>
      <c r="D121" s="832" t="s">
        <v>3162</v>
      </c>
      <c r="E121" s="832" t="s">
        <v>3163</v>
      </c>
      <c r="F121" s="849">
        <v>3</v>
      </c>
      <c r="G121" s="849">
        <v>1200</v>
      </c>
      <c r="H121" s="849">
        <v>2.9925187032418954</v>
      </c>
      <c r="I121" s="849">
        <v>400</v>
      </c>
      <c r="J121" s="849">
        <v>1</v>
      </c>
      <c r="K121" s="849">
        <v>401</v>
      </c>
      <c r="L121" s="849">
        <v>1</v>
      </c>
      <c r="M121" s="849">
        <v>401</v>
      </c>
      <c r="N121" s="849"/>
      <c r="O121" s="849"/>
      <c r="P121" s="837"/>
      <c r="Q121" s="850"/>
    </row>
    <row r="122" spans="1:17" ht="14.45" customHeight="1" x14ac:dyDescent="0.2">
      <c r="A122" s="831" t="s">
        <v>3007</v>
      </c>
      <c r="B122" s="832" t="s">
        <v>3008</v>
      </c>
      <c r="C122" s="832" t="s">
        <v>877</v>
      </c>
      <c r="D122" s="832" t="s">
        <v>3164</v>
      </c>
      <c r="E122" s="832" t="s">
        <v>3165</v>
      </c>
      <c r="F122" s="849">
        <v>3</v>
      </c>
      <c r="G122" s="849">
        <v>513</v>
      </c>
      <c r="H122" s="849"/>
      <c r="I122" s="849">
        <v>171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5" customHeight="1" x14ac:dyDescent="0.2">
      <c r="A123" s="831" t="s">
        <v>3007</v>
      </c>
      <c r="B123" s="832" t="s">
        <v>3008</v>
      </c>
      <c r="C123" s="832" t="s">
        <v>877</v>
      </c>
      <c r="D123" s="832" t="s">
        <v>3166</v>
      </c>
      <c r="E123" s="832" t="s">
        <v>3167</v>
      </c>
      <c r="F123" s="849">
        <v>2</v>
      </c>
      <c r="G123" s="849">
        <v>662</v>
      </c>
      <c r="H123" s="849"/>
      <c r="I123" s="849">
        <v>331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5" customHeight="1" x14ac:dyDescent="0.2">
      <c r="A124" s="831" t="s">
        <v>3007</v>
      </c>
      <c r="B124" s="832" t="s">
        <v>3008</v>
      </c>
      <c r="C124" s="832" t="s">
        <v>877</v>
      </c>
      <c r="D124" s="832" t="s">
        <v>3168</v>
      </c>
      <c r="E124" s="832" t="s">
        <v>3169</v>
      </c>
      <c r="F124" s="849">
        <v>41</v>
      </c>
      <c r="G124" s="849">
        <v>11357</v>
      </c>
      <c r="H124" s="849">
        <v>0.74545454545454548</v>
      </c>
      <c r="I124" s="849">
        <v>277</v>
      </c>
      <c r="J124" s="849">
        <v>55</v>
      </c>
      <c r="K124" s="849">
        <v>15235</v>
      </c>
      <c r="L124" s="849">
        <v>1</v>
      </c>
      <c r="M124" s="849">
        <v>277</v>
      </c>
      <c r="N124" s="849">
        <v>64</v>
      </c>
      <c r="O124" s="849">
        <v>17728</v>
      </c>
      <c r="P124" s="837">
        <v>1.1636363636363636</v>
      </c>
      <c r="Q124" s="850">
        <v>277</v>
      </c>
    </row>
    <row r="125" spans="1:17" ht="14.45" customHeight="1" x14ac:dyDescent="0.2">
      <c r="A125" s="831" t="s">
        <v>3007</v>
      </c>
      <c r="B125" s="832" t="s">
        <v>3008</v>
      </c>
      <c r="C125" s="832" t="s">
        <v>877</v>
      </c>
      <c r="D125" s="832" t="s">
        <v>3170</v>
      </c>
      <c r="E125" s="832" t="s">
        <v>3171</v>
      </c>
      <c r="F125" s="849">
        <v>87</v>
      </c>
      <c r="G125" s="849">
        <v>2523</v>
      </c>
      <c r="H125" s="849">
        <v>0.92553191489361697</v>
      </c>
      <c r="I125" s="849">
        <v>29</v>
      </c>
      <c r="J125" s="849">
        <v>94</v>
      </c>
      <c r="K125" s="849">
        <v>2726</v>
      </c>
      <c r="L125" s="849">
        <v>1</v>
      </c>
      <c r="M125" s="849">
        <v>29</v>
      </c>
      <c r="N125" s="849">
        <v>83</v>
      </c>
      <c r="O125" s="849">
        <v>2407</v>
      </c>
      <c r="P125" s="837">
        <v>0.88297872340425532</v>
      </c>
      <c r="Q125" s="850">
        <v>29</v>
      </c>
    </row>
    <row r="126" spans="1:17" ht="14.45" customHeight="1" x14ac:dyDescent="0.2">
      <c r="A126" s="831" t="s">
        <v>3007</v>
      </c>
      <c r="B126" s="832" t="s">
        <v>3008</v>
      </c>
      <c r="C126" s="832" t="s">
        <v>877</v>
      </c>
      <c r="D126" s="832" t="s">
        <v>3172</v>
      </c>
      <c r="E126" s="832" t="s">
        <v>3173</v>
      </c>
      <c r="F126" s="849">
        <v>1</v>
      </c>
      <c r="G126" s="849">
        <v>178</v>
      </c>
      <c r="H126" s="849">
        <v>1</v>
      </c>
      <c r="I126" s="849">
        <v>178</v>
      </c>
      <c r="J126" s="849">
        <v>1</v>
      </c>
      <c r="K126" s="849">
        <v>178</v>
      </c>
      <c r="L126" s="849">
        <v>1</v>
      </c>
      <c r="M126" s="849">
        <v>178</v>
      </c>
      <c r="N126" s="849"/>
      <c r="O126" s="849"/>
      <c r="P126" s="837"/>
      <c r="Q126" s="850"/>
    </row>
    <row r="127" spans="1:17" ht="14.45" customHeight="1" x14ac:dyDescent="0.2">
      <c r="A127" s="831" t="s">
        <v>3007</v>
      </c>
      <c r="B127" s="832" t="s">
        <v>3008</v>
      </c>
      <c r="C127" s="832" t="s">
        <v>877</v>
      </c>
      <c r="D127" s="832" t="s">
        <v>3174</v>
      </c>
      <c r="E127" s="832" t="s">
        <v>3175</v>
      </c>
      <c r="F127" s="849">
        <v>2</v>
      </c>
      <c r="G127" s="849">
        <v>398</v>
      </c>
      <c r="H127" s="849">
        <v>2</v>
      </c>
      <c r="I127" s="849">
        <v>199</v>
      </c>
      <c r="J127" s="849">
        <v>1</v>
      </c>
      <c r="K127" s="849">
        <v>199</v>
      </c>
      <c r="L127" s="849">
        <v>1</v>
      </c>
      <c r="M127" s="849">
        <v>199</v>
      </c>
      <c r="N127" s="849">
        <v>2</v>
      </c>
      <c r="O127" s="849">
        <v>400</v>
      </c>
      <c r="P127" s="837">
        <v>2.0100502512562812</v>
      </c>
      <c r="Q127" s="850">
        <v>200</v>
      </c>
    </row>
    <row r="128" spans="1:17" ht="14.45" customHeight="1" x14ac:dyDescent="0.2">
      <c r="A128" s="831" t="s">
        <v>3007</v>
      </c>
      <c r="B128" s="832" t="s">
        <v>3008</v>
      </c>
      <c r="C128" s="832" t="s">
        <v>877</v>
      </c>
      <c r="D128" s="832" t="s">
        <v>3176</v>
      </c>
      <c r="E128" s="832" t="s">
        <v>3177</v>
      </c>
      <c r="F128" s="849">
        <v>56</v>
      </c>
      <c r="G128" s="849">
        <v>840</v>
      </c>
      <c r="H128" s="849">
        <v>0.72853425845620123</v>
      </c>
      <c r="I128" s="849">
        <v>15</v>
      </c>
      <c r="J128" s="849">
        <v>75</v>
      </c>
      <c r="K128" s="849">
        <v>1153</v>
      </c>
      <c r="L128" s="849">
        <v>1</v>
      </c>
      <c r="M128" s="849">
        <v>15.373333333333333</v>
      </c>
      <c r="N128" s="849">
        <v>36</v>
      </c>
      <c r="O128" s="849">
        <v>576</v>
      </c>
      <c r="P128" s="837">
        <v>0.49956634865568084</v>
      </c>
      <c r="Q128" s="850">
        <v>16</v>
      </c>
    </row>
    <row r="129" spans="1:17" ht="14.45" customHeight="1" x14ac:dyDescent="0.2">
      <c r="A129" s="831" t="s">
        <v>3007</v>
      </c>
      <c r="B129" s="832" t="s">
        <v>3008</v>
      </c>
      <c r="C129" s="832" t="s">
        <v>877</v>
      </c>
      <c r="D129" s="832" t="s">
        <v>3178</v>
      </c>
      <c r="E129" s="832" t="s">
        <v>3179</v>
      </c>
      <c r="F129" s="849">
        <v>278</v>
      </c>
      <c r="G129" s="849">
        <v>5282</v>
      </c>
      <c r="H129" s="849">
        <v>0.87061150486237016</v>
      </c>
      <c r="I129" s="849">
        <v>19</v>
      </c>
      <c r="J129" s="849">
        <v>315</v>
      </c>
      <c r="K129" s="849">
        <v>6067</v>
      </c>
      <c r="L129" s="849">
        <v>1</v>
      </c>
      <c r="M129" s="849">
        <v>19.260317460317459</v>
      </c>
      <c r="N129" s="849">
        <v>313</v>
      </c>
      <c r="O129" s="849">
        <v>6260</v>
      </c>
      <c r="P129" s="837">
        <v>1.0318114389319268</v>
      </c>
      <c r="Q129" s="850">
        <v>20</v>
      </c>
    </row>
    <row r="130" spans="1:17" ht="14.45" customHeight="1" x14ac:dyDescent="0.2">
      <c r="A130" s="831" t="s">
        <v>3007</v>
      </c>
      <c r="B130" s="832" t="s">
        <v>3008</v>
      </c>
      <c r="C130" s="832" t="s">
        <v>877</v>
      </c>
      <c r="D130" s="832" t="s">
        <v>3180</v>
      </c>
      <c r="E130" s="832" t="s">
        <v>3181</v>
      </c>
      <c r="F130" s="849">
        <v>197</v>
      </c>
      <c r="G130" s="849">
        <v>3940</v>
      </c>
      <c r="H130" s="849">
        <v>0.97044334975369462</v>
      </c>
      <c r="I130" s="849">
        <v>20</v>
      </c>
      <c r="J130" s="849">
        <v>203</v>
      </c>
      <c r="K130" s="849">
        <v>4060</v>
      </c>
      <c r="L130" s="849">
        <v>1</v>
      </c>
      <c r="M130" s="849">
        <v>20</v>
      </c>
      <c r="N130" s="849">
        <v>153</v>
      </c>
      <c r="O130" s="849">
        <v>3060</v>
      </c>
      <c r="P130" s="837">
        <v>0.75369458128078815</v>
      </c>
      <c r="Q130" s="850">
        <v>20</v>
      </c>
    </row>
    <row r="131" spans="1:17" ht="14.45" customHeight="1" x14ac:dyDescent="0.2">
      <c r="A131" s="831" t="s">
        <v>3007</v>
      </c>
      <c r="B131" s="832" t="s">
        <v>3008</v>
      </c>
      <c r="C131" s="832" t="s">
        <v>877</v>
      </c>
      <c r="D131" s="832" t="s">
        <v>3182</v>
      </c>
      <c r="E131" s="832" t="s">
        <v>3183</v>
      </c>
      <c r="F131" s="849">
        <v>2</v>
      </c>
      <c r="G131" s="849">
        <v>372</v>
      </c>
      <c r="H131" s="849"/>
      <c r="I131" s="849">
        <v>186</v>
      </c>
      <c r="J131" s="849"/>
      <c r="K131" s="849"/>
      <c r="L131" s="849"/>
      <c r="M131" s="849"/>
      <c r="N131" s="849">
        <v>1</v>
      </c>
      <c r="O131" s="849">
        <v>187</v>
      </c>
      <c r="P131" s="837"/>
      <c r="Q131" s="850">
        <v>187</v>
      </c>
    </row>
    <row r="132" spans="1:17" ht="14.45" customHeight="1" x14ac:dyDescent="0.2">
      <c r="A132" s="831" t="s">
        <v>3007</v>
      </c>
      <c r="B132" s="832" t="s">
        <v>3008</v>
      </c>
      <c r="C132" s="832" t="s">
        <v>877</v>
      </c>
      <c r="D132" s="832" t="s">
        <v>3184</v>
      </c>
      <c r="E132" s="832" t="s">
        <v>3185</v>
      </c>
      <c r="F132" s="849">
        <v>1</v>
      </c>
      <c r="G132" s="849">
        <v>188</v>
      </c>
      <c r="H132" s="849"/>
      <c r="I132" s="849">
        <v>188</v>
      </c>
      <c r="J132" s="849"/>
      <c r="K132" s="849"/>
      <c r="L132" s="849"/>
      <c r="M132" s="849"/>
      <c r="N132" s="849"/>
      <c r="O132" s="849"/>
      <c r="P132" s="837"/>
      <c r="Q132" s="850"/>
    </row>
    <row r="133" spans="1:17" ht="14.45" customHeight="1" x14ac:dyDescent="0.2">
      <c r="A133" s="831" t="s">
        <v>3007</v>
      </c>
      <c r="B133" s="832" t="s">
        <v>3008</v>
      </c>
      <c r="C133" s="832" t="s">
        <v>877</v>
      </c>
      <c r="D133" s="832" t="s">
        <v>3186</v>
      </c>
      <c r="E133" s="832" t="s">
        <v>3187</v>
      </c>
      <c r="F133" s="849">
        <v>204</v>
      </c>
      <c r="G133" s="849">
        <v>54672</v>
      </c>
      <c r="H133" s="849">
        <v>1.3246753246753247</v>
      </c>
      <c r="I133" s="849">
        <v>268</v>
      </c>
      <c r="J133" s="849">
        <v>154</v>
      </c>
      <c r="K133" s="849">
        <v>41272</v>
      </c>
      <c r="L133" s="849">
        <v>1</v>
      </c>
      <c r="M133" s="849">
        <v>268</v>
      </c>
      <c r="N133" s="849">
        <v>122</v>
      </c>
      <c r="O133" s="849">
        <v>32818</v>
      </c>
      <c r="P133" s="837">
        <v>0.7951637914324482</v>
      </c>
      <c r="Q133" s="850">
        <v>269</v>
      </c>
    </row>
    <row r="134" spans="1:17" ht="14.45" customHeight="1" x14ac:dyDescent="0.2">
      <c r="A134" s="831" t="s">
        <v>3007</v>
      </c>
      <c r="B134" s="832" t="s">
        <v>3008</v>
      </c>
      <c r="C134" s="832" t="s">
        <v>877</v>
      </c>
      <c r="D134" s="832" t="s">
        <v>3188</v>
      </c>
      <c r="E134" s="832" t="s">
        <v>3189</v>
      </c>
      <c r="F134" s="849">
        <v>1</v>
      </c>
      <c r="G134" s="849">
        <v>163</v>
      </c>
      <c r="H134" s="849">
        <v>0.33401639344262296</v>
      </c>
      <c r="I134" s="849">
        <v>163</v>
      </c>
      <c r="J134" s="849">
        <v>3</v>
      </c>
      <c r="K134" s="849">
        <v>488</v>
      </c>
      <c r="L134" s="849">
        <v>1</v>
      </c>
      <c r="M134" s="849">
        <v>162.66666666666666</v>
      </c>
      <c r="N134" s="849">
        <v>2</v>
      </c>
      <c r="O134" s="849">
        <v>326</v>
      </c>
      <c r="P134" s="837">
        <v>0.66803278688524592</v>
      </c>
      <c r="Q134" s="850">
        <v>163</v>
      </c>
    </row>
    <row r="135" spans="1:17" ht="14.45" customHeight="1" x14ac:dyDescent="0.2">
      <c r="A135" s="831" t="s">
        <v>3007</v>
      </c>
      <c r="B135" s="832" t="s">
        <v>3008</v>
      </c>
      <c r="C135" s="832" t="s">
        <v>877</v>
      </c>
      <c r="D135" s="832" t="s">
        <v>3190</v>
      </c>
      <c r="E135" s="832" t="s">
        <v>3191</v>
      </c>
      <c r="F135" s="849">
        <v>5</v>
      </c>
      <c r="G135" s="849">
        <v>420</v>
      </c>
      <c r="H135" s="849">
        <v>2.5</v>
      </c>
      <c r="I135" s="849">
        <v>84</v>
      </c>
      <c r="J135" s="849">
        <v>2</v>
      </c>
      <c r="K135" s="849">
        <v>168</v>
      </c>
      <c r="L135" s="849">
        <v>1</v>
      </c>
      <c r="M135" s="849">
        <v>84</v>
      </c>
      <c r="N135" s="849">
        <v>1</v>
      </c>
      <c r="O135" s="849">
        <v>84</v>
      </c>
      <c r="P135" s="837">
        <v>0.5</v>
      </c>
      <c r="Q135" s="850">
        <v>84</v>
      </c>
    </row>
    <row r="136" spans="1:17" ht="14.45" customHeight="1" x14ac:dyDescent="0.2">
      <c r="A136" s="831" t="s">
        <v>3007</v>
      </c>
      <c r="B136" s="832" t="s">
        <v>3008</v>
      </c>
      <c r="C136" s="832" t="s">
        <v>877</v>
      </c>
      <c r="D136" s="832" t="s">
        <v>3192</v>
      </c>
      <c r="E136" s="832" t="s">
        <v>3193</v>
      </c>
      <c r="F136" s="849">
        <v>18</v>
      </c>
      <c r="G136" s="849">
        <v>11754</v>
      </c>
      <c r="H136" s="849">
        <v>2.9954128440366974</v>
      </c>
      <c r="I136" s="849">
        <v>653</v>
      </c>
      <c r="J136" s="849">
        <v>6</v>
      </c>
      <c r="K136" s="849">
        <v>3924</v>
      </c>
      <c r="L136" s="849">
        <v>1</v>
      </c>
      <c r="M136" s="849">
        <v>654</v>
      </c>
      <c r="N136" s="849">
        <v>5</v>
      </c>
      <c r="O136" s="849">
        <v>3275</v>
      </c>
      <c r="P136" s="837">
        <v>0.83460754332313969</v>
      </c>
      <c r="Q136" s="850">
        <v>655</v>
      </c>
    </row>
    <row r="137" spans="1:17" ht="14.45" customHeight="1" x14ac:dyDescent="0.2">
      <c r="A137" s="831" t="s">
        <v>3007</v>
      </c>
      <c r="B137" s="832" t="s">
        <v>3008</v>
      </c>
      <c r="C137" s="832" t="s">
        <v>877</v>
      </c>
      <c r="D137" s="832" t="s">
        <v>3194</v>
      </c>
      <c r="E137" s="832" t="s">
        <v>3195</v>
      </c>
      <c r="F137" s="849">
        <v>5</v>
      </c>
      <c r="G137" s="849">
        <v>390</v>
      </c>
      <c r="H137" s="849">
        <v>1.6595744680851063</v>
      </c>
      <c r="I137" s="849">
        <v>78</v>
      </c>
      <c r="J137" s="849">
        <v>3</v>
      </c>
      <c r="K137" s="849">
        <v>235</v>
      </c>
      <c r="L137" s="849">
        <v>1</v>
      </c>
      <c r="M137" s="849">
        <v>78.333333333333329</v>
      </c>
      <c r="N137" s="849"/>
      <c r="O137" s="849"/>
      <c r="P137" s="837"/>
      <c r="Q137" s="850"/>
    </row>
    <row r="138" spans="1:17" ht="14.45" customHeight="1" x14ac:dyDescent="0.2">
      <c r="A138" s="831" t="s">
        <v>3007</v>
      </c>
      <c r="B138" s="832" t="s">
        <v>3008</v>
      </c>
      <c r="C138" s="832" t="s">
        <v>877</v>
      </c>
      <c r="D138" s="832" t="s">
        <v>3196</v>
      </c>
      <c r="E138" s="832" t="s">
        <v>3197</v>
      </c>
      <c r="F138" s="849">
        <v>14</v>
      </c>
      <c r="G138" s="849">
        <v>294</v>
      </c>
      <c r="H138" s="849">
        <v>0.8621700879765396</v>
      </c>
      <c r="I138" s="849">
        <v>21</v>
      </c>
      <c r="J138" s="849">
        <v>16</v>
      </c>
      <c r="K138" s="849">
        <v>341</v>
      </c>
      <c r="L138" s="849">
        <v>1</v>
      </c>
      <c r="M138" s="849">
        <v>21.3125</v>
      </c>
      <c r="N138" s="849">
        <v>21</v>
      </c>
      <c r="O138" s="849">
        <v>462</v>
      </c>
      <c r="P138" s="837">
        <v>1.3548387096774193</v>
      </c>
      <c r="Q138" s="850">
        <v>22</v>
      </c>
    </row>
    <row r="139" spans="1:17" ht="14.45" customHeight="1" x14ac:dyDescent="0.2">
      <c r="A139" s="831" t="s">
        <v>3007</v>
      </c>
      <c r="B139" s="832" t="s">
        <v>3008</v>
      </c>
      <c r="C139" s="832" t="s">
        <v>877</v>
      </c>
      <c r="D139" s="832" t="s">
        <v>3198</v>
      </c>
      <c r="E139" s="832" t="s">
        <v>3199</v>
      </c>
      <c r="F139" s="849">
        <v>15</v>
      </c>
      <c r="G139" s="849">
        <v>16395</v>
      </c>
      <c r="H139" s="849">
        <v>1.875</v>
      </c>
      <c r="I139" s="849">
        <v>1093</v>
      </c>
      <c r="J139" s="849">
        <v>8</v>
      </c>
      <c r="K139" s="849">
        <v>8744</v>
      </c>
      <c r="L139" s="849">
        <v>1</v>
      </c>
      <c r="M139" s="849">
        <v>1093</v>
      </c>
      <c r="N139" s="849">
        <v>7</v>
      </c>
      <c r="O139" s="849">
        <v>7658</v>
      </c>
      <c r="P139" s="837">
        <v>0.87580054894784998</v>
      </c>
      <c r="Q139" s="850">
        <v>1094</v>
      </c>
    </row>
    <row r="140" spans="1:17" ht="14.45" customHeight="1" x14ac:dyDescent="0.2">
      <c r="A140" s="831" t="s">
        <v>3007</v>
      </c>
      <c r="B140" s="832" t="s">
        <v>3008</v>
      </c>
      <c r="C140" s="832" t="s">
        <v>877</v>
      </c>
      <c r="D140" s="832" t="s">
        <v>3200</v>
      </c>
      <c r="E140" s="832" t="s">
        <v>3201</v>
      </c>
      <c r="F140" s="849">
        <v>7</v>
      </c>
      <c r="G140" s="849">
        <v>154</v>
      </c>
      <c r="H140" s="849">
        <v>1.1666666666666667</v>
      </c>
      <c r="I140" s="849">
        <v>22</v>
      </c>
      <c r="J140" s="849">
        <v>6</v>
      </c>
      <c r="K140" s="849">
        <v>132</v>
      </c>
      <c r="L140" s="849">
        <v>1</v>
      </c>
      <c r="M140" s="849">
        <v>22</v>
      </c>
      <c r="N140" s="849">
        <v>11</v>
      </c>
      <c r="O140" s="849">
        <v>242</v>
      </c>
      <c r="P140" s="837">
        <v>1.8333333333333333</v>
      </c>
      <c r="Q140" s="850">
        <v>22</v>
      </c>
    </row>
    <row r="141" spans="1:17" ht="14.45" customHeight="1" x14ac:dyDescent="0.2">
      <c r="A141" s="831" t="s">
        <v>3007</v>
      </c>
      <c r="B141" s="832" t="s">
        <v>3008</v>
      </c>
      <c r="C141" s="832" t="s">
        <v>877</v>
      </c>
      <c r="D141" s="832" t="s">
        <v>3202</v>
      </c>
      <c r="E141" s="832" t="s">
        <v>3203</v>
      </c>
      <c r="F141" s="849">
        <v>11</v>
      </c>
      <c r="G141" s="849">
        <v>6259</v>
      </c>
      <c r="H141" s="849">
        <v>0.91639824304538797</v>
      </c>
      <c r="I141" s="849">
        <v>569</v>
      </c>
      <c r="J141" s="849">
        <v>12</v>
      </c>
      <c r="K141" s="849">
        <v>6830</v>
      </c>
      <c r="L141" s="849">
        <v>1</v>
      </c>
      <c r="M141" s="849">
        <v>569.16666666666663</v>
      </c>
      <c r="N141" s="849">
        <v>9</v>
      </c>
      <c r="O141" s="849">
        <v>5139</v>
      </c>
      <c r="P141" s="837">
        <v>0.75241581259150803</v>
      </c>
      <c r="Q141" s="850">
        <v>571</v>
      </c>
    </row>
    <row r="142" spans="1:17" ht="14.45" customHeight="1" x14ac:dyDescent="0.2">
      <c r="A142" s="831" t="s">
        <v>3007</v>
      </c>
      <c r="B142" s="832" t="s">
        <v>3008</v>
      </c>
      <c r="C142" s="832" t="s">
        <v>877</v>
      </c>
      <c r="D142" s="832" t="s">
        <v>3204</v>
      </c>
      <c r="E142" s="832" t="s">
        <v>3205</v>
      </c>
      <c r="F142" s="849">
        <v>1</v>
      </c>
      <c r="G142" s="849">
        <v>172</v>
      </c>
      <c r="H142" s="849">
        <v>0.5</v>
      </c>
      <c r="I142" s="849">
        <v>172</v>
      </c>
      <c r="J142" s="849">
        <v>2</v>
      </c>
      <c r="K142" s="849">
        <v>344</v>
      </c>
      <c r="L142" s="849">
        <v>1</v>
      </c>
      <c r="M142" s="849">
        <v>172</v>
      </c>
      <c r="N142" s="849"/>
      <c r="O142" s="849"/>
      <c r="P142" s="837"/>
      <c r="Q142" s="850"/>
    </row>
    <row r="143" spans="1:17" ht="14.45" customHeight="1" x14ac:dyDescent="0.2">
      <c r="A143" s="831" t="s">
        <v>3007</v>
      </c>
      <c r="B143" s="832" t="s">
        <v>3008</v>
      </c>
      <c r="C143" s="832" t="s">
        <v>877</v>
      </c>
      <c r="D143" s="832" t="s">
        <v>3206</v>
      </c>
      <c r="E143" s="832" t="s">
        <v>3207</v>
      </c>
      <c r="F143" s="849">
        <v>7</v>
      </c>
      <c r="G143" s="849">
        <v>3465</v>
      </c>
      <c r="H143" s="849"/>
      <c r="I143" s="849">
        <v>495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5" customHeight="1" x14ac:dyDescent="0.2">
      <c r="A144" s="831" t="s">
        <v>3007</v>
      </c>
      <c r="B144" s="832" t="s">
        <v>3008</v>
      </c>
      <c r="C144" s="832" t="s">
        <v>877</v>
      </c>
      <c r="D144" s="832" t="s">
        <v>3208</v>
      </c>
      <c r="E144" s="832" t="s">
        <v>3209</v>
      </c>
      <c r="F144" s="849">
        <v>44</v>
      </c>
      <c r="G144" s="849">
        <v>25476</v>
      </c>
      <c r="H144" s="849"/>
      <c r="I144" s="849">
        <v>579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5" customHeight="1" x14ac:dyDescent="0.2">
      <c r="A145" s="831" t="s">
        <v>3007</v>
      </c>
      <c r="B145" s="832" t="s">
        <v>3008</v>
      </c>
      <c r="C145" s="832" t="s">
        <v>877</v>
      </c>
      <c r="D145" s="832" t="s">
        <v>3210</v>
      </c>
      <c r="E145" s="832" t="s">
        <v>3211</v>
      </c>
      <c r="F145" s="849">
        <v>2</v>
      </c>
      <c r="G145" s="849">
        <v>384</v>
      </c>
      <c r="H145" s="849">
        <v>0.22235089751013318</v>
      </c>
      <c r="I145" s="849">
        <v>192</v>
      </c>
      <c r="J145" s="849">
        <v>9</v>
      </c>
      <c r="K145" s="849">
        <v>1727</v>
      </c>
      <c r="L145" s="849">
        <v>1</v>
      </c>
      <c r="M145" s="849">
        <v>191.88888888888889</v>
      </c>
      <c r="N145" s="849">
        <v>8</v>
      </c>
      <c r="O145" s="849">
        <v>1536</v>
      </c>
      <c r="P145" s="837">
        <v>0.88940359004053271</v>
      </c>
      <c r="Q145" s="850">
        <v>192</v>
      </c>
    </row>
    <row r="146" spans="1:17" ht="14.45" customHeight="1" x14ac:dyDescent="0.2">
      <c r="A146" s="831" t="s">
        <v>3007</v>
      </c>
      <c r="B146" s="832" t="s">
        <v>3008</v>
      </c>
      <c r="C146" s="832" t="s">
        <v>877</v>
      </c>
      <c r="D146" s="832" t="s">
        <v>3212</v>
      </c>
      <c r="E146" s="832" t="s">
        <v>3213</v>
      </c>
      <c r="F146" s="849">
        <v>5</v>
      </c>
      <c r="G146" s="849">
        <v>8445</v>
      </c>
      <c r="H146" s="849">
        <v>0.83234772324068595</v>
      </c>
      <c r="I146" s="849">
        <v>1689</v>
      </c>
      <c r="J146" s="849">
        <v>6</v>
      </c>
      <c r="K146" s="849">
        <v>10146</v>
      </c>
      <c r="L146" s="849">
        <v>1</v>
      </c>
      <c r="M146" s="849">
        <v>1691</v>
      </c>
      <c r="N146" s="849">
        <v>5</v>
      </c>
      <c r="O146" s="849">
        <v>8490</v>
      </c>
      <c r="P146" s="837">
        <v>0.83678296865759905</v>
      </c>
      <c r="Q146" s="850">
        <v>1698</v>
      </c>
    </row>
    <row r="147" spans="1:17" ht="14.45" customHeight="1" x14ac:dyDescent="0.2">
      <c r="A147" s="831" t="s">
        <v>3007</v>
      </c>
      <c r="B147" s="832" t="s">
        <v>3008</v>
      </c>
      <c r="C147" s="832" t="s">
        <v>877</v>
      </c>
      <c r="D147" s="832" t="s">
        <v>3214</v>
      </c>
      <c r="E147" s="832" t="s">
        <v>3215</v>
      </c>
      <c r="F147" s="849">
        <v>98</v>
      </c>
      <c r="G147" s="849">
        <v>12446</v>
      </c>
      <c r="H147" s="849">
        <v>0.74242424242424243</v>
      </c>
      <c r="I147" s="849">
        <v>127</v>
      </c>
      <c r="J147" s="849">
        <v>132</v>
      </c>
      <c r="K147" s="849">
        <v>16764</v>
      </c>
      <c r="L147" s="849">
        <v>1</v>
      </c>
      <c r="M147" s="849">
        <v>127</v>
      </c>
      <c r="N147" s="849">
        <v>123</v>
      </c>
      <c r="O147" s="849">
        <v>15621</v>
      </c>
      <c r="P147" s="837">
        <v>0.93181818181818177</v>
      </c>
      <c r="Q147" s="850">
        <v>127</v>
      </c>
    </row>
    <row r="148" spans="1:17" ht="14.45" customHeight="1" x14ac:dyDescent="0.2">
      <c r="A148" s="831" t="s">
        <v>3007</v>
      </c>
      <c r="B148" s="832" t="s">
        <v>3008</v>
      </c>
      <c r="C148" s="832" t="s">
        <v>877</v>
      </c>
      <c r="D148" s="832" t="s">
        <v>3216</v>
      </c>
      <c r="E148" s="832" t="s">
        <v>3217</v>
      </c>
      <c r="F148" s="849"/>
      <c r="G148" s="849"/>
      <c r="H148" s="849"/>
      <c r="I148" s="849"/>
      <c r="J148" s="849"/>
      <c r="K148" s="849"/>
      <c r="L148" s="849"/>
      <c r="M148" s="849"/>
      <c r="N148" s="849">
        <v>2</v>
      </c>
      <c r="O148" s="849">
        <v>620</v>
      </c>
      <c r="P148" s="837"/>
      <c r="Q148" s="850">
        <v>310</v>
      </c>
    </row>
    <row r="149" spans="1:17" ht="14.45" customHeight="1" x14ac:dyDescent="0.2">
      <c r="A149" s="831" t="s">
        <v>3007</v>
      </c>
      <c r="B149" s="832" t="s">
        <v>3008</v>
      </c>
      <c r="C149" s="832" t="s">
        <v>877</v>
      </c>
      <c r="D149" s="832" t="s">
        <v>3218</v>
      </c>
      <c r="E149" s="832" t="s">
        <v>3219</v>
      </c>
      <c r="F149" s="849">
        <v>24</v>
      </c>
      <c r="G149" s="849">
        <v>552</v>
      </c>
      <c r="H149" s="849">
        <v>1.0909090909090908</v>
      </c>
      <c r="I149" s="849">
        <v>23</v>
      </c>
      <c r="J149" s="849">
        <v>22</v>
      </c>
      <c r="K149" s="849">
        <v>506</v>
      </c>
      <c r="L149" s="849">
        <v>1</v>
      </c>
      <c r="M149" s="849">
        <v>23</v>
      </c>
      <c r="N149" s="849">
        <v>15</v>
      </c>
      <c r="O149" s="849">
        <v>345</v>
      </c>
      <c r="P149" s="837">
        <v>0.68181818181818177</v>
      </c>
      <c r="Q149" s="850">
        <v>23</v>
      </c>
    </row>
    <row r="150" spans="1:17" ht="14.45" customHeight="1" x14ac:dyDescent="0.2">
      <c r="A150" s="831" t="s">
        <v>3007</v>
      </c>
      <c r="B150" s="832" t="s">
        <v>3008</v>
      </c>
      <c r="C150" s="832" t="s">
        <v>877</v>
      </c>
      <c r="D150" s="832" t="s">
        <v>3220</v>
      </c>
      <c r="E150" s="832" t="s">
        <v>3221</v>
      </c>
      <c r="F150" s="849">
        <v>1</v>
      </c>
      <c r="G150" s="849">
        <v>651</v>
      </c>
      <c r="H150" s="849"/>
      <c r="I150" s="849">
        <v>651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5" customHeight="1" x14ac:dyDescent="0.2">
      <c r="A151" s="831" t="s">
        <v>3007</v>
      </c>
      <c r="B151" s="832" t="s">
        <v>3008</v>
      </c>
      <c r="C151" s="832" t="s">
        <v>877</v>
      </c>
      <c r="D151" s="832" t="s">
        <v>3222</v>
      </c>
      <c r="E151" s="832" t="s">
        <v>3223</v>
      </c>
      <c r="F151" s="849"/>
      <c r="G151" s="849"/>
      <c r="H151" s="849"/>
      <c r="I151" s="849"/>
      <c r="J151" s="849">
        <v>1</v>
      </c>
      <c r="K151" s="849">
        <v>444</v>
      </c>
      <c r="L151" s="849">
        <v>1</v>
      </c>
      <c r="M151" s="849">
        <v>444</v>
      </c>
      <c r="N151" s="849"/>
      <c r="O151" s="849"/>
      <c r="P151" s="837"/>
      <c r="Q151" s="850"/>
    </row>
    <row r="152" spans="1:17" ht="14.45" customHeight="1" x14ac:dyDescent="0.2">
      <c r="A152" s="831" t="s">
        <v>3007</v>
      </c>
      <c r="B152" s="832" t="s">
        <v>3008</v>
      </c>
      <c r="C152" s="832" t="s">
        <v>877</v>
      </c>
      <c r="D152" s="832" t="s">
        <v>3224</v>
      </c>
      <c r="E152" s="832" t="s">
        <v>3225</v>
      </c>
      <c r="F152" s="849">
        <v>1</v>
      </c>
      <c r="G152" s="849">
        <v>294</v>
      </c>
      <c r="H152" s="849"/>
      <c r="I152" s="849">
        <v>294</v>
      </c>
      <c r="J152" s="849"/>
      <c r="K152" s="849"/>
      <c r="L152" s="849"/>
      <c r="M152" s="849"/>
      <c r="N152" s="849"/>
      <c r="O152" s="849"/>
      <c r="P152" s="837"/>
      <c r="Q152" s="850"/>
    </row>
    <row r="153" spans="1:17" ht="14.45" customHeight="1" x14ac:dyDescent="0.2">
      <c r="A153" s="831" t="s">
        <v>3007</v>
      </c>
      <c r="B153" s="832" t="s">
        <v>3008</v>
      </c>
      <c r="C153" s="832" t="s">
        <v>877</v>
      </c>
      <c r="D153" s="832" t="s">
        <v>3226</v>
      </c>
      <c r="E153" s="832" t="s">
        <v>3227</v>
      </c>
      <c r="F153" s="849">
        <v>3</v>
      </c>
      <c r="G153" s="849">
        <v>1122</v>
      </c>
      <c r="H153" s="849"/>
      <c r="I153" s="849">
        <v>374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3007</v>
      </c>
      <c r="B154" s="832" t="s">
        <v>3008</v>
      </c>
      <c r="C154" s="832" t="s">
        <v>877</v>
      </c>
      <c r="D154" s="832" t="s">
        <v>3228</v>
      </c>
      <c r="E154" s="832" t="s">
        <v>3229</v>
      </c>
      <c r="F154" s="849">
        <v>37</v>
      </c>
      <c r="G154" s="849">
        <v>1665</v>
      </c>
      <c r="H154" s="849">
        <v>1.0277777777777777</v>
      </c>
      <c r="I154" s="849">
        <v>45</v>
      </c>
      <c r="J154" s="849">
        <v>36</v>
      </c>
      <c r="K154" s="849">
        <v>1620</v>
      </c>
      <c r="L154" s="849">
        <v>1</v>
      </c>
      <c r="M154" s="849">
        <v>45</v>
      </c>
      <c r="N154" s="849">
        <v>29</v>
      </c>
      <c r="O154" s="849">
        <v>1305</v>
      </c>
      <c r="P154" s="837">
        <v>0.80555555555555558</v>
      </c>
      <c r="Q154" s="850">
        <v>45</v>
      </c>
    </row>
    <row r="155" spans="1:17" ht="14.45" customHeight="1" x14ac:dyDescent="0.2">
      <c r="A155" s="831" t="s">
        <v>3007</v>
      </c>
      <c r="B155" s="832" t="s">
        <v>3008</v>
      </c>
      <c r="C155" s="832" t="s">
        <v>877</v>
      </c>
      <c r="D155" s="832" t="s">
        <v>3230</v>
      </c>
      <c r="E155" s="832" t="s">
        <v>3074</v>
      </c>
      <c r="F155" s="849">
        <v>9</v>
      </c>
      <c r="G155" s="849">
        <v>1683</v>
      </c>
      <c r="H155" s="849">
        <v>1.5</v>
      </c>
      <c r="I155" s="849">
        <v>187</v>
      </c>
      <c r="J155" s="849">
        <v>6</v>
      </c>
      <c r="K155" s="849">
        <v>1122</v>
      </c>
      <c r="L155" s="849">
        <v>1</v>
      </c>
      <c r="M155" s="849">
        <v>187</v>
      </c>
      <c r="N155" s="849">
        <v>3</v>
      </c>
      <c r="O155" s="849">
        <v>564</v>
      </c>
      <c r="P155" s="837">
        <v>0.50267379679144386</v>
      </c>
      <c r="Q155" s="850">
        <v>188</v>
      </c>
    </row>
    <row r="156" spans="1:17" ht="14.45" customHeight="1" x14ac:dyDescent="0.2">
      <c r="A156" s="831" t="s">
        <v>3007</v>
      </c>
      <c r="B156" s="832" t="s">
        <v>3008</v>
      </c>
      <c r="C156" s="832" t="s">
        <v>877</v>
      </c>
      <c r="D156" s="832" t="s">
        <v>3231</v>
      </c>
      <c r="E156" s="832" t="s">
        <v>3232</v>
      </c>
      <c r="F156" s="849">
        <v>1</v>
      </c>
      <c r="G156" s="849">
        <v>146</v>
      </c>
      <c r="H156" s="849">
        <v>0.33333333333333331</v>
      </c>
      <c r="I156" s="849">
        <v>146</v>
      </c>
      <c r="J156" s="849">
        <v>3</v>
      </c>
      <c r="K156" s="849">
        <v>438</v>
      </c>
      <c r="L156" s="849">
        <v>1</v>
      </c>
      <c r="M156" s="849">
        <v>146</v>
      </c>
      <c r="N156" s="849">
        <v>2</v>
      </c>
      <c r="O156" s="849">
        <v>292</v>
      </c>
      <c r="P156" s="837">
        <v>0.66666666666666663</v>
      </c>
      <c r="Q156" s="850">
        <v>146</v>
      </c>
    </row>
    <row r="157" spans="1:17" ht="14.45" customHeight="1" x14ac:dyDescent="0.2">
      <c r="A157" s="831" t="s">
        <v>3007</v>
      </c>
      <c r="B157" s="832" t="s">
        <v>3008</v>
      </c>
      <c r="C157" s="832" t="s">
        <v>877</v>
      </c>
      <c r="D157" s="832" t="s">
        <v>3233</v>
      </c>
      <c r="E157" s="832" t="s">
        <v>3234</v>
      </c>
      <c r="F157" s="849"/>
      <c r="G157" s="849"/>
      <c r="H157" s="849"/>
      <c r="I157" s="849"/>
      <c r="J157" s="849">
        <v>15</v>
      </c>
      <c r="K157" s="849">
        <v>690</v>
      </c>
      <c r="L157" s="849">
        <v>1</v>
      </c>
      <c r="M157" s="849">
        <v>46</v>
      </c>
      <c r="N157" s="849"/>
      <c r="O157" s="849"/>
      <c r="P157" s="837"/>
      <c r="Q157" s="850"/>
    </row>
    <row r="158" spans="1:17" ht="14.45" customHeight="1" x14ac:dyDescent="0.2">
      <c r="A158" s="831" t="s">
        <v>3007</v>
      </c>
      <c r="B158" s="832" t="s">
        <v>3008</v>
      </c>
      <c r="C158" s="832" t="s">
        <v>877</v>
      </c>
      <c r="D158" s="832" t="s">
        <v>3235</v>
      </c>
      <c r="E158" s="832" t="s">
        <v>3236</v>
      </c>
      <c r="F158" s="849">
        <v>5</v>
      </c>
      <c r="G158" s="849">
        <v>1475</v>
      </c>
      <c r="H158" s="849">
        <v>0.99729546991210272</v>
      </c>
      <c r="I158" s="849">
        <v>295</v>
      </c>
      <c r="J158" s="849">
        <v>5</v>
      </c>
      <c r="K158" s="849">
        <v>1479</v>
      </c>
      <c r="L158" s="849">
        <v>1</v>
      </c>
      <c r="M158" s="849">
        <v>295.8</v>
      </c>
      <c r="N158" s="849">
        <v>4</v>
      </c>
      <c r="O158" s="849">
        <v>1184</v>
      </c>
      <c r="P158" s="837">
        <v>0.80054090601757943</v>
      </c>
      <c r="Q158" s="850">
        <v>296</v>
      </c>
    </row>
    <row r="159" spans="1:17" ht="14.45" customHeight="1" x14ac:dyDescent="0.2">
      <c r="A159" s="831" t="s">
        <v>3007</v>
      </c>
      <c r="B159" s="832" t="s">
        <v>3008</v>
      </c>
      <c r="C159" s="832" t="s">
        <v>877</v>
      </c>
      <c r="D159" s="832" t="s">
        <v>3237</v>
      </c>
      <c r="E159" s="832" t="s">
        <v>3238</v>
      </c>
      <c r="F159" s="849">
        <v>2</v>
      </c>
      <c r="G159" s="849">
        <v>62</v>
      </c>
      <c r="H159" s="849">
        <v>0.66666666666666663</v>
      </c>
      <c r="I159" s="849">
        <v>31</v>
      </c>
      <c r="J159" s="849">
        <v>3</v>
      </c>
      <c r="K159" s="849">
        <v>93</v>
      </c>
      <c r="L159" s="849">
        <v>1</v>
      </c>
      <c r="M159" s="849">
        <v>31</v>
      </c>
      <c r="N159" s="849">
        <v>2</v>
      </c>
      <c r="O159" s="849">
        <v>62</v>
      </c>
      <c r="P159" s="837">
        <v>0.66666666666666663</v>
      </c>
      <c r="Q159" s="850">
        <v>31</v>
      </c>
    </row>
    <row r="160" spans="1:17" ht="14.45" customHeight="1" x14ac:dyDescent="0.2">
      <c r="A160" s="831" t="s">
        <v>3007</v>
      </c>
      <c r="B160" s="832" t="s">
        <v>3008</v>
      </c>
      <c r="C160" s="832" t="s">
        <v>877</v>
      </c>
      <c r="D160" s="832" t="s">
        <v>3239</v>
      </c>
      <c r="E160" s="832" t="s">
        <v>3240</v>
      </c>
      <c r="F160" s="849">
        <v>1</v>
      </c>
      <c r="G160" s="849">
        <v>560</v>
      </c>
      <c r="H160" s="849">
        <v>0.49910873440285203</v>
      </c>
      <c r="I160" s="849">
        <v>560</v>
      </c>
      <c r="J160" s="849">
        <v>2</v>
      </c>
      <c r="K160" s="849">
        <v>1122</v>
      </c>
      <c r="L160" s="849">
        <v>1</v>
      </c>
      <c r="M160" s="849">
        <v>561</v>
      </c>
      <c r="N160" s="849"/>
      <c r="O160" s="849"/>
      <c r="P160" s="837"/>
      <c r="Q160" s="850"/>
    </row>
    <row r="161" spans="1:17" ht="14.45" customHeight="1" x14ac:dyDescent="0.2">
      <c r="A161" s="831" t="s">
        <v>3007</v>
      </c>
      <c r="B161" s="832" t="s">
        <v>3008</v>
      </c>
      <c r="C161" s="832" t="s">
        <v>877</v>
      </c>
      <c r="D161" s="832" t="s">
        <v>3241</v>
      </c>
      <c r="E161" s="832" t="s">
        <v>3242</v>
      </c>
      <c r="F161" s="849">
        <v>5</v>
      </c>
      <c r="G161" s="849">
        <v>920</v>
      </c>
      <c r="H161" s="849">
        <v>0.7142857142857143</v>
      </c>
      <c r="I161" s="849">
        <v>184</v>
      </c>
      <c r="J161" s="849">
        <v>7</v>
      </c>
      <c r="K161" s="849">
        <v>1288</v>
      </c>
      <c r="L161" s="849">
        <v>1</v>
      </c>
      <c r="M161" s="849">
        <v>184</v>
      </c>
      <c r="N161" s="849">
        <v>3</v>
      </c>
      <c r="O161" s="849">
        <v>555</v>
      </c>
      <c r="P161" s="837">
        <v>0.43090062111801242</v>
      </c>
      <c r="Q161" s="850">
        <v>185</v>
      </c>
    </row>
    <row r="162" spans="1:17" ht="14.45" customHeight="1" x14ac:dyDescent="0.2">
      <c r="A162" s="831" t="s">
        <v>3007</v>
      </c>
      <c r="B162" s="832" t="s">
        <v>3008</v>
      </c>
      <c r="C162" s="832" t="s">
        <v>877</v>
      </c>
      <c r="D162" s="832" t="s">
        <v>3243</v>
      </c>
      <c r="E162" s="832" t="s">
        <v>3244</v>
      </c>
      <c r="F162" s="849">
        <v>1</v>
      </c>
      <c r="G162" s="849">
        <v>295</v>
      </c>
      <c r="H162" s="849"/>
      <c r="I162" s="849">
        <v>295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5" customHeight="1" x14ac:dyDescent="0.2">
      <c r="A163" s="831" t="s">
        <v>3007</v>
      </c>
      <c r="B163" s="832" t="s">
        <v>3008</v>
      </c>
      <c r="C163" s="832" t="s">
        <v>877</v>
      </c>
      <c r="D163" s="832" t="s">
        <v>3245</v>
      </c>
      <c r="E163" s="832" t="s">
        <v>3246</v>
      </c>
      <c r="F163" s="849">
        <v>1</v>
      </c>
      <c r="G163" s="849">
        <v>355</v>
      </c>
      <c r="H163" s="849">
        <v>0.9971910112359551</v>
      </c>
      <c r="I163" s="849">
        <v>355</v>
      </c>
      <c r="J163" s="849">
        <v>1</v>
      </c>
      <c r="K163" s="849">
        <v>356</v>
      </c>
      <c r="L163" s="849">
        <v>1</v>
      </c>
      <c r="M163" s="849">
        <v>356</v>
      </c>
      <c r="N163" s="849"/>
      <c r="O163" s="849"/>
      <c r="P163" s="837"/>
      <c r="Q163" s="850"/>
    </row>
    <row r="164" spans="1:17" ht="14.45" customHeight="1" x14ac:dyDescent="0.2">
      <c r="A164" s="831" t="s">
        <v>3007</v>
      </c>
      <c r="B164" s="832" t="s">
        <v>3008</v>
      </c>
      <c r="C164" s="832" t="s">
        <v>877</v>
      </c>
      <c r="D164" s="832" t="s">
        <v>3247</v>
      </c>
      <c r="E164" s="832" t="s">
        <v>3248</v>
      </c>
      <c r="F164" s="849">
        <v>2</v>
      </c>
      <c r="G164" s="849">
        <v>3536</v>
      </c>
      <c r="H164" s="849">
        <v>1.9977401129943504</v>
      </c>
      <c r="I164" s="849">
        <v>1768</v>
      </c>
      <c r="J164" s="849">
        <v>1</v>
      </c>
      <c r="K164" s="849">
        <v>1770</v>
      </c>
      <c r="L164" s="849">
        <v>1</v>
      </c>
      <c r="M164" s="849">
        <v>1770</v>
      </c>
      <c r="N164" s="849"/>
      <c r="O164" s="849"/>
      <c r="P164" s="837"/>
      <c r="Q164" s="850"/>
    </row>
    <row r="165" spans="1:17" ht="14.45" customHeight="1" x14ac:dyDescent="0.2">
      <c r="A165" s="831" t="s">
        <v>3007</v>
      </c>
      <c r="B165" s="832" t="s">
        <v>3008</v>
      </c>
      <c r="C165" s="832" t="s">
        <v>877</v>
      </c>
      <c r="D165" s="832" t="s">
        <v>3249</v>
      </c>
      <c r="E165" s="832" t="s">
        <v>3250</v>
      </c>
      <c r="F165" s="849"/>
      <c r="G165" s="849"/>
      <c r="H165" s="849"/>
      <c r="I165" s="849"/>
      <c r="J165" s="849">
        <v>1</v>
      </c>
      <c r="K165" s="849">
        <v>135</v>
      </c>
      <c r="L165" s="849">
        <v>1</v>
      </c>
      <c r="M165" s="849">
        <v>135</v>
      </c>
      <c r="N165" s="849"/>
      <c r="O165" s="849"/>
      <c r="P165" s="837"/>
      <c r="Q165" s="850"/>
    </row>
    <row r="166" spans="1:17" ht="14.45" customHeight="1" x14ac:dyDescent="0.2">
      <c r="A166" s="831" t="s">
        <v>3007</v>
      </c>
      <c r="B166" s="832" t="s">
        <v>3008</v>
      </c>
      <c r="C166" s="832" t="s">
        <v>877</v>
      </c>
      <c r="D166" s="832" t="s">
        <v>3251</v>
      </c>
      <c r="E166" s="832" t="s">
        <v>3252</v>
      </c>
      <c r="F166" s="849">
        <v>5</v>
      </c>
      <c r="G166" s="849">
        <v>2035</v>
      </c>
      <c r="H166" s="849">
        <v>0.83333333333333337</v>
      </c>
      <c r="I166" s="849">
        <v>407</v>
      </c>
      <c r="J166" s="849">
        <v>6</v>
      </c>
      <c r="K166" s="849">
        <v>2442</v>
      </c>
      <c r="L166" s="849">
        <v>1</v>
      </c>
      <c r="M166" s="849">
        <v>407</v>
      </c>
      <c r="N166" s="849">
        <v>3</v>
      </c>
      <c r="O166" s="849">
        <v>1224</v>
      </c>
      <c r="P166" s="837">
        <v>0.50122850122850127</v>
      </c>
      <c r="Q166" s="850">
        <v>408</v>
      </c>
    </row>
    <row r="167" spans="1:17" ht="14.45" customHeight="1" x14ac:dyDescent="0.2">
      <c r="A167" s="831" t="s">
        <v>3007</v>
      </c>
      <c r="B167" s="832" t="s">
        <v>3008</v>
      </c>
      <c r="C167" s="832" t="s">
        <v>877</v>
      </c>
      <c r="D167" s="832" t="s">
        <v>3253</v>
      </c>
      <c r="E167" s="832" t="s">
        <v>3254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119</v>
      </c>
      <c r="P167" s="837"/>
      <c r="Q167" s="850">
        <v>119</v>
      </c>
    </row>
    <row r="168" spans="1:17" ht="14.45" customHeight="1" x14ac:dyDescent="0.2">
      <c r="A168" s="831" t="s">
        <v>3007</v>
      </c>
      <c r="B168" s="832" t="s">
        <v>3008</v>
      </c>
      <c r="C168" s="832" t="s">
        <v>877</v>
      </c>
      <c r="D168" s="832" t="s">
        <v>3255</v>
      </c>
      <c r="E168" s="832" t="s">
        <v>3256</v>
      </c>
      <c r="F168" s="849">
        <v>1</v>
      </c>
      <c r="G168" s="849">
        <v>516</v>
      </c>
      <c r="H168" s="849">
        <v>1</v>
      </c>
      <c r="I168" s="849">
        <v>516</v>
      </c>
      <c r="J168" s="849">
        <v>1</v>
      </c>
      <c r="K168" s="849">
        <v>516</v>
      </c>
      <c r="L168" s="849">
        <v>1</v>
      </c>
      <c r="M168" s="849">
        <v>516</v>
      </c>
      <c r="N168" s="849"/>
      <c r="O168" s="849"/>
      <c r="P168" s="837"/>
      <c r="Q168" s="850"/>
    </row>
    <row r="169" spans="1:17" ht="14.45" customHeight="1" x14ac:dyDescent="0.2">
      <c r="A169" s="831" t="s">
        <v>3007</v>
      </c>
      <c r="B169" s="832" t="s">
        <v>3008</v>
      </c>
      <c r="C169" s="832" t="s">
        <v>877</v>
      </c>
      <c r="D169" s="832" t="s">
        <v>3257</v>
      </c>
      <c r="E169" s="832" t="s">
        <v>3258</v>
      </c>
      <c r="F169" s="849">
        <v>2</v>
      </c>
      <c r="G169" s="849">
        <v>380</v>
      </c>
      <c r="H169" s="849"/>
      <c r="I169" s="849">
        <v>190</v>
      </c>
      <c r="J169" s="849"/>
      <c r="K169" s="849"/>
      <c r="L169" s="849"/>
      <c r="M169" s="849"/>
      <c r="N169" s="849">
        <v>1</v>
      </c>
      <c r="O169" s="849">
        <v>190</v>
      </c>
      <c r="P169" s="837"/>
      <c r="Q169" s="850">
        <v>190</v>
      </c>
    </row>
    <row r="170" spans="1:17" ht="14.45" customHeight="1" x14ac:dyDescent="0.2">
      <c r="A170" s="831" t="s">
        <v>3007</v>
      </c>
      <c r="B170" s="832" t="s">
        <v>3008</v>
      </c>
      <c r="C170" s="832" t="s">
        <v>877</v>
      </c>
      <c r="D170" s="832" t="s">
        <v>3259</v>
      </c>
      <c r="E170" s="832" t="s">
        <v>3260</v>
      </c>
      <c r="F170" s="849">
        <v>2</v>
      </c>
      <c r="G170" s="849">
        <v>588</v>
      </c>
      <c r="H170" s="849">
        <v>0.99661016949152548</v>
      </c>
      <c r="I170" s="849">
        <v>294</v>
      </c>
      <c r="J170" s="849">
        <v>2</v>
      </c>
      <c r="K170" s="849">
        <v>590</v>
      </c>
      <c r="L170" s="849">
        <v>1</v>
      </c>
      <c r="M170" s="849">
        <v>295</v>
      </c>
      <c r="N170" s="849"/>
      <c r="O170" s="849"/>
      <c r="P170" s="837"/>
      <c r="Q170" s="850"/>
    </row>
    <row r="171" spans="1:17" ht="14.45" customHeight="1" x14ac:dyDescent="0.2">
      <c r="A171" s="831" t="s">
        <v>3007</v>
      </c>
      <c r="B171" s="832" t="s">
        <v>3008</v>
      </c>
      <c r="C171" s="832" t="s">
        <v>877</v>
      </c>
      <c r="D171" s="832" t="s">
        <v>3261</v>
      </c>
      <c r="E171" s="832" t="s">
        <v>3262</v>
      </c>
      <c r="F171" s="849"/>
      <c r="G171" s="849"/>
      <c r="H171" s="849"/>
      <c r="I171" s="849"/>
      <c r="J171" s="849">
        <v>13</v>
      </c>
      <c r="K171" s="849">
        <v>1729</v>
      </c>
      <c r="L171" s="849">
        <v>1</v>
      </c>
      <c r="M171" s="849">
        <v>133</v>
      </c>
      <c r="N171" s="849"/>
      <c r="O171" s="849"/>
      <c r="P171" s="837"/>
      <c r="Q171" s="850"/>
    </row>
    <row r="172" spans="1:17" ht="14.45" customHeight="1" x14ac:dyDescent="0.2">
      <c r="A172" s="831" t="s">
        <v>3007</v>
      </c>
      <c r="B172" s="832" t="s">
        <v>3008</v>
      </c>
      <c r="C172" s="832" t="s">
        <v>877</v>
      </c>
      <c r="D172" s="832" t="s">
        <v>3263</v>
      </c>
      <c r="E172" s="832" t="s">
        <v>3264</v>
      </c>
      <c r="F172" s="849">
        <v>251</v>
      </c>
      <c r="G172" s="849">
        <v>9287</v>
      </c>
      <c r="H172" s="849">
        <v>1.1357466063348416</v>
      </c>
      <c r="I172" s="849">
        <v>37</v>
      </c>
      <c r="J172" s="849">
        <v>221</v>
      </c>
      <c r="K172" s="849">
        <v>8177</v>
      </c>
      <c r="L172" s="849">
        <v>1</v>
      </c>
      <c r="M172" s="849">
        <v>37</v>
      </c>
      <c r="N172" s="849">
        <v>163</v>
      </c>
      <c r="O172" s="849">
        <v>6031</v>
      </c>
      <c r="P172" s="837">
        <v>0.73755656108597289</v>
      </c>
      <c r="Q172" s="850">
        <v>37</v>
      </c>
    </row>
    <row r="173" spans="1:17" ht="14.45" customHeight="1" x14ac:dyDescent="0.2">
      <c r="A173" s="831" t="s">
        <v>3007</v>
      </c>
      <c r="B173" s="832" t="s">
        <v>3008</v>
      </c>
      <c r="C173" s="832" t="s">
        <v>877</v>
      </c>
      <c r="D173" s="832" t="s">
        <v>3265</v>
      </c>
      <c r="E173" s="832" t="s">
        <v>3266</v>
      </c>
      <c r="F173" s="849">
        <v>1</v>
      </c>
      <c r="G173" s="849">
        <v>254</v>
      </c>
      <c r="H173" s="849">
        <v>1</v>
      </c>
      <c r="I173" s="849">
        <v>254</v>
      </c>
      <c r="J173" s="849">
        <v>1</v>
      </c>
      <c r="K173" s="849">
        <v>254</v>
      </c>
      <c r="L173" s="849">
        <v>1</v>
      </c>
      <c r="M173" s="849">
        <v>254</v>
      </c>
      <c r="N173" s="849"/>
      <c r="O173" s="849"/>
      <c r="P173" s="837"/>
      <c r="Q173" s="850"/>
    </row>
    <row r="174" spans="1:17" ht="14.45" customHeight="1" x14ac:dyDescent="0.2">
      <c r="A174" s="831" t="s">
        <v>3007</v>
      </c>
      <c r="B174" s="832" t="s">
        <v>3008</v>
      </c>
      <c r="C174" s="832" t="s">
        <v>877</v>
      </c>
      <c r="D174" s="832" t="s">
        <v>3267</v>
      </c>
      <c r="E174" s="832" t="s">
        <v>3268</v>
      </c>
      <c r="F174" s="849">
        <v>15</v>
      </c>
      <c r="G174" s="849">
        <v>2595</v>
      </c>
      <c r="H174" s="849">
        <v>2.485632183908046</v>
      </c>
      <c r="I174" s="849">
        <v>173</v>
      </c>
      <c r="J174" s="849">
        <v>6</v>
      </c>
      <c r="K174" s="849">
        <v>1044</v>
      </c>
      <c r="L174" s="849">
        <v>1</v>
      </c>
      <c r="M174" s="849">
        <v>174</v>
      </c>
      <c r="N174" s="849">
        <v>4</v>
      </c>
      <c r="O174" s="849">
        <v>700</v>
      </c>
      <c r="P174" s="837">
        <v>0.67049808429118773</v>
      </c>
      <c r="Q174" s="850">
        <v>175</v>
      </c>
    </row>
    <row r="175" spans="1:17" ht="14.45" customHeight="1" x14ac:dyDescent="0.2">
      <c r="A175" s="831" t="s">
        <v>3007</v>
      </c>
      <c r="B175" s="832" t="s">
        <v>3008</v>
      </c>
      <c r="C175" s="832" t="s">
        <v>877</v>
      </c>
      <c r="D175" s="832" t="s">
        <v>3269</v>
      </c>
      <c r="E175" s="832" t="s">
        <v>3270</v>
      </c>
      <c r="F175" s="849">
        <v>92</v>
      </c>
      <c r="G175" s="849">
        <v>76820</v>
      </c>
      <c r="H175" s="849">
        <v>1.069767441860465</v>
      </c>
      <c r="I175" s="849">
        <v>835</v>
      </c>
      <c r="J175" s="849">
        <v>86</v>
      </c>
      <c r="K175" s="849">
        <v>71810</v>
      </c>
      <c r="L175" s="849">
        <v>1</v>
      </c>
      <c r="M175" s="849">
        <v>835</v>
      </c>
      <c r="N175" s="849">
        <v>26</v>
      </c>
      <c r="O175" s="849">
        <v>21788</v>
      </c>
      <c r="P175" s="837">
        <v>0.30341178108898481</v>
      </c>
      <c r="Q175" s="850">
        <v>838</v>
      </c>
    </row>
    <row r="176" spans="1:17" ht="14.45" customHeight="1" x14ac:dyDescent="0.2">
      <c r="A176" s="831" t="s">
        <v>3007</v>
      </c>
      <c r="B176" s="832" t="s">
        <v>3008</v>
      </c>
      <c r="C176" s="832" t="s">
        <v>877</v>
      </c>
      <c r="D176" s="832" t="s">
        <v>3271</v>
      </c>
      <c r="E176" s="832" t="s">
        <v>3272</v>
      </c>
      <c r="F176" s="849">
        <v>2425</v>
      </c>
      <c r="G176" s="849">
        <v>225525</v>
      </c>
      <c r="H176" s="849">
        <v>0.92983128834355833</v>
      </c>
      <c r="I176" s="849">
        <v>93</v>
      </c>
      <c r="J176" s="849">
        <v>2608</v>
      </c>
      <c r="K176" s="849">
        <v>242544</v>
      </c>
      <c r="L176" s="849">
        <v>1</v>
      </c>
      <c r="M176" s="849">
        <v>93</v>
      </c>
      <c r="N176" s="849">
        <v>2596</v>
      </c>
      <c r="O176" s="849">
        <v>244024</v>
      </c>
      <c r="P176" s="837">
        <v>1.0061019856191042</v>
      </c>
      <c r="Q176" s="850">
        <v>94</v>
      </c>
    </row>
    <row r="177" spans="1:17" ht="14.45" customHeight="1" x14ac:dyDescent="0.2">
      <c r="A177" s="831" t="s">
        <v>3007</v>
      </c>
      <c r="B177" s="832" t="s">
        <v>3008</v>
      </c>
      <c r="C177" s="832" t="s">
        <v>877</v>
      </c>
      <c r="D177" s="832" t="s">
        <v>3273</v>
      </c>
      <c r="E177" s="832" t="s">
        <v>3274</v>
      </c>
      <c r="F177" s="849">
        <v>101</v>
      </c>
      <c r="G177" s="849">
        <v>95142</v>
      </c>
      <c r="H177" s="849">
        <v>0.80800000000000005</v>
      </c>
      <c r="I177" s="849">
        <v>942</v>
      </c>
      <c r="J177" s="849">
        <v>125</v>
      </c>
      <c r="K177" s="849">
        <v>117750</v>
      </c>
      <c r="L177" s="849">
        <v>1</v>
      </c>
      <c r="M177" s="849">
        <v>942</v>
      </c>
      <c r="N177" s="849">
        <v>110</v>
      </c>
      <c r="O177" s="849">
        <v>103620</v>
      </c>
      <c r="P177" s="837">
        <v>0.88</v>
      </c>
      <c r="Q177" s="850">
        <v>942</v>
      </c>
    </row>
    <row r="178" spans="1:17" ht="14.45" customHeight="1" x14ac:dyDescent="0.2">
      <c r="A178" s="831" t="s">
        <v>3007</v>
      </c>
      <c r="B178" s="832" t="s">
        <v>3008</v>
      </c>
      <c r="C178" s="832" t="s">
        <v>877</v>
      </c>
      <c r="D178" s="832" t="s">
        <v>3275</v>
      </c>
      <c r="E178" s="832" t="s">
        <v>3276</v>
      </c>
      <c r="F178" s="849">
        <v>115</v>
      </c>
      <c r="G178" s="849">
        <v>10695</v>
      </c>
      <c r="H178" s="849">
        <v>0.78767123287671237</v>
      </c>
      <c r="I178" s="849">
        <v>93</v>
      </c>
      <c r="J178" s="849">
        <v>146</v>
      </c>
      <c r="K178" s="849">
        <v>13578</v>
      </c>
      <c r="L178" s="849">
        <v>1</v>
      </c>
      <c r="M178" s="849">
        <v>93</v>
      </c>
      <c r="N178" s="849">
        <v>153</v>
      </c>
      <c r="O178" s="849">
        <v>14382</v>
      </c>
      <c r="P178" s="837">
        <v>1.0592134334953602</v>
      </c>
      <c r="Q178" s="850">
        <v>94</v>
      </c>
    </row>
    <row r="179" spans="1:17" ht="14.45" customHeight="1" x14ac:dyDescent="0.2">
      <c r="A179" s="831" t="s">
        <v>3007</v>
      </c>
      <c r="B179" s="832" t="s">
        <v>3008</v>
      </c>
      <c r="C179" s="832" t="s">
        <v>877</v>
      </c>
      <c r="D179" s="832" t="s">
        <v>3277</v>
      </c>
      <c r="E179" s="832" t="s">
        <v>3278</v>
      </c>
      <c r="F179" s="849"/>
      <c r="G179" s="849"/>
      <c r="H179" s="849"/>
      <c r="I179" s="849"/>
      <c r="J179" s="849">
        <v>23</v>
      </c>
      <c r="K179" s="849">
        <v>12259</v>
      </c>
      <c r="L179" s="849">
        <v>1</v>
      </c>
      <c r="M179" s="849">
        <v>533</v>
      </c>
      <c r="N179" s="849">
        <v>251</v>
      </c>
      <c r="O179" s="849">
        <v>133783</v>
      </c>
      <c r="P179" s="837">
        <v>10.913043478260869</v>
      </c>
      <c r="Q179" s="850">
        <v>533</v>
      </c>
    </row>
    <row r="180" spans="1:17" ht="14.45" customHeight="1" x14ac:dyDescent="0.2">
      <c r="A180" s="831" t="s">
        <v>3007</v>
      </c>
      <c r="B180" s="832" t="s">
        <v>3279</v>
      </c>
      <c r="C180" s="832" t="s">
        <v>877</v>
      </c>
      <c r="D180" s="832" t="s">
        <v>3280</v>
      </c>
      <c r="E180" s="832" t="s">
        <v>3281</v>
      </c>
      <c r="F180" s="849">
        <v>715</v>
      </c>
      <c r="G180" s="849">
        <v>742170</v>
      </c>
      <c r="H180" s="849">
        <v>1.1996644295302012</v>
      </c>
      <c r="I180" s="849">
        <v>1038</v>
      </c>
      <c r="J180" s="849">
        <v>596</v>
      </c>
      <c r="K180" s="849">
        <v>618648</v>
      </c>
      <c r="L180" s="849">
        <v>1</v>
      </c>
      <c r="M180" s="849">
        <v>1038</v>
      </c>
      <c r="N180" s="849">
        <v>597</v>
      </c>
      <c r="O180" s="849">
        <v>620283</v>
      </c>
      <c r="P180" s="837">
        <v>1.0026428599138768</v>
      </c>
      <c r="Q180" s="850">
        <v>1039</v>
      </c>
    </row>
    <row r="181" spans="1:17" ht="14.45" customHeight="1" x14ac:dyDescent="0.2">
      <c r="A181" s="831" t="s">
        <v>3282</v>
      </c>
      <c r="B181" s="832" t="s">
        <v>3283</v>
      </c>
      <c r="C181" s="832" t="s">
        <v>2549</v>
      </c>
      <c r="D181" s="832" t="s">
        <v>3284</v>
      </c>
      <c r="E181" s="832" t="s">
        <v>3285</v>
      </c>
      <c r="F181" s="849">
        <v>0.12000000000000001</v>
      </c>
      <c r="G181" s="849">
        <v>593.26</v>
      </c>
      <c r="H181" s="849">
        <v>3.049709556366627</v>
      </c>
      <c r="I181" s="849">
        <v>4943.833333333333</v>
      </c>
      <c r="J181" s="849">
        <v>0.04</v>
      </c>
      <c r="K181" s="849">
        <v>194.53</v>
      </c>
      <c r="L181" s="849">
        <v>1</v>
      </c>
      <c r="M181" s="849">
        <v>4863.25</v>
      </c>
      <c r="N181" s="849">
        <v>0.04</v>
      </c>
      <c r="O181" s="849">
        <v>194.53</v>
      </c>
      <c r="P181" s="837">
        <v>1</v>
      </c>
      <c r="Q181" s="850">
        <v>4863.25</v>
      </c>
    </row>
    <row r="182" spans="1:17" ht="14.45" customHeight="1" x14ac:dyDescent="0.2">
      <c r="A182" s="831" t="s">
        <v>3282</v>
      </c>
      <c r="B182" s="832" t="s">
        <v>3283</v>
      </c>
      <c r="C182" s="832" t="s">
        <v>2549</v>
      </c>
      <c r="D182" s="832" t="s">
        <v>3286</v>
      </c>
      <c r="E182" s="832" t="s">
        <v>3285</v>
      </c>
      <c r="F182" s="849"/>
      <c r="G182" s="849"/>
      <c r="H182" s="849"/>
      <c r="I182" s="849"/>
      <c r="J182" s="849">
        <v>0.05</v>
      </c>
      <c r="K182" s="849">
        <v>483</v>
      </c>
      <c r="L182" s="849">
        <v>1</v>
      </c>
      <c r="M182" s="849">
        <v>9660</v>
      </c>
      <c r="N182" s="849">
        <v>0.03</v>
      </c>
      <c r="O182" s="849">
        <v>262.46999999999997</v>
      </c>
      <c r="P182" s="837">
        <v>0.54341614906832292</v>
      </c>
      <c r="Q182" s="850">
        <v>8749</v>
      </c>
    </row>
    <row r="183" spans="1:17" ht="14.45" customHeight="1" x14ac:dyDescent="0.2">
      <c r="A183" s="831" t="s">
        <v>3282</v>
      </c>
      <c r="B183" s="832" t="s">
        <v>3283</v>
      </c>
      <c r="C183" s="832" t="s">
        <v>2549</v>
      </c>
      <c r="D183" s="832" t="s">
        <v>3287</v>
      </c>
      <c r="E183" s="832" t="s">
        <v>3285</v>
      </c>
      <c r="F183" s="849">
        <v>0.03</v>
      </c>
      <c r="G183" s="849">
        <v>144.69</v>
      </c>
      <c r="H183" s="849"/>
      <c r="I183" s="849">
        <v>4823</v>
      </c>
      <c r="J183" s="849"/>
      <c r="K183" s="849"/>
      <c r="L183" s="849"/>
      <c r="M183" s="849"/>
      <c r="N183" s="849"/>
      <c r="O183" s="849"/>
      <c r="P183" s="837"/>
      <c r="Q183" s="850"/>
    </row>
    <row r="184" spans="1:17" ht="14.45" customHeight="1" x14ac:dyDescent="0.2">
      <c r="A184" s="831" t="s">
        <v>3282</v>
      </c>
      <c r="B184" s="832" t="s">
        <v>3283</v>
      </c>
      <c r="C184" s="832" t="s">
        <v>2549</v>
      </c>
      <c r="D184" s="832" t="s">
        <v>3288</v>
      </c>
      <c r="E184" s="832" t="s">
        <v>3285</v>
      </c>
      <c r="F184" s="849">
        <v>6.0000000000000005E-2</v>
      </c>
      <c r="G184" s="849">
        <v>296.62</v>
      </c>
      <c r="H184" s="849">
        <v>6.0008092251669032</v>
      </c>
      <c r="I184" s="849">
        <v>4943.6666666666661</v>
      </c>
      <c r="J184" s="849">
        <v>0.01</v>
      </c>
      <c r="K184" s="849">
        <v>49.43</v>
      </c>
      <c r="L184" s="849">
        <v>1</v>
      </c>
      <c r="M184" s="849">
        <v>4943</v>
      </c>
      <c r="N184" s="849"/>
      <c r="O184" s="849"/>
      <c r="P184" s="837"/>
      <c r="Q184" s="850"/>
    </row>
    <row r="185" spans="1:17" ht="14.45" customHeight="1" x14ac:dyDescent="0.2">
      <c r="A185" s="831" t="s">
        <v>3282</v>
      </c>
      <c r="B185" s="832" t="s">
        <v>3283</v>
      </c>
      <c r="C185" s="832" t="s">
        <v>2549</v>
      </c>
      <c r="D185" s="832" t="s">
        <v>3289</v>
      </c>
      <c r="E185" s="832" t="s">
        <v>3290</v>
      </c>
      <c r="F185" s="849">
        <v>0.2</v>
      </c>
      <c r="G185" s="849">
        <v>168.68</v>
      </c>
      <c r="H185" s="849"/>
      <c r="I185" s="849">
        <v>843.4</v>
      </c>
      <c r="J185" s="849"/>
      <c r="K185" s="849"/>
      <c r="L185" s="849"/>
      <c r="M185" s="849"/>
      <c r="N185" s="849">
        <v>0.8</v>
      </c>
      <c r="O185" s="849">
        <v>413.6</v>
      </c>
      <c r="P185" s="837"/>
      <c r="Q185" s="850">
        <v>517</v>
      </c>
    </row>
    <row r="186" spans="1:17" ht="14.45" customHeight="1" x14ac:dyDescent="0.2">
      <c r="A186" s="831" t="s">
        <v>3282</v>
      </c>
      <c r="B186" s="832" t="s">
        <v>3283</v>
      </c>
      <c r="C186" s="832" t="s">
        <v>2549</v>
      </c>
      <c r="D186" s="832" t="s">
        <v>3291</v>
      </c>
      <c r="E186" s="832" t="s">
        <v>3292</v>
      </c>
      <c r="F186" s="849">
        <v>0.15999999999999998</v>
      </c>
      <c r="G186" s="849">
        <v>727.60000000000014</v>
      </c>
      <c r="H186" s="849"/>
      <c r="I186" s="849">
        <v>4547.5000000000018</v>
      </c>
      <c r="J186" s="849"/>
      <c r="K186" s="849"/>
      <c r="L186" s="849"/>
      <c r="M186" s="849"/>
      <c r="N186" s="849"/>
      <c r="O186" s="849"/>
      <c r="P186" s="837"/>
      <c r="Q186" s="850"/>
    </row>
    <row r="187" spans="1:17" ht="14.45" customHeight="1" x14ac:dyDescent="0.2">
      <c r="A187" s="831" t="s">
        <v>3282</v>
      </c>
      <c r="B187" s="832" t="s">
        <v>3283</v>
      </c>
      <c r="C187" s="832" t="s">
        <v>2549</v>
      </c>
      <c r="D187" s="832" t="s">
        <v>3293</v>
      </c>
      <c r="E187" s="832" t="s">
        <v>3292</v>
      </c>
      <c r="F187" s="849">
        <v>0.06</v>
      </c>
      <c r="G187" s="849">
        <v>545.71</v>
      </c>
      <c r="H187" s="849">
        <v>0.49338191418187083</v>
      </c>
      <c r="I187" s="849">
        <v>9095.1666666666679</v>
      </c>
      <c r="J187" s="849">
        <v>0.17</v>
      </c>
      <c r="K187" s="849">
        <v>1106.06</v>
      </c>
      <c r="L187" s="849">
        <v>1</v>
      </c>
      <c r="M187" s="849">
        <v>6506.2352941176459</v>
      </c>
      <c r="N187" s="849"/>
      <c r="O187" s="849"/>
      <c r="P187" s="837"/>
      <c r="Q187" s="850"/>
    </row>
    <row r="188" spans="1:17" ht="14.45" customHeight="1" x14ac:dyDescent="0.2">
      <c r="A188" s="831" t="s">
        <v>3282</v>
      </c>
      <c r="B188" s="832" t="s">
        <v>3283</v>
      </c>
      <c r="C188" s="832" t="s">
        <v>2549</v>
      </c>
      <c r="D188" s="832" t="s">
        <v>3294</v>
      </c>
      <c r="E188" s="832" t="s">
        <v>3295</v>
      </c>
      <c r="F188" s="849">
        <v>0.13</v>
      </c>
      <c r="G188" s="849">
        <v>243.65999999999997</v>
      </c>
      <c r="H188" s="849">
        <v>4.5774938944204395</v>
      </c>
      <c r="I188" s="849">
        <v>1874.3076923076919</v>
      </c>
      <c r="J188" s="849">
        <v>0.1</v>
      </c>
      <c r="K188" s="849">
        <v>53.23</v>
      </c>
      <c r="L188" s="849">
        <v>1</v>
      </c>
      <c r="M188" s="849">
        <v>532.29999999999995</v>
      </c>
      <c r="N188" s="849"/>
      <c r="O188" s="849"/>
      <c r="P188" s="837"/>
      <c r="Q188" s="850"/>
    </row>
    <row r="189" spans="1:17" ht="14.45" customHeight="1" x14ac:dyDescent="0.2">
      <c r="A189" s="831" t="s">
        <v>3282</v>
      </c>
      <c r="B189" s="832" t="s">
        <v>3283</v>
      </c>
      <c r="C189" s="832" t="s">
        <v>2549</v>
      </c>
      <c r="D189" s="832" t="s">
        <v>3296</v>
      </c>
      <c r="E189" s="832" t="s">
        <v>3292</v>
      </c>
      <c r="F189" s="849">
        <v>0.91999999999999993</v>
      </c>
      <c r="G189" s="849">
        <v>1664.41</v>
      </c>
      <c r="H189" s="849">
        <v>6.1000916254352209</v>
      </c>
      <c r="I189" s="849">
        <v>1809.1413043478262</v>
      </c>
      <c r="J189" s="849">
        <v>0.15000000000000002</v>
      </c>
      <c r="K189" s="849">
        <v>272.85000000000002</v>
      </c>
      <c r="L189" s="849">
        <v>1</v>
      </c>
      <c r="M189" s="849">
        <v>1818.9999999999998</v>
      </c>
      <c r="N189" s="849"/>
      <c r="O189" s="849"/>
      <c r="P189" s="837"/>
      <c r="Q189" s="850"/>
    </row>
    <row r="190" spans="1:17" ht="14.45" customHeight="1" x14ac:dyDescent="0.2">
      <c r="A190" s="831" t="s">
        <v>3282</v>
      </c>
      <c r="B190" s="832" t="s">
        <v>3283</v>
      </c>
      <c r="C190" s="832" t="s">
        <v>2549</v>
      </c>
      <c r="D190" s="832" t="s">
        <v>3297</v>
      </c>
      <c r="E190" s="832" t="s">
        <v>3292</v>
      </c>
      <c r="F190" s="849">
        <v>0.02</v>
      </c>
      <c r="G190" s="849">
        <v>545.71</v>
      </c>
      <c r="H190" s="849">
        <v>0.56136073735752789</v>
      </c>
      <c r="I190" s="849">
        <v>27285.5</v>
      </c>
      <c r="J190" s="849">
        <v>0.02</v>
      </c>
      <c r="K190" s="849">
        <v>972.12</v>
      </c>
      <c r="L190" s="849">
        <v>1</v>
      </c>
      <c r="M190" s="849">
        <v>48606</v>
      </c>
      <c r="N190" s="849"/>
      <c r="O190" s="849"/>
      <c r="P190" s="837"/>
      <c r="Q190" s="850"/>
    </row>
    <row r="191" spans="1:17" ht="14.45" customHeight="1" x14ac:dyDescent="0.2">
      <c r="A191" s="831" t="s">
        <v>3282</v>
      </c>
      <c r="B191" s="832" t="s">
        <v>3283</v>
      </c>
      <c r="C191" s="832" t="s">
        <v>2549</v>
      </c>
      <c r="D191" s="832" t="s">
        <v>3298</v>
      </c>
      <c r="E191" s="832" t="s">
        <v>3292</v>
      </c>
      <c r="F191" s="849"/>
      <c r="G191" s="849"/>
      <c r="H191" s="849"/>
      <c r="I191" s="849"/>
      <c r="J191" s="849">
        <v>0.15</v>
      </c>
      <c r="K191" s="849">
        <v>98.33</v>
      </c>
      <c r="L191" s="849">
        <v>1</v>
      </c>
      <c r="M191" s="849">
        <v>655.5333333333333</v>
      </c>
      <c r="N191" s="849"/>
      <c r="O191" s="849"/>
      <c r="P191" s="837"/>
      <c r="Q191" s="850"/>
    </row>
    <row r="192" spans="1:17" ht="14.45" customHeight="1" x14ac:dyDescent="0.2">
      <c r="A192" s="831" t="s">
        <v>3282</v>
      </c>
      <c r="B192" s="832" t="s">
        <v>3283</v>
      </c>
      <c r="C192" s="832" t="s">
        <v>2549</v>
      </c>
      <c r="D192" s="832" t="s">
        <v>3299</v>
      </c>
      <c r="E192" s="832" t="s">
        <v>3292</v>
      </c>
      <c r="F192" s="849"/>
      <c r="G192" s="849"/>
      <c r="H192" s="849"/>
      <c r="I192" s="849"/>
      <c r="J192" s="849">
        <v>0.01</v>
      </c>
      <c r="K192" s="849">
        <v>91.78</v>
      </c>
      <c r="L192" s="849">
        <v>1</v>
      </c>
      <c r="M192" s="849">
        <v>9178</v>
      </c>
      <c r="N192" s="849"/>
      <c r="O192" s="849"/>
      <c r="P192" s="837"/>
      <c r="Q192" s="850"/>
    </row>
    <row r="193" spans="1:17" ht="14.45" customHeight="1" x14ac:dyDescent="0.2">
      <c r="A193" s="831" t="s">
        <v>3282</v>
      </c>
      <c r="B193" s="832" t="s">
        <v>3283</v>
      </c>
      <c r="C193" s="832" t="s">
        <v>2549</v>
      </c>
      <c r="D193" s="832" t="s">
        <v>3300</v>
      </c>
      <c r="E193" s="832" t="s">
        <v>3292</v>
      </c>
      <c r="F193" s="849"/>
      <c r="G193" s="849"/>
      <c r="H193" s="849"/>
      <c r="I193" s="849"/>
      <c r="J193" s="849"/>
      <c r="K193" s="849"/>
      <c r="L193" s="849"/>
      <c r="M193" s="849"/>
      <c r="N193" s="849">
        <v>0.33000000000000007</v>
      </c>
      <c r="O193" s="849">
        <v>541.02</v>
      </c>
      <c r="P193" s="837"/>
      <c r="Q193" s="850">
        <v>1639.454545454545</v>
      </c>
    </row>
    <row r="194" spans="1:17" ht="14.45" customHeight="1" x14ac:dyDescent="0.2">
      <c r="A194" s="831" t="s">
        <v>3282</v>
      </c>
      <c r="B194" s="832" t="s">
        <v>3283</v>
      </c>
      <c r="C194" s="832" t="s">
        <v>2549</v>
      </c>
      <c r="D194" s="832" t="s">
        <v>3301</v>
      </c>
      <c r="E194" s="832" t="s">
        <v>3295</v>
      </c>
      <c r="F194" s="849"/>
      <c r="G194" s="849"/>
      <c r="H194" s="849"/>
      <c r="I194" s="849"/>
      <c r="J194" s="849"/>
      <c r="K194" s="849"/>
      <c r="L194" s="849"/>
      <c r="M194" s="849"/>
      <c r="N194" s="849">
        <v>0.13</v>
      </c>
      <c r="O194" s="849">
        <v>66.540000000000006</v>
      </c>
      <c r="P194" s="837"/>
      <c r="Q194" s="850">
        <v>511.84615384615387</v>
      </c>
    </row>
    <row r="195" spans="1:17" ht="14.45" customHeight="1" x14ac:dyDescent="0.2">
      <c r="A195" s="831" t="s">
        <v>3282</v>
      </c>
      <c r="B195" s="832" t="s">
        <v>3283</v>
      </c>
      <c r="C195" s="832" t="s">
        <v>2549</v>
      </c>
      <c r="D195" s="832" t="s">
        <v>3302</v>
      </c>
      <c r="E195" s="832" t="s">
        <v>3292</v>
      </c>
      <c r="F195" s="849"/>
      <c r="G195" s="849"/>
      <c r="H195" s="849"/>
      <c r="I195" s="849"/>
      <c r="J195" s="849"/>
      <c r="K195" s="849"/>
      <c r="L195" s="849"/>
      <c r="M195" s="849"/>
      <c r="N195" s="849">
        <v>0.06</v>
      </c>
      <c r="O195" s="849">
        <v>196.56</v>
      </c>
      <c r="P195" s="837"/>
      <c r="Q195" s="850">
        <v>3276</v>
      </c>
    </row>
    <row r="196" spans="1:17" ht="14.45" customHeight="1" x14ac:dyDescent="0.2">
      <c r="A196" s="831" t="s">
        <v>3282</v>
      </c>
      <c r="B196" s="832" t="s">
        <v>3283</v>
      </c>
      <c r="C196" s="832" t="s">
        <v>2629</v>
      </c>
      <c r="D196" s="832" t="s">
        <v>3303</v>
      </c>
      <c r="E196" s="832" t="s">
        <v>3304</v>
      </c>
      <c r="F196" s="849"/>
      <c r="G196" s="849"/>
      <c r="H196" s="849"/>
      <c r="I196" s="849"/>
      <c r="J196" s="849">
        <v>1</v>
      </c>
      <c r="K196" s="849">
        <v>972.32</v>
      </c>
      <c r="L196" s="849">
        <v>1</v>
      </c>
      <c r="M196" s="849">
        <v>972.32</v>
      </c>
      <c r="N196" s="849"/>
      <c r="O196" s="849"/>
      <c r="P196" s="837"/>
      <c r="Q196" s="850"/>
    </row>
    <row r="197" spans="1:17" ht="14.45" customHeight="1" x14ac:dyDescent="0.2">
      <c r="A197" s="831" t="s">
        <v>3282</v>
      </c>
      <c r="B197" s="832" t="s">
        <v>3283</v>
      </c>
      <c r="C197" s="832" t="s">
        <v>2629</v>
      </c>
      <c r="D197" s="832" t="s">
        <v>3305</v>
      </c>
      <c r="E197" s="832" t="s">
        <v>3306</v>
      </c>
      <c r="F197" s="849"/>
      <c r="G197" s="849"/>
      <c r="H197" s="849"/>
      <c r="I197" s="849"/>
      <c r="J197" s="849">
        <v>1</v>
      </c>
      <c r="K197" s="849">
        <v>943.25</v>
      </c>
      <c r="L197" s="849">
        <v>1</v>
      </c>
      <c r="M197" s="849">
        <v>943.25</v>
      </c>
      <c r="N197" s="849"/>
      <c r="O197" s="849"/>
      <c r="P197" s="837"/>
      <c r="Q197" s="850"/>
    </row>
    <row r="198" spans="1:17" ht="14.45" customHeight="1" x14ac:dyDescent="0.2">
      <c r="A198" s="831" t="s">
        <v>3282</v>
      </c>
      <c r="B198" s="832" t="s">
        <v>3283</v>
      </c>
      <c r="C198" s="832" t="s">
        <v>2629</v>
      </c>
      <c r="D198" s="832" t="s">
        <v>3307</v>
      </c>
      <c r="E198" s="832" t="s">
        <v>3308</v>
      </c>
      <c r="F198" s="849"/>
      <c r="G198" s="849"/>
      <c r="H198" s="849"/>
      <c r="I198" s="849"/>
      <c r="J198" s="849">
        <v>1</v>
      </c>
      <c r="K198" s="849">
        <v>7650</v>
      </c>
      <c r="L198" s="849">
        <v>1</v>
      </c>
      <c r="M198" s="849">
        <v>7650</v>
      </c>
      <c r="N198" s="849"/>
      <c r="O198" s="849"/>
      <c r="P198" s="837"/>
      <c r="Q198" s="850"/>
    </row>
    <row r="199" spans="1:17" ht="14.45" customHeight="1" x14ac:dyDescent="0.2">
      <c r="A199" s="831" t="s">
        <v>3282</v>
      </c>
      <c r="B199" s="832" t="s">
        <v>3283</v>
      </c>
      <c r="C199" s="832" t="s">
        <v>2629</v>
      </c>
      <c r="D199" s="832" t="s">
        <v>3309</v>
      </c>
      <c r="E199" s="832" t="s">
        <v>3310</v>
      </c>
      <c r="F199" s="849"/>
      <c r="G199" s="849"/>
      <c r="H199" s="849"/>
      <c r="I199" s="849"/>
      <c r="J199" s="849">
        <v>2</v>
      </c>
      <c r="K199" s="849">
        <v>23666.12</v>
      </c>
      <c r="L199" s="849">
        <v>1</v>
      </c>
      <c r="M199" s="849">
        <v>11833.06</v>
      </c>
      <c r="N199" s="849"/>
      <c r="O199" s="849"/>
      <c r="P199" s="837"/>
      <c r="Q199" s="850"/>
    </row>
    <row r="200" spans="1:17" ht="14.45" customHeight="1" x14ac:dyDescent="0.2">
      <c r="A200" s="831" t="s">
        <v>3282</v>
      </c>
      <c r="B200" s="832" t="s">
        <v>3283</v>
      </c>
      <c r="C200" s="832" t="s">
        <v>2629</v>
      </c>
      <c r="D200" s="832" t="s">
        <v>3311</v>
      </c>
      <c r="E200" s="832" t="s">
        <v>3312</v>
      </c>
      <c r="F200" s="849"/>
      <c r="G200" s="849"/>
      <c r="H200" s="849"/>
      <c r="I200" s="849"/>
      <c r="J200" s="849">
        <v>1</v>
      </c>
      <c r="K200" s="849">
        <v>831.16</v>
      </c>
      <c r="L200" s="849">
        <v>1</v>
      </c>
      <c r="M200" s="849">
        <v>831.16</v>
      </c>
      <c r="N200" s="849"/>
      <c r="O200" s="849"/>
      <c r="P200" s="837"/>
      <c r="Q200" s="850"/>
    </row>
    <row r="201" spans="1:17" ht="14.45" customHeight="1" x14ac:dyDescent="0.2">
      <c r="A201" s="831" t="s">
        <v>3282</v>
      </c>
      <c r="B201" s="832" t="s">
        <v>3283</v>
      </c>
      <c r="C201" s="832" t="s">
        <v>2629</v>
      </c>
      <c r="D201" s="832" t="s">
        <v>3313</v>
      </c>
      <c r="E201" s="832" t="s">
        <v>3314</v>
      </c>
      <c r="F201" s="849"/>
      <c r="G201" s="849"/>
      <c r="H201" s="849"/>
      <c r="I201" s="849"/>
      <c r="J201" s="849">
        <v>1</v>
      </c>
      <c r="K201" s="849">
        <v>1086.17</v>
      </c>
      <c r="L201" s="849">
        <v>1</v>
      </c>
      <c r="M201" s="849">
        <v>1086.17</v>
      </c>
      <c r="N201" s="849"/>
      <c r="O201" s="849"/>
      <c r="P201" s="837"/>
      <c r="Q201" s="850"/>
    </row>
    <row r="202" spans="1:17" ht="14.45" customHeight="1" x14ac:dyDescent="0.2">
      <c r="A202" s="831" t="s">
        <v>3282</v>
      </c>
      <c r="B202" s="832" t="s">
        <v>3283</v>
      </c>
      <c r="C202" s="832" t="s">
        <v>2629</v>
      </c>
      <c r="D202" s="832" t="s">
        <v>3315</v>
      </c>
      <c r="E202" s="832" t="s">
        <v>3316</v>
      </c>
      <c r="F202" s="849"/>
      <c r="G202" s="849"/>
      <c r="H202" s="849"/>
      <c r="I202" s="849"/>
      <c r="J202" s="849">
        <v>1</v>
      </c>
      <c r="K202" s="849">
        <v>16831.689999999999</v>
      </c>
      <c r="L202" s="849">
        <v>1</v>
      </c>
      <c r="M202" s="849">
        <v>16831.689999999999</v>
      </c>
      <c r="N202" s="849"/>
      <c r="O202" s="849"/>
      <c r="P202" s="837"/>
      <c r="Q202" s="850"/>
    </row>
    <row r="203" spans="1:17" ht="14.45" customHeight="1" x14ac:dyDescent="0.2">
      <c r="A203" s="831" t="s">
        <v>3282</v>
      </c>
      <c r="B203" s="832" t="s">
        <v>3283</v>
      </c>
      <c r="C203" s="832" t="s">
        <v>2629</v>
      </c>
      <c r="D203" s="832" t="s">
        <v>3317</v>
      </c>
      <c r="E203" s="832" t="s">
        <v>3318</v>
      </c>
      <c r="F203" s="849"/>
      <c r="G203" s="849"/>
      <c r="H203" s="849"/>
      <c r="I203" s="849"/>
      <c r="J203" s="849">
        <v>1</v>
      </c>
      <c r="K203" s="849">
        <v>4066.69</v>
      </c>
      <c r="L203" s="849">
        <v>1</v>
      </c>
      <c r="M203" s="849">
        <v>4066.69</v>
      </c>
      <c r="N203" s="849"/>
      <c r="O203" s="849"/>
      <c r="P203" s="837"/>
      <c r="Q203" s="850"/>
    </row>
    <row r="204" spans="1:17" ht="14.45" customHeight="1" x14ac:dyDescent="0.2">
      <c r="A204" s="831" t="s">
        <v>3282</v>
      </c>
      <c r="B204" s="832" t="s">
        <v>3283</v>
      </c>
      <c r="C204" s="832" t="s">
        <v>877</v>
      </c>
      <c r="D204" s="832" t="s">
        <v>3319</v>
      </c>
      <c r="E204" s="832" t="s">
        <v>3320</v>
      </c>
      <c r="F204" s="849">
        <v>1</v>
      </c>
      <c r="G204" s="849">
        <v>187</v>
      </c>
      <c r="H204" s="849"/>
      <c r="I204" s="849">
        <v>187</v>
      </c>
      <c r="J204" s="849"/>
      <c r="K204" s="849"/>
      <c r="L204" s="849"/>
      <c r="M204" s="849"/>
      <c r="N204" s="849"/>
      <c r="O204" s="849"/>
      <c r="P204" s="837"/>
      <c r="Q204" s="850"/>
    </row>
    <row r="205" spans="1:17" ht="14.45" customHeight="1" x14ac:dyDescent="0.2">
      <c r="A205" s="831" t="s">
        <v>3282</v>
      </c>
      <c r="B205" s="832" t="s">
        <v>3283</v>
      </c>
      <c r="C205" s="832" t="s">
        <v>877</v>
      </c>
      <c r="D205" s="832" t="s">
        <v>3321</v>
      </c>
      <c r="E205" s="832" t="s">
        <v>3322</v>
      </c>
      <c r="F205" s="849">
        <v>41</v>
      </c>
      <c r="G205" s="849">
        <v>9143</v>
      </c>
      <c r="H205" s="849">
        <v>1.3166762672811061</v>
      </c>
      <c r="I205" s="849">
        <v>223</v>
      </c>
      <c r="J205" s="849">
        <v>31</v>
      </c>
      <c r="K205" s="849">
        <v>6944</v>
      </c>
      <c r="L205" s="849">
        <v>1</v>
      </c>
      <c r="M205" s="849">
        <v>224</v>
      </c>
      <c r="N205" s="849">
        <v>34</v>
      </c>
      <c r="O205" s="849">
        <v>7650</v>
      </c>
      <c r="P205" s="837">
        <v>1.1016705069124424</v>
      </c>
      <c r="Q205" s="850">
        <v>225</v>
      </c>
    </row>
    <row r="206" spans="1:17" ht="14.45" customHeight="1" x14ac:dyDescent="0.2">
      <c r="A206" s="831" t="s">
        <v>3282</v>
      </c>
      <c r="B206" s="832" t="s">
        <v>3283</v>
      </c>
      <c r="C206" s="832" t="s">
        <v>877</v>
      </c>
      <c r="D206" s="832" t="s">
        <v>3323</v>
      </c>
      <c r="E206" s="832" t="s">
        <v>3324</v>
      </c>
      <c r="F206" s="849">
        <v>34</v>
      </c>
      <c r="G206" s="849">
        <v>7650</v>
      </c>
      <c r="H206" s="849">
        <v>0.82559896395424126</v>
      </c>
      <c r="I206" s="849">
        <v>225</v>
      </c>
      <c r="J206" s="849">
        <v>41</v>
      </c>
      <c r="K206" s="849">
        <v>9266</v>
      </c>
      <c r="L206" s="849">
        <v>1</v>
      </c>
      <c r="M206" s="849">
        <v>226</v>
      </c>
      <c r="N206" s="849">
        <v>24</v>
      </c>
      <c r="O206" s="849">
        <v>5448</v>
      </c>
      <c r="P206" s="837">
        <v>0.58795596805525574</v>
      </c>
      <c r="Q206" s="850">
        <v>227</v>
      </c>
    </row>
    <row r="207" spans="1:17" ht="14.45" customHeight="1" x14ac:dyDescent="0.2">
      <c r="A207" s="831" t="s">
        <v>3282</v>
      </c>
      <c r="B207" s="832" t="s">
        <v>3283</v>
      </c>
      <c r="C207" s="832" t="s">
        <v>877</v>
      </c>
      <c r="D207" s="832" t="s">
        <v>3325</v>
      </c>
      <c r="E207" s="832" t="s">
        <v>3326</v>
      </c>
      <c r="F207" s="849">
        <v>1</v>
      </c>
      <c r="G207" s="849">
        <v>626</v>
      </c>
      <c r="H207" s="849"/>
      <c r="I207" s="849">
        <v>626</v>
      </c>
      <c r="J207" s="849"/>
      <c r="K207" s="849"/>
      <c r="L207" s="849"/>
      <c r="M207" s="849"/>
      <c r="N207" s="849">
        <v>2</v>
      </c>
      <c r="O207" s="849">
        <v>1258</v>
      </c>
      <c r="P207" s="837"/>
      <c r="Q207" s="850">
        <v>629</v>
      </c>
    </row>
    <row r="208" spans="1:17" ht="14.45" customHeight="1" x14ac:dyDescent="0.2">
      <c r="A208" s="831" t="s">
        <v>3282</v>
      </c>
      <c r="B208" s="832" t="s">
        <v>3283</v>
      </c>
      <c r="C208" s="832" t="s">
        <v>877</v>
      </c>
      <c r="D208" s="832" t="s">
        <v>3327</v>
      </c>
      <c r="E208" s="832" t="s">
        <v>3328</v>
      </c>
      <c r="F208" s="849">
        <v>3</v>
      </c>
      <c r="G208" s="849">
        <v>1380</v>
      </c>
      <c r="H208" s="849">
        <v>0.74837310195227769</v>
      </c>
      <c r="I208" s="849">
        <v>460</v>
      </c>
      <c r="J208" s="849">
        <v>4</v>
      </c>
      <c r="K208" s="849">
        <v>1844</v>
      </c>
      <c r="L208" s="849">
        <v>1</v>
      </c>
      <c r="M208" s="849">
        <v>461</v>
      </c>
      <c r="N208" s="849">
        <v>4</v>
      </c>
      <c r="O208" s="849">
        <v>1848</v>
      </c>
      <c r="P208" s="837">
        <v>1.0021691973969631</v>
      </c>
      <c r="Q208" s="850">
        <v>462</v>
      </c>
    </row>
    <row r="209" spans="1:17" ht="14.45" customHeight="1" x14ac:dyDescent="0.2">
      <c r="A209" s="831" t="s">
        <v>3282</v>
      </c>
      <c r="B209" s="832" t="s">
        <v>3283</v>
      </c>
      <c r="C209" s="832" t="s">
        <v>877</v>
      </c>
      <c r="D209" s="832" t="s">
        <v>3329</v>
      </c>
      <c r="E209" s="832" t="s">
        <v>3330</v>
      </c>
      <c r="F209" s="849">
        <v>1</v>
      </c>
      <c r="G209" s="849">
        <v>265</v>
      </c>
      <c r="H209" s="849"/>
      <c r="I209" s="849">
        <v>265</v>
      </c>
      <c r="J209" s="849"/>
      <c r="K209" s="849"/>
      <c r="L209" s="849"/>
      <c r="M209" s="849"/>
      <c r="N209" s="849"/>
      <c r="O209" s="849"/>
      <c r="P209" s="837"/>
      <c r="Q209" s="850"/>
    </row>
    <row r="210" spans="1:17" ht="14.45" customHeight="1" x14ac:dyDescent="0.2">
      <c r="A210" s="831" t="s">
        <v>3282</v>
      </c>
      <c r="B210" s="832" t="s">
        <v>3283</v>
      </c>
      <c r="C210" s="832" t="s">
        <v>877</v>
      </c>
      <c r="D210" s="832" t="s">
        <v>3331</v>
      </c>
      <c r="E210" s="832" t="s">
        <v>3332</v>
      </c>
      <c r="F210" s="849"/>
      <c r="G210" s="849"/>
      <c r="H210" s="849"/>
      <c r="I210" s="849"/>
      <c r="J210" s="849">
        <v>1</v>
      </c>
      <c r="K210" s="849">
        <v>1577</v>
      </c>
      <c r="L210" s="849">
        <v>1</v>
      </c>
      <c r="M210" s="849">
        <v>1577</v>
      </c>
      <c r="N210" s="849"/>
      <c r="O210" s="849"/>
      <c r="P210" s="837"/>
      <c r="Q210" s="850"/>
    </row>
    <row r="211" spans="1:17" ht="14.45" customHeight="1" x14ac:dyDescent="0.2">
      <c r="A211" s="831" t="s">
        <v>3282</v>
      </c>
      <c r="B211" s="832" t="s">
        <v>3283</v>
      </c>
      <c r="C211" s="832" t="s">
        <v>877</v>
      </c>
      <c r="D211" s="832" t="s">
        <v>3333</v>
      </c>
      <c r="E211" s="832" t="s">
        <v>3334</v>
      </c>
      <c r="F211" s="849">
        <v>1</v>
      </c>
      <c r="G211" s="849">
        <v>345</v>
      </c>
      <c r="H211" s="849"/>
      <c r="I211" s="849">
        <v>345</v>
      </c>
      <c r="J211" s="849"/>
      <c r="K211" s="849"/>
      <c r="L211" s="849"/>
      <c r="M211" s="849"/>
      <c r="N211" s="849"/>
      <c r="O211" s="849"/>
      <c r="P211" s="837"/>
      <c r="Q211" s="850"/>
    </row>
    <row r="212" spans="1:17" ht="14.45" customHeight="1" x14ac:dyDescent="0.2">
      <c r="A212" s="831" t="s">
        <v>3282</v>
      </c>
      <c r="B212" s="832" t="s">
        <v>3283</v>
      </c>
      <c r="C212" s="832" t="s">
        <v>877</v>
      </c>
      <c r="D212" s="832" t="s">
        <v>3335</v>
      </c>
      <c r="E212" s="832" t="s">
        <v>3336</v>
      </c>
      <c r="F212" s="849"/>
      <c r="G212" s="849"/>
      <c r="H212" s="849"/>
      <c r="I212" s="849"/>
      <c r="J212" s="849"/>
      <c r="K212" s="849"/>
      <c r="L212" s="849"/>
      <c r="M212" s="849"/>
      <c r="N212" s="849">
        <v>1</v>
      </c>
      <c r="O212" s="849">
        <v>877</v>
      </c>
      <c r="P212" s="837"/>
      <c r="Q212" s="850">
        <v>877</v>
      </c>
    </row>
    <row r="213" spans="1:17" ht="14.45" customHeight="1" x14ac:dyDescent="0.2">
      <c r="A213" s="831" t="s">
        <v>3282</v>
      </c>
      <c r="B213" s="832" t="s">
        <v>3283</v>
      </c>
      <c r="C213" s="832" t="s">
        <v>877</v>
      </c>
      <c r="D213" s="832" t="s">
        <v>3337</v>
      </c>
      <c r="E213" s="832" t="s">
        <v>3338</v>
      </c>
      <c r="F213" s="849">
        <v>32</v>
      </c>
      <c r="G213" s="849">
        <v>165024</v>
      </c>
      <c r="H213" s="849">
        <v>0.94104766140897111</v>
      </c>
      <c r="I213" s="849">
        <v>5157</v>
      </c>
      <c r="J213" s="849">
        <v>34</v>
      </c>
      <c r="K213" s="849">
        <v>175362</v>
      </c>
      <c r="L213" s="849">
        <v>1</v>
      </c>
      <c r="M213" s="849">
        <v>5157.7058823529414</v>
      </c>
      <c r="N213" s="849">
        <v>33</v>
      </c>
      <c r="O213" s="849">
        <v>170346</v>
      </c>
      <c r="P213" s="837">
        <v>0.97139631162965756</v>
      </c>
      <c r="Q213" s="850">
        <v>5162</v>
      </c>
    </row>
    <row r="214" spans="1:17" ht="14.45" customHeight="1" x14ac:dyDescent="0.2">
      <c r="A214" s="831" t="s">
        <v>3282</v>
      </c>
      <c r="B214" s="832" t="s">
        <v>3283</v>
      </c>
      <c r="C214" s="832" t="s">
        <v>877</v>
      </c>
      <c r="D214" s="832" t="s">
        <v>3339</v>
      </c>
      <c r="E214" s="832" t="s">
        <v>3340</v>
      </c>
      <c r="F214" s="849">
        <v>4</v>
      </c>
      <c r="G214" s="849">
        <v>22480</v>
      </c>
      <c r="H214" s="849">
        <v>0.99982209571250669</v>
      </c>
      <c r="I214" s="849">
        <v>5620</v>
      </c>
      <c r="J214" s="849">
        <v>4</v>
      </c>
      <c r="K214" s="849">
        <v>22484</v>
      </c>
      <c r="L214" s="849">
        <v>1</v>
      </c>
      <c r="M214" s="849">
        <v>5621</v>
      </c>
      <c r="N214" s="849">
        <v>4</v>
      </c>
      <c r="O214" s="849">
        <v>22504</v>
      </c>
      <c r="P214" s="837">
        <v>1.0008895214374667</v>
      </c>
      <c r="Q214" s="850">
        <v>5626</v>
      </c>
    </row>
    <row r="215" spans="1:17" ht="14.45" customHeight="1" x14ac:dyDescent="0.2">
      <c r="A215" s="831" t="s">
        <v>3282</v>
      </c>
      <c r="B215" s="832" t="s">
        <v>3283</v>
      </c>
      <c r="C215" s="832" t="s">
        <v>877</v>
      </c>
      <c r="D215" s="832" t="s">
        <v>3341</v>
      </c>
      <c r="E215" s="832" t="s">
        <v>3342</v>
      </c>
      <c r="F215" s="849">
        <v>302</v>
      </c>
      <c r="G215" s="849">
        <v>53454</v>
      </c>
      <c r="H215" s="849">
        <v>1.0649055701649535</v>
      </c>
      <c r="I215" s="849">
        <v>177</v>
      </c>
      <c r="J215" s="849">
        <v>282</v>
      </c>
      <c r="K215" s="849">
        <v>50196</v>
      </c>
      <c r="L215" s="849">
        <v>1</v>
      </c>
      <c r="M215" s="849">
        <v>178</v>
      </c>
      <c r="N215" s="849">
        <v>201</v>
      </c>
      <c r="O215" s="849">
        <v>35979</v>
      </c>
      <c r="P215" s="837">
        <v>0.7167702605785321</v>
      </c>
      <c r="Q215" s="850">
        <v>179</v>
      </c>
    </row>
    <row r="216" spans="1:17" ht="14.45" customHeight="1" x14ac:dyDescent="0.2">
      <c r="A216" s="831" t="s">
        <v>3282</v>
      </c>
      <c r="B216" s="832" t="s">
        <v>3283</v>
      </c>
      <c r="C216" s="832" t="s">
        <v>877</v>
      </c>
      <c r="D216" s="832" t="s">
        <v>3343</v>
      </c>
      <c r="E216" s="832" t="s">
        <v>3344</v>
      </c>
      <c r="F216" s="849">
        <v>1</v>
      </c>
      <c r="G216" s="849">
        <v>345</v>
      </c>
      <c r="H216" s="849"/>
      <c r="I216" s="849">
        <v>345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5" customHeight="1" x14ac:dyDescent="0.2">
      <c r="A217" s="831" t="s">
        <v>3282</v>
      </c>
      <c r="B217" s="832" t="s">
        <v>3283</v>
      </c>
      <c r="C217" s="832" t="s">
        <v>877</v>
      </c>
      <c r="D217" s="832" t="s">
        <v>3345</v>
      </c>
      <c r="E217" s="832" t="s">
        <v>3346</v>
      </c>
      <c r="F217" s="849">
        <v>17</v>
      </c>
      <c r="G217" s="849">
        <v>46529</v>
      </c>
      <c r="H217" s="849">
        <v>0.85</v>
      </c>
      <c r="I217" s="849">
        <v>2737</v>
      </c>
      <c r="J217" s="849">
        <v>20</v>
      </c>
      <c r="K217" s="849">
        <v>54740</v>
      </c>
      <c r="L217" s="849">
        <v>1</v>
      </c>
      <c r="M217" s="849">
        <v>2737</v>
      </c>
      <c r="N217" s="849">
        <v>18</v>
      </c>
      <c r="O217" s="849">
        <v>49320</v>
      </c>
      <c r="P217" s="837">
        <v>0.9009864815491414</v>
      </c>
      <c r="Q217" s="850">
        <v>2740</v>
      </c>
    </row>
    <row r="218" spans="1:17" ht="14.45" customHeight="1" x14ac:dyDescent="0.2">
      <c r="A218" s="831" t="s">
        <v>3282</v>
      </c>
      <c r="B218" s="832" t="s">
        <v>3283</v>
      </c>
      <c r="C218" s="832" t="s">
        <v>877</v>
      </c>
      <c r="D218" s="832" t="s">
        <v>3347</v>
      </c>
      <c r="E218" s="832" t="s">
        <v>3348</v>
      </c>
      <c r="F218" s="849">
        <v>1</v>
      </c>
      <c r="G218" s="849">
        <v>5269</v>
      </c>
      <c r="H218" s="849">
        <v>0.49990512333965842</v>
      </c>
      <c r="I218" s="849">
        <v>5269</v>
      </c>
      <c r="J218" s="849">
        <v>2</v>
      </c>
      <c r="K218" s="849">
        <v>10540</v>
      </c>
      <c r="L218" s="849">
        <v>1</v>
      </c>
      <c r="M218" s="849">
        <v>5270</v>
      </c>
      <c r="N218" s="849">
        <v>3</v>
      </c>
      <c r="O218" s="849">
        <v>15822</v>
      </c>
      <c r="P218" s="837">
        <v>1.5011385199240987</v>
      </c>
      <c r="Q218" s="850">
        <v>5274</v>
      </c>
    </row>
    <row r="219" spans="1:17" ht="14.45" customHeight="1" x14ac:dyDescent="0.2">
      <c r="A219" s="831" t="s">
        <v>3282</v>
      </c>
      <c r="B219" s="832" t="s">
        <v>3283</v>
      </c>
      <c r="C219" s="832" t="s">
        <v>877</v>
      </c>
      <c r="D219" s="832" t="s">
        <v>3349</v>
      </c>
      <c r="E219" s="832" t="s">
        <v>3350</v>
      </c>
      <c r="F219" s="849">
        <v>7</v>
      </c>
      <c r="G219" s="849">
        <v>4725</v>
      </c>
      <c r="H219" s="849">
        <v>1.4</v>
      </c>
      <c r="I219" s="849">
        <v>675</v>
      </c>
      <c r="J219" s="849">
        <v>5</v>
      </c>
      <c r="K219" s="849">
        <v>3375</v>
      </c>
      <c r="L219" s="849">
        <v>1</v>
      </c>
      <c r="M219" s="849">
        <v>675</v>
      </c>
      <c r="N219" s="849">
        <v>1</v>
      </c>
      <c r="O219" s="849">
        <v>678</v>
      </c>
      <c r="P219" s="837">
        <v>0.20088888888888889</v>
      </c>
      <c r="Q219" s="850">
        <v>678</v>
      </c>
    </row>
    <row r="220" spans="1:17" ht="14.45" customHeight="1" x14ac:dyDescent="0.2">
      <c r="A220" s="831" t="s">
        <v>3282</v>
      </c>
      <c r="B220" s="832" t="s">
        <v>3283</v>
      </c>
      <c r="C220" s="832" t="s">
        <v>877</v>
      </c>
      <c r="D220" s="832" t="s">
        <v>3351</v>
      </c>
      <c r="E220" s="832" t="s">
        <v>3352</v>
      </c>
      <c r="F220" s="849">
        <v>3</v>
      </c>
      <c r="G220" s="849">
        <v>1707</v>
      </c>
      <c r="H220" s="849">
        <v>0.75</v>
      </c>
      <c r="I220" s="849">
        <v>569</v>
      </c>
      <c r="J220" s="849">
        <v>4</v>
      </c>
      <c r="K220" s="849">
        <v>2276</v>
      </c>
      <c r="L220" s="849">
        <v>1</v>
      </c>
      <c r="M220" s="849">
        <v>569</v>
      </c>
      <c r="N220" s="849">
        <v>4</v>
      </c>
      <c r="O220" s="849">
        <v>2284</v>
      </c>
      <c r="P220" s="837">
        <v>1.0035149384885764</v>
      </c>
      <c r="Q220" s="850">
        <v>571</v>
      </c>
    </row>
    <row r="221" spans="1:17" ht="14.45" customHeight="1" x14ac:dyDescent="0.2">
      <c r="A221" s="831" t="s">
        <v>3282</v>
      </c>
      <c r="B221" s="832" t="s">
        <v>3283</v>
      </c>
      <c r="C221" s="832" t="s">
        <v>877</v>
      </c>
      <c r="D221" s="832" t="s">
        <v>3353</v>
      </c>
      <c r="E221" s="832" t="s">
        <v>3354</v>
      </c>
      <c r="F221" s="849"/>
      <c r="G221" s="849"/>
      <c r="H221" s="849"/>
      <c r="I221" s="849"/>
      <c r="J221" s="849">
        <v>1</v>
      </c>
      <c r="K221" s="849">
        <v>155</v>
      </c>
      <c r="L221" s="849">
        <v>1</v>
      </c>
      <c r="M221" s="849">
        <v>155</v>
      </c>
      <c r="N221" s="849">
        <v>1</v>
      </c>
      <c r="O221" s="849">
        <v>156</v>
      </c>
      <c r="P221" s="837">
        <v>1.0064516129032257</v>
      </c>
      <c r="Q221" s="850">
        <v>156</v>
      </c>
    </row>
    <row r="222" spans="1:17" ht="14.45" customHeight="1" x14ac:dyDescent="0.2">
      <c r="A222" s="831" t="s">
        <v>3282</v>
      </c>
      <c r="B222" s="832" t="s">
        <v>3283</v>
      </c>
      <c r="C222" s="832" t="s">
        <v>877</v>
      </c>
      <c r="D222" s="832" t="s">
        <v>3355</v>
      </c>
      <c r="E222" s="832" t="s">
        <v>3356</v>
      </c>
      <c r="F222" s="849"/>
      <c r="G222" s="849"/>
      <c r="H222" s="849"/>
      <c r="I222" s="849"/>
      <c r="J222" s="849">
        <v>3</v>
      </c>
      <c r="K222" s="849">
        <v>615</v>
      </c>
      <c r="L222" s="849">
        <v>1</v>
      </c>
      <c r="M222" s="849">
        <v>205</v>
      </c>
      <c r="N222" s="849"/>
      <c r="O222" s="849"/>
      <c r="P222" s="837"/>
      <c r="Q222" s="850"/>
    </row>
    <row r="223" spans="1:17" ht="14.45" customHeight="1" x14ac:dyDescent="0.2">
      <c r="A223" s="831" t="s">
        <v>3282</v>
      </c>
      <c r="B223" s="832" t="s">
        <v>3283</v>
      </c>
      <c r="C223" s="832" t="s">
        <v>877</v>
      </c>
      <c r="D223" s="832" t="s">
        <v>3357</v>
      </c>
      <c r="E223" s="832" t="s">
        <v>3358</v>
      </c>
      <c r="F223" s="849">
        <v>3</v>
      </c>
      <c r="G223" s="849">
        <v>1278</v>
      </c>
      <c r="H223" s="849"/>
      <c r="I223" s="849">
        <v>426</v>
      </c>
      <c r="J223" s="849"/>
      <c r="K223" s="849"/>
      <c r="L223" s="849"/>
      <c r="M223" s="849"/>
      <c r="N223" s="849">
        <v>5</v>
      </c>
      <c r="O223" s="849">
        <v>2140</v>
      </c>
      <c r="P223" s="837"/>
      <c r="Q223" s="850">
        <v>428</v>
      </c>
    </row>
    <row r="224" spans="1:17" ht="14.45" customHeight="1" x14ac:dyDescent="0.2">
      <c r="A224" s="831" t="s">
        <v>3282</v>
      </c>
      <c r="B224" s="832" t="s">
        <v>3283</v>
      </c>
      <c r="C224" s="832" t="s">
        <v>877</v>
      </c>
      <c r="D224" s="832" t="s">
        <v>3359</v>
      </c>
      <c r="E224" s="832" t="s">
        <v>3360</v>
      </c>
      <c r="F224" s="849"/>
      <c r="G224" s="849"/>
      <c r="H224" s="849"/>
      <c r="I224" s="849"/>
      <c r="J224" s="849">
        <v>2</v>
      </c>
      <c r="K224" s="849">
        <v>326</v>
      </c>
      <c r="L224" s="849">
        <v>1</v>
      </c>
      <c r="M224" s="849">
        <v>163</v>
      </c>
      <c r="N224" s="849"/>
      <c r="O224" s="849"/>
      <c r="P224" s="837"/>
      <c r="Q224" s="850"/>
    </row>
    <row r="225" spans="1:17" ht="14.45" customHeight="1" x14ac:dyDescent="0.2">
      <c r="A225" s="831" t="s">
        <v>3282</v>
      </c>
      <c r="B225" s="832" t="s">
        <v>3283</v>
      </c>
      <c r="C225" s="832" t="s">
        <v>877</v>
      </c>
      <c r="D225" s="832" t="s">
        <v>3361</v>
      </c>
      <c r="E225" s="832" t="s">
        <v>3362</v>
      </c>
      <c r="F225" s="849">
        <v>2</v>
      </c>
      <c r="G225" s="849">
        <v>872</v>
      </c>
      <c r="H225" s="849"/>
      <c r="I225" s="849">
        <v>436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5" customHeight="1" x14ac:dyDescent="0.2">
      <c r="A226" s="831" t="s">
        <v>3282</v>
      </c>
      <c r="B226" s="832" t="s">
        <v>3283</v>
      </c>
      <c r="C226" s="832" t="s">
        <v>877</v>
      </c>
      <c r="D226" s="832" t="s">
        <v>3363</v>
      </c>
      <c r="E226" s="832" t="s">
        <v>3364</v>
      </c>
      <c r="F226" s="849">
        <v>2</v>
      </c>
      <c r="G226" s="849">
        <v>4310</v>
      </c>
      <c r="H226" s="849">
        <v>0.99953617810760664</v>
      </c>
      <c r="I226" s="849">
        <v>2155</v>
      </c>
      <c r="J226" s="849">
        <v>2</v>
      </c>
      <c r="K226" s="849">
        <v>4312</v>
      </c>
      <c r="L226" s="849">
        <v>1</v>
      </c>
      <c r="M226" s="849">
        <v>2156</v>
      </c>
      <c r="N226" s="849"/>
      <c r="O226" s="849"/>
      <c r="P226" s="837"/>
      <c r="Q226" s="850"/>
    </row>
    <row r="227" spans="1:17" ht="14.45" customHeight="1" x14ac:dyDescent="0.2">
      <c r="A227" s="831" t="s">
        <v>3282</v>
      </c>
      <c r="B227" s="832" t="s">
        <v>3283</v>
      </c>
      <c r="C227" s="832" t="s">
        <v>877</v>
      </c>
      <c r="D227" s="832" t="s">
        <v>3365</v>
      </c>
      <c r="E227" s="832" t="s">
        <v>3366</v>
      </c>
      <c r="F227" s="849">
        <v>5</v>
      </c>
      <c r="G227" s="849">
        <v>4670</v>
      </c>
      <c r="H227" s="849">
        <v>0.5549613784907903</v>
      </c>
      <c r="I227" s="849">
        <v>934</v>
      </c>
      <c r="J227" s="849">
        <v>9</v>
      </c>
      <c r="K227" s="849">
        <v>8415</v>
      </c>
      <c r="L227" s="849">
        <v>1</v>
      </c>
      <c r="M227" s="849">
        <v>935</v>
      </c>
      <c r="N227" s="849">
        <v>4</v>
      </c>
      <c r="O227" s="849">
        <v>3752</v>
      </c>
      <c r="P227" s="837">
        <v>0.44587046939988118</v>
      </c>
      <c r="Q227" s="850">
        <v>938</v>
      </c>
    </row>
    <row r="228" spans="1:17" ht="14.45" customHeight="1" x14ac:dyDescent="0.2">
      <c r="A228" s="831" t="s">
        <v>3282</v>
      </c>
      <c r="B228" s="832" t="s">
        <v>3283</v>
      </c>
      <c r="C228" s="832" t="s">
        <v>877</v>
      </c>
      <c r="D228" s="832" t="s">
        <v>3367</v>
      </c>
      <c r="E228" s="832" t="s">
        <v>3368</v>
      </c>
      <c r="F228" s="849">
        <v>1</v>
      </c>
      <c r="G228" s="849">
        <v>8460</v>
      </c>
      <c r="H228" s="849">
        <v>0.9997636492554951</v>
      </c>
      <c r="I228" s="849">
        <v>8460</v>
      </c>
      <c r="J228" s="849">
        <v>1</v>
      </c>
      <c r="K228" s="849">
        <v>8462</v>
      </c>
      <c r="L228" s="849">
        <v>1</v>
      </c>
      <c r="M228" s="849">
        <v>8462</v>
      </c>
      <c r="N228" s="849"/>
      <c r="O228" s="849"/>
      <c r="P228" s="837"/>
      <c r="Q228" s="850"/>
    </row>
    <row r="229" spans="1:17" ht="14.45" customHeight="1" x14ac:dyDescent="0.2">
      <c r="A229" s="831" t="s">
        <v>3282</v>
      </c>
      <c r="B229" s="832" t="s">
        <v>3283</v>
      </c>
      <c r="C229" s="832" t="s">
        <v>877</v>
      </c>
      <c r="D229" s="832" t="s">
        <v>3369</v>
      </c>
      <c r="E229" s="832" t="s">
        <v>3370</v>
      </c>
      <c r="F229" s="849"/>
      <c r="G229" s="849"/>
      <c r="H229" s="849"/>
      <c r="I229" s="849"/>
      <c r="J229" s="849"/>
      <c r="K229" s="849"/>
      <c r="L229" s="849"/>
      <c r="M229" s="849"/>
      <c r="N229" s="849">
        <v>1</v>
      </c>
      <c r="O229" s="849">
        <v>690</v>
      </c>
      <c r="P229" s="837"/>
      <c r="Q229" s="850">
        <v>690</v>
      </c>
    </row>
    <row r="230" spans="1:17" ht="14.45" customHeight="1" x14ac:dyDescent="0.2">
      <c r="A230" s="831" t="s">
        <v>3371</v>
      </c>
      <c r="B230" s="832" t="s">
        <v>3372</v>
      </c>
      <c r="C230" s="832" t="s">
        <v>877</v>
      </c>
      <c r="D230" s="832" t="s">
        <v>3373</v>
      </c>
      <c r="E230" s="832" t="s">
        <v>3374</v>
      </c>
      <c r="F230" s="849">
        <v>16</v>
      </c>
      <c r="G230" s="849">
        <v>3376</v>
      </c>
      <c r="H230" s="849">
        <v>0.69237079573420834</v>
      </c>
      <c r="I230" s="849">
        <v>211</v>
      </c>
      <c r="J230" s="849">
        <v>23</v>
      </c>
      <c r="K230" s="849">
        <v>4876</v>
      </c>
      <c r="L230" s="849">
        <v>1</v>
      </c>
      <c r="M230" s="849">
        <v>212</v>
      </c>
      <c r="N230" s="849">
        <v>14</v>
      </c>
      <c r="O230" s="849">
        <v>2982</v>
      </c>
      <c r="P230" s="837">
        <v>0.61156685808039379</v>
      </c>
      <c r="Q230" s="850">
        <v>213</v>
      </c>
    </row>
    <row r="231" spans="1:17" ht="14.45" customHeight="1" x14ac:dyDescent="0.2">
      <c r="A231" s="831" t="s">
        <v>3371</v>
      </c>
      <c r="B231" s="832" t="s">
        <v>3372</v>
      </c>
      <c r="C231" s="832" t="s">
        <v>877</v>
      </c>
      <c r="D231" s="832" t="s">
        <v>3375</v>
      </c>
      <c r="E231" s="832" t="s">
        <v>3376</v>
      </c>
      <c r="F231" s="849">
        <v>141</v>
      </c>
      <c r="G231" s="849">
        <v>42441</v>
      </c>
      <c r="H231" s="849">
        <v>0.47001040997585769</v>
      </c>
      <c r="I231" s="849">
        <v>301</v>
      </c>
      <c r="J231" s="849">
        <v>299</v>
      </c>
      <c r="K231" s="849">
        <v>90298</v>
      </c>
      <c r="L231" s="849">
        <v>1</v>
      </c>
      <c r="M231" s="849">
        <v>302</v>
      </c>
      <c r="N231" s="849">
        <v>126</v>
      </c>
      <c r="O231" s="849">
        <v>38178</v>
      </c>
      <c r="P231" s="837">
        <v>0.42280006201687748</v>
      </c>
      <c r="Q231" s="850">
        <v>303</v>
      </c>
    </row>
    <row r="232" spans="1:17" ht="14.45" customHeight="1" x14ac:dyDescent="0.2">
      <c r="A232" s="831" t="s">
        <v>3371</v>
      </c>
      <c r="B232" s="832" t="s">
        <v>3372</v>
      </c>
      <c r="C232" s="832" t="s">
        <v>877</v>
      </c>
      <c r="D232" s="832" t="s">
        <v>3377</v>
      </c>
      <c r="E232" s="832" t="s">
        <v>3378</v>
      </c>
      <c r="F232" s="849">
        <v>12</v>
      </c>
      <c r="G232" s="849">
        <v>1188</v>
      </c>
      <c r="H232" s="849">
        <v>0.79358717434869741</v>
      </c>
      <c r="I232" s="849">
        <v>99</v>
      </c>
      <c r="J232" s="849">
        <v>15</v>
      </c>
      <c r="K232" s="849">
        <v>1497</v>
      </c>
      <c r="L232" s="849">
        <v>1</v>
      </c>
      <c r="M232" s="849">
        <v>99.8</v>
      </c>
      <c r="N232" s="849">
        <v>21</v>
      </c>
      <c r="O232" s="849">
        <v>2100</v>
      </c>
      <c r="P232" s="837">
        <v>1.402805611222445</v>
      </c>
      <c r="Q232" s="850">
        <v>100</v>
      </c>
    </row>
    <row r="233" spans="1:17" ht="14.45" customHeight="1" x14ac:dyDescent="0.2">
      <c r="A233" s="831" t="s">
        <v>3371</v>
      </c>
      <c r="B233" s="832" t="s">
        <v>3372</v>
      </c>
      <c r="C233" s="832" t="s">
        <v>877</v>
      </c>
      <c r="D233" s="832" t="s">
        <v>3379</v>
      </c>
      <c r="E233" s="832" t="s">
        <v>3380</v>
      </c>
      <c r="F233" s="849">
        <v>7</v>
      </c>
      <c r="G233" s="849">
        <v>1624</v>
      </c>
      <c r="H233" s="849">
        <v>1</v>
      </c>
      <c r="I233" s="849">
        <v>232</v>
      </c>
      <c r="J233" s="849">
        <v>7</v>
      </c>
      <c r="K233" s="849">
        <v>1624</v>
      </c>
      <c r="L233" s="849">
        <v>1</v>
      </c>
      <c r="M233" s="849">
        <v>232</v>
      </c>
      <c r="N233" s="849">
        <v>5</v>
      </c>
      <c r="O233" s="849">
        <v>1175</v>
      </c>
      <c r="P233" s="837">
        <v>0.72352216748768472</v>
      </c>
      <c r="Q233" s="850">
        <v>235</v>
      </c>
    </row>
    <row r="234" spans="1:17" ht="14.45" customHeight="1" x14ac:dyDescent="0.2">
      <c r="A234" s="831" t="s">
        <v>3371</v>
      </c>
      <c r="B234" s="832" t="s">
        <v>3372</v>
      </c>
      <c r="C234" s="832" t="s">
        <v>877</v>
      </c>
      <c r="D234" s="832" t="s">
        <v>3381</v>
      </c>
      <c r="E234" s="832" t="s">
        <v>3382</v>
      </c>
      <c r="F234" s="849">
        <v>46</v>
      </c>
      <c r="G234" s="849">
        <v>6302</v>
      </c>
      <c r="H234" s="849">
        <v>0.88461538461538458</v>
      </c>
      <c r="I234" s="849">
        <v>137</v>
      </c>
      <c r="J234" s="849">
        <v>52</v>
      </c>
      <c r="K234" s="849">
        <v>7124</v>
      </c>
      <c r="L234" s="849">
        <v>1</v>
      </c>
      <c r="M234" s="849">
        <v>137</v>
      </c>
      <c r="N234" s="849">
        <v>45</v>
      </c>
      <c r="O234" s="849">
        <v>6210</v>
      </c>
      <c r="P234" s="837">
        <v>0.87170129140932062</v>
      </c>
      <c r="Q234" s="850">
        <v>138</v>
      </c>
    </row>
    <row r="235" spans="1:17" ht="14.45" customHeight="1" x14ac:dyDescent="0.2">
      <c r="A235" s="831" t="s">
        <v>3371</v>
      </c>
      <c r="B235" s="832" t="s">
        <v>3372</v>
      </c>
      <c r="C235" s="832" t="s">
        <v>877</v>
      </c>
      <c r="D235" s="832" t="s">
        <v>3383</v>
      </c>
      <c r="E235" s="832" t="s">
        <v>3382</v>
      </c>
      <c r="F235" s="849"/>
      <c r="G235" s="849"/>
      <c r="H235" s="849"/>
      <c r="I235" s="849"/>
      <c r="J235" s="849">
        <v>11</v>
      </c>
      <c r="K235" s="849">
        <v>2024</v>
      </c>
      <c r="L235" s="849">
        <v>1</v>
      </c>
      <c r="M235" s="849">
        <v>184</v>
      </c>
      <c r="N235" s="849">
        <v>3</v>
      </c>
      <c r="O235" s="849">
        <v>555</v>
      </c>
      <c r="P235" s="837">
        <v>0.27420948616600793</v>
      </c>
      <c r="Q235" s="850">
        <v>185</v>
      </c>
    </row>
    <row r="236" spans="1:17" ht="14.45" customHeight="1" x14ac:dyDescent="0.2">
      <c r="A236" s="831" t="s">
        <v>3371</v>
      </c>
      <c r="B236" s="832" t="s">
        <v>3372</v>
      </c>
      <c r="C236" s="832" t="s">
        <v>877</v>
      </c>
      <c r="D236" s="832" t="s">
        <v>3384</v>
      </c>
      <c r="E236" s="832" t="s">
        <v>3385</v>
      </c>
      <c r="F236" s="849">
        <v>14</v>
      </c>
      <c r="G236" s="849">
        <v>4172</v>
      </c>
      <c r="H236" s="849">
        <v>0.77517651430694912</v>
      </c>
      <c r="I236" s="849">
        <v>298</v>
      </c>
      <c r="J236" s="849">
        <v>18</v>
      </c>
      <c r="K236" s="849">
        <v>5382</v>
      </c>
      <c r="L236" s="849">
        <v>1</v>
      </c>
      <c r="M236" s="849">
        <v>299</v>
      </c>
      <c r="N236" s="849">
        <v>8</v>
      </c>
      <c r="O236" s="849">
        <v>2416</v>
      </c>
      <c r="P236" s="837">
        <v>0.44890375325157933</v>
      </c>
      <c r="Q236" s="850">
        <v>302</v>
      </c>
    </row>
    <row r="237" spans="1:17" ht="14.45" customHeight="1" x14ac:dyDescent="0.2">
      <c r="A237" s="831" t="s">
        <v>3371</v>
      </c>
      <c r="B237" s="832" t="s">
        <v>3372</v>
      </c>
      <c r="C237" s="832" t="s">
        <v>877</v>
      </c>
      <c r="D237" s="832" t="s">
        <v>3386</v>
      </c>
      <c r="E237" s="832" t="s">
        <v>3387</v>
      </c>
      <c r="F237" s="849">
        <v>2</v>
      </c>
      <c r="G237" s="849">
        <v>1278</v>
      </c>
      <c r="H237" s="849"/>
      <c r="I237" s="849">
        <v>639</v>
      </c>
      <c r="J237" s="849"/>
      <c r="K237" s="849"/>
      <c r="L237" s="849"/>
      <c r="M237" s="849"/>
      <c r="N237" s="849"/>
      <c r="O237" s="849"/>
      <c r="P237" s="837"/>
      <c r="Q237" s="850"/>
    </row>
    <row r="238" spans="1:17" ht="14.45" customHeight="1" x14ac:dyDescent="0.2">
      <c r="A238" s="831" t="s">
        <v>3371</v>
      </c>
      <c r="B238" s="832" t="s">
        <v>3372</v>
      </c>
      <c r="C238" s="832" t="s">
        <v>877</v>
      </c>
      <c r="D238" s="832" t="s">
        <v>3388</v>
      </c>
      <c r="E238" s="832" t="s">
        <v>3389</v>
      </c>
      <c r="F238" s="849">
        <v>1</v>
      </c>
      <c r="G238" s="849">
        <v>608</v>
      </c>
      <c r="H238" s="849">
        <v>0.99835796387520526</v>
      </c>
      <c r="I238" s="849">
        <v>608</v>
      </c>
      <c r="J238" s="849">
        <v>1</v>
      </c>
      <c r="K238" s="849">
        <v>609</v>
      </c>
      <c r="L238" s="849">
        <v>1</v>
      </c>
      <c r="M238" s="849">
        <v>609</v>
      </c>
      <c r="N238" s="849"/>
      <c r="O238" s="849"/>
      <c r="P238" s="837"/>
      <c r="Q238" s="850"/>
    </row>
    <row r="239" spans="1:17" ht="14.45" customHeight="1" x14ac:dyDescent="0.2">
      <c r="A239" s="831" t="s">
        <v>3371</v>
      </c>
      <c r="B239" s="832" t="s">
        <v>3372</v>
      </c>
      <c r="C239" s="832" t="s">
        <v>877</v>
      </c>
      <c r="D239" s="832" t="s">
        <v>3390</v>
      </c>
      <c r="E239" s="832" t="s">
        <v>3391</v>
      </c>
      <c r="F239" s="849">
        <v>46</v>
      </c>
      <c r="G239" s="849">
        <v>7958</v>
      </c>
      <c r="H239" s="849">
        <v>0.7146192528735632</v>
      </c>
      <c r="I239" s="849">
        <v>173</v>
      </c>
      <c r="J239" s="849">
        <v>64</v>
      </c>
      <c r="K239" s="849">
        <v>11136</v>
      </c>
      <c r="L239" s="849">
        <v>1</v>
      </c>
      <c r="M239" s="849">
        <v>174</v>
      </c>
      <c r="N239" s="849">
        <v>36</v>
      </c>
      <c r="O239" s="849">
        <v>6300</v>
      </c>
      <c r="P239" s="837">
        <v>0.56573275862068961</v>
      </c>
      <c r="Q239" s="850">
        <v>175</v>
      </c>
    </row>
    <row r="240" spans="1:17" ht="14.45" customHeight="1" x14ac:dyDescent="0.2">
      <c r="A240" s="831" t="s">
        <v>3371</v>
      </c>
      <c r="B240" s="832" t="s">
        <v>3372</v>
      </c>
      <c r="C240" s="832" t="s">
        <v>877</v>
      </c>
      <c r="D240" s="832" t="s">
        <v>3392</v>
      </c>
      <c r="E240" s="832" t="s">
        <v>3393</v>
      </c>
      <c r="F240" s="849">
        <v>26</v>
      </c>
      <c r="G240" s="849">
        <v>9022</v>
      </c>
      <c r="H240" s="849">
        <v>1.7333333333333334</v>
      </c>
      <c r="I240" s="849">
        <v>347</v>
      </c>
      <c r="J240" s="849">
        <v>15</v>
      </c>
      <c r="K240" s="849">
        <v>5205</v>
      </c>
      <c r="L240" s="849">
        <v>1</v>
      </c>
      <c r="M240" s="849">
        <v>347</v>
      </c>
      <c r="N240" s="849">
        <v>31</v>
      </c>
      <c r="O240" s="849">
        <v>10788</v>
      </c>
      <c r="P240" s="837">
        <v>2.0726224783861671</v>
      </c>
      <c r="Q240" s="850">
        <v>348</v>
      </c>
    </row>
    <row r="241" spans="1:17" ht="14.45" customHeight="1" x14ac:dyDescent="0.2">
      <c r="A241" s="831" t="s">
        <v>3371</v>
      </c>
      <c r="B241" s="832" t="s">
        <v>3372</v>
      </c>
      <c r="C241" s="832" t="s">
        <v>877</v>
      </c>
      <c r="D241" s="832" t="s">
        <v>3394</v>
      </c>
      <c r="E241" s="832" t="s">
        <v>3395</v>
      </c>
      <c r="F241" s="849"/>
      <c r="G241" s="849"/>
      <c r="H241" s="849"/>
      <c r="I241" s="849"/>
      <c r="J241" s="849">
        <v>1</v>
      </c>
      <c r="K241" s="849">
        <v>274</v>
      </c>
      <c r="L241" s="849">
        <v>1</v>
      </c>
      <c r="M241" s="849">
        <v>274</v>
      </c>
      <c r="N241" s="849"/>
      <c r="O241" s="849"/>
      <c r="P241" s="837"/>
      <c r="Q241" s="850"/>
    </row>
    <row r="242" spans="1:17" ht="14.45" customHeight="1" x14ac:dyDescent="0.2">
      <c r="A242" s="831" t="s">
        <v>3371</v>
      </c>
      <c r="B242" s="832" t="s">
        <v>3372</v>
      </c>
      <c r="C242" s="832" t="s">
        <v>877</v>
      </c>
      <c r="D242" s="832" t="s">
        <v>3396</v>
      </c>
      <c r="E242" s="832" t="s">
        <v>3397</v>
      </c>
      <c r="F242" s="849">
        <v>2</v>
      </c>
      <c r="G242" s="849">
        <v>284</v>
      </c>
      <c r="H242" s="849">
        <v>2</v>
      </c>
      <c r="I242" s="849">
        <v>142</v>
      </c>
      <c r="J242" s="849">
        <v>1</v>
      </c>
      <c r="K242" s="849">
        <v>142</v>
      </c>
      <c r="L242" s="849">
        <v>1</v>
      </c>
      <c r="M242" s="849">
        <v>142</v>
      </c>
      <c r="N242" s="849"/>
      <c r="O242" s="849"/>
      <c r="P242" s="837"/>
      <c r="Q242" s="850"/>
    </row>
    <row r="243" spans="1:17" ht="14.45" customHeight="1" x14ac:dyDescent="0.2">
      <c r="A243" s="831" t="s">
        <v>3371</v>
      </c>
      <c r="B243" s="832" t="s">
        <v>3372</v>
      </c>
      <c r="C243" s="832" t="s">
        <v>877</v>
      </c>
      <c r="D243" s="832" t="s">
        <v>3398</v>
      </c>
      <c r="E243" s="832" t="s">
        <v>3397</v>
      </c>
      <c r="F243" s="849">
        <v>46</v>
      </c>
      <c r="G243" s="849">
        <v>3588</v>
      </c>
      <c r="H243" s="849">
        <v>0.89857250187828697</v>
      </c>
      <c r="I243" s="849">
        <v>78</v>
      </c>
      <c r="J243" s="849">
        <v>51</v>
      </c>
      <c r="K243" s="849">
        <v>3993</v>
      </c>
      <c r="L243" s="849">
        <v>1</v>
      </c>
      <c r="M243" s="849">
        <v>78.294117647058826</v>
      </c>
      <c r="N243" s="849">
        <v>45</v>
      </c>
      <c r="O243" s="849">
        <v>3555</v>
      </c>
      <c r="P243" s="837">
        <v>0.89030803906836964</v>
      </c>
      <c r="Q243" s="850">
        <v>79</v>
      </c>
    </row>
    <row r="244" spans="1:17" ht="14.45" customHeight="1" x14ac:dyDescent="0.2">
      <c r="A244" s="831" t="s">
        <v>3371</v>
      </c>
      <c r="B244" s="832" t="s">
        <v>3372</v>
      </c>
      <c r="C244" s="832" t="s">
        <v>877</v>
      </c>
      <c r="D244" s="832" t="s">
        <v>3399</v>
      </c>
      <c r="E244" s="832" t="s">
        <v>3400</v>
      </c>
      <c r="F244" s="849">
        <v>2</v>
      </c>
      <c r="G244" s="849">
        <v>628</v>
      </c>
      <c r="H244" s="849">
        <v>1</v>
      </c>
      <c r="I244" s="849">
        <v>314</v>
      </c>
      <c r="J244" s="849">
        <v>2</v>
      </c>
      <c r="K244" s="849">
        <v>628</v>
      </c>
      <c r="L244" s="849">
        <v>1</v>
      </c>
      <c r="M244" s="849">
        <v>314</v>
      </c>
      <c r="N244" s="849"/>
      <c r="O244" s="849"/>
      <c r="P244" s="837"/>
      <c r="Q244" s="850"/>
    </row>
    <row r="245" spans="1:17" ht="14.45" customHeight="1" x14ac:dyDescent="0.2">
      <c r="A245" s="831" t="s">
        <v>3371</v>
      </c>
      <c r="B245" s="832" t="s">
        <v>3372</v>
      </c>
      <c r="C245" s="832" t="s">
        <v>877</v>
      </c>
      <c r="D245" s="832" t="s">
        <v>3401</v>
      </c>
      <c r="E245" s="832" t="s">
        <v>3402</v>
      </c>
      <c r="F245" s="849">
        <v>2322</v>
      </c>
      <c r="G245" s="849">
        <v>761616</v>
      </c>
      <c r="H245" s="849">
        <v>1.0379973178363879</v>
      </c>
      <c r="I245" s="849">
        <v>328</v>
      </c>
      <c r="J245" s="849">
        <v>2237</v>
      </c>
      <c r="K245" s="849">
        <v>733736</v>
      </c>
      <c r="L245" s="849">
        <v>1</v>
      </c>
      <c r="M245" s="849">
        <v>328</v>
      </c>
      <c r="N245" s="849">
        <v>2158</v>
      </c>
      <c r="O245" s="849">
        <v>709982</v>
      </c>
      <c r="P245" s="837">
        <v>0.96762595811027396</v>
      </c>
      <c r="Q245" s="850">
        <v>329</v>
      </c>
    </row>
    <row r="246" spans="1:17" ht="14.45" customHeight="1" x14ac:dyDescent="0.2">
      <c r="A246" s="831" t="s">
        <v>3371</v>
      </c>
      <c r="B246" s="832" t="s">
        <v>3372</v>
      </c>
      <c r="C246" s="832" t="s">
        <v>877</v>
      </c>
      <c r="D246" s="832" t="s">
        <v>3403</v>
      </c>
      <c r="E246" s="832" t="s">
        <v>3404</v>
      </c>
      <c r="F246" s="849">
        <v>18</v>
      </c>
      <c r="G246" s="849">
        <v>2934</v>
      </c>
      <c r="H246" s="849">
        <v>1.0584415584415585</v>
      </c>
      <c r="I246" s="849">
        <v>163</v>
      </c>
      <c r="J246" s="849">
        <v>17</v>
      </c>
      <c r="K246" s="849">
        <v>2772</v>
      </c>
      <c r="L246" s="849">
        <v>1</v>
      </c>
      <c r="M246" s="849">
        <v>163.05882352941177</v>
      </c>
      <c r="N246" s="849">
        <v>18</v>
      </c>
      <c r="O246" s="849">
        <v>2970</v>
      </c>
      <c r="P246" s="837">
        <v>1.0714285714285714</v>
      </c>
      <c r="Q246" s="850">
        <v>165</v>
      </c>
    </row>
    <row r="247" spans="1:17" ht="14.45" customHeight="1" x14ac:dyDescent="0.2">
      <c r="A247" s="831" t="s">
        <v>3371</v>
      </c>
      <c r="B247" s="832" t="s">
        <v>3372</v>
      </c>
      <c r="C247" s="832" t="s">
        <v>877</v>
      </c>
      <c r="D247" s="832" t="s">
        <v>3405</v>
      </c>
      <c r="E247" s="832" t="s">
        <v>3374</v>
      </c>
      <c r="F247" s="849">
        <v>96</v>
      </c>
      <c r="G247" s="849">
        <v>6912</v>
      </c>
      <c r="H247" s="849">
        <v>1.2416022992635172</v>
      </c>
      <c r="I247" s="849">
        <v>72</v>
      </c>
      <c r="J247" s="849">
        <v>77</v>
      </c>
      <c r="K247" s="849">
        <v>5567</v>
      </c>
      <c r="L247" s="849">
        <v>1</v>
      </c>
      <c r="M247" s="849">
        <v>72.298701298701303</v>
      </c>
      <c r="N247" s="849">
        <v>72</v>
      </c>
      <c r="O247" s="849">
        <v>5328</v>
      </c>
      <c r="P247" s="837">
        <v>0.95706843901562777</v>
      </c>
      <c r="Q247" s="850">
        <v>74</v>
      </c>
    </row>
    <row r="248" spans="1:17" ht="14.45" customHeight="1" x14ac:dyDescent="0.2">
      <c r="A248" s="831" t="s">
        <v>3371</v>
      </c>
      <c r="B248" s="832" t="s">
        <v>3372</v>
      </c>
      <c r="C248" s="832" t="s">
        <v>877</v>
      </c>
      <c r="D248" s="832" t="s">
        <v>3406</v>
      </c>
      <c r="E248" s="832" t="s">
        <v>3407</v>
      </c>
      <c r="F248" s="849">
        <v>20</v>
      </c>
      <c r="G248" s="849">
        <v>24220</v>
      </c>
      <c r="H248" s="849">
        <v>0.62448432343234328</v>
      </c>
      <c r="I248" s="849">
        <v>1211</v>
      </c>
      <c r="J248" s="849">
        <v>32</v>
      </c>
      <c r="K248" s="849">
        <v>38784</v>
      </c>
      <c r="L248" s="849">
        <v>1</v>
      </c>
      <c r="M248" s="849">
        <v>1212</v>
      </c>
      <c r="N248" s="849">
        <v>13</v>
      </c>
      <c r="O248" s="849">
        <v>15808</v>
      </c>
      <c r="P248" s="837">
        <v>0.40759075907590758</v>
      </c>
      <c r="Q248" s="850">
        <v>1216</v>
      </c>
    </row>
    <row r="249" spans="1:17" ht="14.45" customHeight="1" x14ac:dyDescent="0.2">
      <c r="A249" s="831" t="s">
        <v>3371</v>
      </c>
      <c r="B249" s="832" t="s">
        <v>3372</v>
      </c>
      <c r="C249" s="832" t="s">
        <v>877</v>
      </c>
      <c r="D249" s="832" t="s">
        <v>3408</v>
      </c>
      <c r="E249" s="832" t="s">
        <v>3409</v>
      </c>
      <c r="F249" s="849">
        <v>477</v>
      </c>
      <c r="G249" s="849">
        <v>54378</v>
      </c>
      <c r="H249" s="849">
        <v>0.92353940217391306</v>
      </c>
      <c r="I249" s="849">
        <v>114</v>
      </c>
      <c r="J249" s="849">
        <v>512</v>
      </c>
      <c r="K249" s="849">
        <v>58880</v>
      </c>
      <c r="L249" s="849">
        <v>1</v>
      </c>
      <c r="M249" s="849">
        <v>115</v>
      </c>
      <c r="N249" s="849">
        <v>430</v>
      </c>
      <c r="O249" s="849">
        <v>49880</v>
      </c>
      <c r="P249" s="837">
        <v>0.84714673913043481</v>
      </c>
      <c r="Q249" s="850">
        <v>116</v>
      </c>
    </row>
    <row r="250" spans="1:17" ht="14.45" customHeight="1" x14ac:dyDescent="0.2">
      <c r="A250" s="831" t="s">
        <v>3371</v>
      </c>
      <c r="B250" s="832" t="s">
        <v>3372</v>
      </c>
      <c r="C250" s="832" t="s">
        <v>877</v>
      </c>
      <c r="D250" s="832" t="s">
        <v>3410</v>
      </c>
      <c r="E250" s="832" t="s">
        <v>3411</v>
      </c>
      <c r="F250" s="849"/>
      <c r="G250" s="849"/>
      <c r="H250" s="849"/>
      <c r="I250" s="849"/>
      <c r="J250" s="849">
        <v>1</v>
      </c>
      <c r="K250" s="849">
        <v>347</v>
      </c>
      <c r="L250" s="849">
        <v>1</v>
      </c>
      <c r="M250" s="849">
        <v>347</v>
      </c>
      <c r="N250" s="849"/>
      <c r="O250" s="849"/>
      <c r="P250" s="837"/>
      <c r="Q250" s="850"/>
    </row>
    <row r="251" spans="1:17" ht="14.45" customHeight="1" x14ac:dyDescent="0.2">
      <c r="A251" s="831" t="s">
        <v>3371</v>
      </c>
      <c r="B251" s="832" t="s">
        <v>3372</v>
      </c>
      <c r="C251" s="832" t="s">
        <v>877</v>
      </c>
      <c r="D251" s="832" t="s">
        <v>3412</v>
      </c>
      <c r="E251" s="832" t="s">
        <v>3413</v>
      </c>
      <c r="F251" s="849">
        <v>1138</v>
      </c>
      <c r="G251" s="849">
        <v>170700</v>
      </c>
      <c r="H251" s="849">
        <v>1.0102444827157644</v>
      </c>
      <c r="I251" s="849">
        <v>150</v>
      </c>
      <c r="J251" s="849">
        <v>1119</v>
      </c>
      <c r="K251" s="849">
        <v>168969</v>
      </c>
      <c r="L251" s="849">
        <v>1</v>
      </c>
      <c r="M251" s="849">
        <v>151</v>
      </c>
      <c r="N251" s="849">
        <v>1064</v>
      </c>
      <c r="O251" s="849">
        <v>161728</v>
      </c>
      <c r="P251" s="837">
        <v>0.95714598535826101</v>
      </c>
      <c r="Q251" s="850">
        <v>152</v>
      </c>
    </row>
    <row r="252" spans="1:17" ht="14.45" customHeight="1" x14ac:dyDescent="0.2">
      <c r="A252" s="831" t="s">
        <v>3371</v>
      </c>
      <c r="B252" s="832" t="s">
        <v>3372</v>
      </c>
      <c r="C252" s="832" t="s">
        <v>877</v>
      </c>
      <c r="D252" s="832" t="s">
        <v>3414</v>
      </c>
      <c r="E252" s="832" t="s">
        <v>3415</v>
      </c>
      <c r="F252" s="849">
        <v>11</v>
      </c>
      <c r="G252" s="849">
        <v>3322</v>
      </c>
      <c r="H252" s="849">
        <v>1.375</v>
      </c>
      <c r="I252" s="849">
        <v>302</v>
      </c>
      <c r="J252" s="849">
        <v>8</v>
      </c>
      <c r="K252" s="849">
        <v>2416</v>
      </c>
      <c r="L252" s="849">
        <v>1</v>
      </c>
      <c r="M252" s="849">
        <v>302</v>
      </c>
      <c r="N252" s="849">
        <v>4</v>
      </c>
      <c r="O252" s="849">
        <v>1216</v>
      </c>
      <c r="P252" s="837">
        <v>0.50331125827814571</v>
      </c>
      <c r="Q252" s="850">
        <v>304</v>
      </c>
    </row>
    <row r="253" spans="1:17" ht="14.45" customHeight="1" x14ac:dyDescent="0.2">
      <c r="A253" s="831" t="s">
        <v>3416</v>
      </c>
      <c r="B253" s="832" t="s">
        <v>3417</v>
      </c>
      <c r="C253" s="832" t="s">
        <v>877</v>
      </c>
      <c r="D253" s="832" t="s">
        <v>3418</v>
      </c>
      <c r="E253" s="832" t="s">
        <v>3419</v>
      </c>
      <c r="F253" s="849">
        <v>6</v>
      </c>
      <c r="G253" s="849">
        <v>348</v>
      </c>
      <c r="H253" s="849">
        <v>0.66666666666666663</v>
      </c>
      <c r="I253" s="849">
        <v>58</v>
      </c>
      <c r="J253" s="849">
        <v>9</v>
      </c>
      <c r="K253" s="849">
        <v>522</v>
      </c>
      <c r="L253" s="849">
        <v>1</v>
      </c>
      <c r="M253" s="849">
        <v>58</v>
      </c>
      <c r="N253" s="849">
        <v>3</v>
      </c>
      <c r="O253" s="849">
        <v>177</v>
      </c>
      <c r="P253" s="837">
        <v>0.33908045977011492</v>
      </c>
      <c r="Q253" s="850">
        <v>59</v>
      </c>
    </row>
    <row r="254" spans="1:17" ht="14.45" customHeight="1" x14ac:dyDescent="0.2">
      <c r="A254" s="831" t="s">
        <v>3416</v>
      </c>
      <c r="B254" s="832" t="s">
        <v>3417</v>
      </c>
      <c r="C254" s="832" t="s">
        <v>877</v>
      </c>
      <c r="D254" s="832" t="s">
        <v>3420</v>
      </c>
      <c r="E254" s="832" t="s">
        <v>3421</v>
      </c>
      <c r="F254" s="849">
        <v>12</v>
      </c>
      <c r="G254" s="849">
        <v>1572</v>
      </c>
      <c r="H254" s="849">
        <v>0.919836161497952</v>
      </c>
      <c r="I254" s="849">
        <v>131</v>
      </c>
      <c r="J254" s="849">
        <v>13</v>
      </c>
      <c r="K254" s="849">
        <v>1709</v>
      </c>
      <c r="L254" s="849">
        <v>1</v>
      </c>
      <c r="M254" s="849">
        <v>131.46153846153845</v>
      </c>
      <c r="N254" s="849">
        <v>3</v>
      </c>
      <c r="O254" s="849">
        <v>396</v>
      </c>
      <c r="P254" s="837">
        <v>0.23171445289643067</v>
      </c>
      <c r="Q254" s="850">
        <v>132</v>
      </c>
    </row>
    <row r="255" spans="1:17" ht="14.45" customHeight="1" x14ac:dyDescent="0.2">
      <c r="A255" s="831" t="s">
        <v>3416</v>
      </c>
      <c r="B255" s="832" t="s">
        <v>3417</v>
      </c>
      <c r="C255" s="832" t="s">
        <v>877</v>
      </c>
      <c r="D255" s="832" t="s">
        <v>3422</v>
      </c>
      <c r="E255" s="832" t="s">
        <v>3423</v>
      </c>
      <c r="F255" s="849">
        <v>3</v>
      </c>
      <c r="G255" s="849">
        <v>1224</v>
      </c>
      <c r="H255" s="849">
        <v>1</v>
      </c>
      <c r="I255" s="849">
        <v>408</v>
      </c>
      <c r="J255" s="849">
        <v>3</v>
      </c>
      <c r="K255" s="849">
        <v>1224</v>
      </c>
      <c r="L255" s="849">
        <v>1</v>
      </c>
      <c r="M255" s="849">
        <v>408</v>
      </c>
      <c r="N255" s="849"/>
      <c r="O255" s="849"/>
      <c r="P255" s="837"/>
      <c r="Q255" s="850"/>
    </row>
    <row r="256" spans="1:17" ht="14.45" customHeight="1" x14ac:dyDescent="0.2">
      <c r="A256" s="831" t="s">
        <v>3416</v>
      </c>
      <c r="B256" s="832" t="s">
        <v>3417</v>
      </c>
      <c r="C256" s="832" t="s">
        <v>877</v>
      </c>
      <c r="D256" s="832" t="s">
        <v>3424</v>
      </c>
      <c r="E256" s="832" t="s">
        <v>3425</v>
      </c>
      <c r="F256" s="849">
        <v>6</v>
      </c>
      <c r="G256" s="849">
        <v>1080</v>
      </c>
      <c r="H256" s="849">
        <v>6</v>
      </c>
      <c r="I256" s="849">
        <v>180</v>
      </c>
      <c r="J256" s="849">
        <v>1</v>
      </c>
      <c r="K256" s="849">
        <v>180</v>
      </c>
      <c r="L256" s="849">
        <v>1</v>
      </c>
      <c r="M256" s="849">
        <v>180</v>
      </c>
      <c r="N256" s="849"/>
      <c r="O256" s="849"/>
      <c r="P256" s="837"/>
      <c r="Q256" s="850"/>
    </row>
    <row r="257" spans="1:17" ht="14.45" customHeight="1" x14ac:dyDescent="0.2">
      <c r="A257" s="831" t="s">
        <v>3416</v>
      </c>
      <c r="B257" s="832" t="s">
        <v>3417</v>
      </c>
      <c r="C257" s="832" t="s">
        <v>877</v>
      </c>
      <c r="D257" s="832" t="s">
        <v>3426</v>
      </c>
      <c r="E257" s="832" t="s">
        <v>3427</v>
      </c>
      <c r="F257" s="849">
        <v>1</v>
      </c>
      <c r="G257" s="849">
        <v>336</v>
      </c>
      <c r="H257" s="849"/>
      <c r="I257" s="849">
        <v>336</v>
      </c>
      <c r="J257" s="849"/>
      <c r="K257" s="849"/>
      <c r="L257" s="849"/>
      <c r="M257" s="849"/>
      <c r="N257" s="849">
        <v>2</v>
      </c>
      <c r="O257" s="849">
        <v>682</v>
      </c>
      <c r="P257" s="837"/>
      <c r="Q257" s="850">
        <v>341</v>
      </c>
    </row>
    <row r="258" spans="1:17" ht="14.45" customHeight="1" x14ac:dyDescent="0.2">
      <c r="A258" s="831" t="s">
        <v>3416</v>
      </c>
      <c r="B258" s="832" t="s">
        <v>3417</v>
      </c>
      <c r="C258" s="832" t="s">
        <v>877</v>
      </c>
      <c r="D258" s="832" t="s">
        <v>3428</v>
      </c>
      <c r="E258" s="832" t="s">
        <v>3429</v>
      </c>
      <c r="F258" s="849">
        <v>52</v>
      </c>
      <c r="G258" s="849">
        <v>18148</v>
      </c>
      <c r="H258" s="849">
        <v>1.5250420168067227</v>
      </c>
      <c r="I258" s="849">
        <v>349</v>
      </c>
      <c r="J258" s="849">
        <v>34</v>
      </c>
      <c r="K258" s="849">
        <v>11900</v>
      </c>
      <c r="L258" s="849">
        <v>1</v>
      </c>
      <c r="M258" s="849">
        <v>350</v>
      </c>
      <c r="N258" s="849">
        <v>12</v>
      </c>
      <c r="O258" s="849">
        <v>4212</v>
      </c>
      <c r="P258" s="837">
        <v>0.35394957983193276</v>
      </c>
      <c r="Q258" s="850">
        <v>351</v>
      </c>
    </row>
    <row r="259" spans="1:17" ht="14.45" customHeight="1" x14ac:dyDescent="0.2">
      <c r="A259" s="831" t="s">
        <v>3416</v>
      </c>
      <c r="B259" s="832" t="s">
        <v>3417</v>
      </c>
      <c r="C259" s="832" t="s">
        <v>877</v>
      </c>
      <c r="D259" s="832" t="s">
        <v>3430</v>
      </c>
      <c r="E259" s="832" t="s">
        <v>3431</v>
      </c>
      <c r="F259" s="849">
        <v>3</v>
      </c>
      <c r="G259" s="849">
        <v>351</v>
      </c>
      <c r="H259" s="849">
        <v>3</v>
      </c>
      <c r="I259" s="849">
        <v>117</v>
      </c>
      <c r="J259" s="849">
        <v>1</v>
      </c>
      <c r="K259" s="849">
        <v>117</v>
      </c>
      <c r="L259" s="849">
        <v>1</v>
      </c>
      <c r="M259" s="849">
        <v>117</v>
      </c>
      <c r="N259" s="849"/>
      <c r="O259" s="849"/>
      <c r="P259" s="837"/>
      <c r="Q259" s="850"/>
    </row>
    <row r="260" spans="1:17" ht="14.45" customHeight="1" x14ac:dyDescent="0.2">
      <c r="A260" s="831" t="s">
        <v>3416</v>
      </c>
      <c r="B260" s="832" t="s">
        <v>3417</v>
      </c>
      <c r="C260" s="832" t="s">
        <v>877</v>
      </c>
      <c r="D260" s="832" t="s">
        <v>3432</v>
      </c>
      <c r="E260" s="832" t="s">
        <v>3433</v>
      </c>
      <c r="F260" s="849">
        <v>2</v>
      </c>
      <c r="G260" s="849">
        <v>76</v>
      </c>
      <c r="H260" s="849">
        <v>1</v>
      </c>
      <c r="I260" s="849">
        <v>38</v>
      </c>
      <c r="J260" s="849">
        <v>2</v>
      </c>
      <c r="K260" s="849">
        <v>76</v>
      </c>
      <c r="L260" s="849">
        <v>1</v>
      </c>
      <c r="M260" s="849">
        <v>38</v>
      </c>
      <c r="N260" s="849"/>
      <c r="O260" s="849"/>
      <c r="P260" s="837"/>
      <c r="Q260" s="850"/>
    </row>
    <row r="261" spans="1:17" ht="14.45" customHeight="1" x14ac:dyDescent="0.2">
      <c r="A261" s="831" t="s">
        <v>3416</v>
      </c>
      <c r="B261" s="832" t="s">
        <v>3417</v>
      </c>
      <c r="C261" s="832" t="s">
        <v>877</v>
      </c>
      <c r="D261" s="832" t="s">
        <v>3434</v>
      </c>
      <c r="E261" s="832" t="s">
        <v>3435</v>
      </c>
      <c r="F261" s="849">
        <v>13</v>
      </c>
      <c r="G261" s="849">
        <v>3965</v>
      </c>
      <c r="H261" s="849">
        <v>0.8125</v>
      </c>
      <c r="I261" s="849">
        <v>305</v>
      </c>
      <c r="J261" s="849">
        <v>16</v>
      </c>
      <c r="K261" s="849">
        <v>4880</v>
      </c>
      <c r="L261" s="849">
        <v>1</v>
      </c>
      <c r="M261" s="849">
        <v>305</v>
      </c>
      <c r="N261" s="849">
        <v>6</v>
      </c>
      <c r="O261" s="849">
        <v>1848</v>
      </c>
      <c r="P261" s="837">
        <v>0.37868852459016394</v>
      </c>
      <c r="Q261" s="850">
        <v>308</v>
      </c>
    </row>
    <row r="262" spans="1:17" ht="14.45" customHeight="1" x14ac:dyDescent="0.2">
      <c r="A262" s="831" t="s">
        <v>3416</v>
      </c>
      <c r="B262" s="832" t="s">
        <v>3417</v>
      </c>
      <c r="C262" s="832" t="s">
        <v>877</v>
      </c>
      <c r="D262" s="832" t="s">
        <v>3436</v>
      </c>
      <c r="E262" s="832" t="s">
        <v>3437</v>
      </c>
      <c r="F262" s="849">
        <v>4</v>
      </c>
      <c r="G262" s="849">
        <v>1976</v>
      </c>
      <c r="H262" s="849">
        <v>0.66531986531986531</v>
      </c>
      <c r="I262" s="849">
        <v>494</v>
      </c>
      <c r="J262" s="849">
        <v>6</v>
      </c>
      <c r="K262" s="849">
        <v>2970</v>
      </c>
      <c r="L262" s="849">
        <v>1</v>
      </c>
      <c r="M262" s="849">
        <v>495</v>
      </c>
      <c r="N262" s="849"/>
      <c r="O262" s="849"/>
      <c r="P262" s="837"/>
      <c r="Q262" s="850"/>
    </row>
    <row r="263" spans="1:17" ht="14.45" customHeight="1" x14ac:dyDescent="0.2">
      <c r="A263" s="831" t="s">
        <v>3416</v>
      </c>
      <c r="B263" s="832" t="s">
        <v>3417</v>
      </c>
      <c r="C263" s="832" t="s">
        <v>877</v>
      </c>
      <c r="D263" s="832" t="s">
        <v>3438</v>
      </c>
      <c r="E263" s="832" t="s">
        <v>3439</v>
      </c>
      <c r="F263" s="849">
        <v>19</v>
      </c>
      <c r="G263" s="849">
        <v>7030</v>
      </c>
      <c r="H263" s="849">
        <v>0.99730458221024254</v>
      </c>
      <c r="I263" s="849">
        <v>370</v>
      </c>
      <c r="J263" s="849">
        <v>19</v>
      </c>
      <c r="K263" s="849">
        <v>7049</v>
      </c>
      <c r="L263" s="849">
        <v>1</v>
      </c>
      <c r="M263" s="849">
        <v>371</v>
      </c>
      <c r="N263" s="849">
        <v>6</v>
      </c>
      <c r="O263" s="849">
        <v>2256</v>
      </c>
      <c r="P263" s="837">
        <v>0.3200453965101433</v>
      </c>
      <c r="Q263" s="850">
        <v>376</v>
      </c>
    </row>
    <row r="264" spans="1:17" ht="14.45" customHeight="1" x14ac:dyDescent="0.2">
      <c r="A264" s="831" t="s">
        <v>3416</v>
      </c>
      <c r="B264" s="832" t="s">
        <v>3417</v>
      </c>
      <c r="C264" s="832" t="s">
        <v>877</v>
      </c>
      <c r="D264" s="832" t="s">
        <v>3440</v>
      </c>
      <c r="E264" s="832" t="s">
        <v>3441</v>
      </c>
      <c r="F264" s="849"/>
      <c r="G264" s="849"/>
      <c r="H264" s="849"/>
      <c r="I264" s="849"/>
      <c r="J264" s="849">
        <v>1</v>
      </c>
      <c r="K264" s="849">
        <v>125</v>
      </c>
      <c r="L264" s="849">
        <v>1</v>
      </c>
      <c r="M264" s="849">
        <v>125</v>
      </c>
      <c r="N264" s="849"/>
      <c r="O264" s="849"/>
      <c r="P264" s="837"/>
      <c r="Q264" s="850"/>
    </row>
    <row r="265" spans="1:17" ht="14.45" customHeight="1" x14ac:dyDescent="0.2">
      <c r="A265" s="831" t="s">
        <v>3416</v>
      </c>
      <c r="B265" s="832" t="s">
        <v>3417</v>
      </c>
      <c r="C265" s="832" t="s">
        <v>877</v>
      </c>
      <c r="D265" s="832" t="s">
        <v>3442</v>
      </c>
      <c r="E265" s="832" t="s">
        <v>3443</v>
      </c>
      <c r="F265" s="849">
        <v>3</v>
      </c>
      <c r="G265" s="849">
        <v>1485</v>
      </c>
      <c r="H265" s="849">
        <v>2.993951612903226</v>
      </c>
      <c r="I265" s="849">
        <v>495</v>
      </c>
      <c r="J265" s="849">
        <v>1</v>
      </c>
      <c r="K265" s="849">
        <v>496</v>
      </c>
      <c r="L265" s="849">
        <v>1</v>
      </c>
      <c r="M265" s="849">
        <v>496</v>
      </c>
      <c r="N265" s="849"/>
      <c r="O265" s="849"/>
      <c r="P265" s="837"/>
      <c r="Q265" s="850"/>
    </row>
    <row r="266" spans="1:17" ht="14.45" customHeight="1" x14ac:dyDescent="0.2">
      <c r="A266" s="831" t="s">
        <v>3416</v>
      </c>
      <c r="B266" s="832" t="s">
        <v>3417</v>
      </c>
      <c r="C266" s="832" t="s">
        <v>877</v>
      </c>
      <c r="D266" s="832" t="s">
        <v>3444</v>
      </c>
      <c r="E266" s="832" t="s">
        <v>3445</v>
      </c>
      <c r="F266" s="849">
        <v>1</v>
      </c>
      <c r="G266" s="849">
        <v>456</v>
      </c>
      <c r="H266" s="849">
        <v>0.99563318777292575</v>
      </c>
      <c r="I266" s="849">
        <v>456</v>
      </c>
      <c r="J266" s="849">
        <v>1</v>
      </c>
      <c r="K266" s="849">
        <v>458</v>
      </c>
      <c r="L266" s="849">
        <v>1</v>
      </c>
      <c r="M266" s="849">
        <v>458</v>
      </c>
      <c r="N266" s="849"/>
      <c r="O266" s="849"/>
      <c r="P266" s="837"/>
      <c r="Q266" s="850"/>
    </row>
    <row r="267" spans="1:17" ht="14.45" customHeight="1" x14ac:dyDescent="0.2">
      <c r="A267" s="831" t="s">
        <v>3416</v>
      </c>
      <c r="B267" s="832" t="s">
        <v>3417</v>
      </c>
      <c r="C267" s="832" t="s">
        <v>877</v>
      </c>
      <c r="D267" s="832" t="s">
        <v>3446</v>
      </c>
      <c r="E267" s="832" t="s">
        <v>3447</v>
      </c>
      <c r="F267" s="849">
        <v>4</v>
      </c>
      <c r="G267" s="849">
        <v>232</v>
      </c>
      <c r="H267" s="849">
        <v>4</v>
      </c>
      <c r="I267" s="849">
        <v>58</v>
      </c>
      <c r="J267" s="849">
        <v>1</v>
      </c>
      <c r="K267" s="849">
        <v>58</v>
      </c>
      <c r="L267" s="849">
        <v>1</v>
      </c>
      <c r="M267" s="849">
        <v>58</v>
      </c>
      <c r="N267" s="849"/>
      <c r="O267" s="849"/>
      <c r="P267" s="837"/>
      <c r="Q267" s="850"/>
    </row>
    <row r="268" spans="1:17" ht="14.45" customHeight="1" x14ac:dyDescent="0.2">
      <c r="A268" s="831" t="s">
        <v>3416</v>
      </c>
      <c r="B268" s="832" t="s">
        <v>3417</v>
      </c>
      <c r="C268" s="832" t="s">
        <v>877</v>
      </c>
      <c r="D268" s="832" t="s">
        <v>3448</v>
      </c>
      <c r="E268" s="832" t="s">
        <v>3449</v>
      </c>
      <c r="F268" s="849">
        <v>153</v>
      </c>
      <c r="G268" s="849">
        <v>26928</v>
      </c>
      <c r="H268" s="849">
        <v>1.5454545454545454</v>
      </c>
      <c r="I268" s="849">
        <v>176</v>
      </c>
      <c r="J268" s="849">
        <v>99</v>
      </c>
      <c r="K268" s="849">
        <v>17424</v>
      </c>
      <c r="L268" s="849">
        <v>1</v>
      </c>
      <c r="M268" s="849">
        <v>176</v>
      </c>
      <c r="N268" s="849">
        <v>53</v>
      </c>
      <c r="O268" s="849">
        <v>9487</v>
      </c>
      <c r="P268" s="837">
        <v>0.54447887970615239</v>
      </c>
      <c r="Q268" s="850">
        <v>179</v>
      </c>
    </row>
    <row r="269" spans="1:17" ht="14.45" customHeight="1" x14ac:dyDescent="0.2">
      <c r="A269" s="831" t="s">
        <v>3416</v>
      </c>
      <c r="B269" s="832" t="s">
        <v>3417</v>
      </c>
      <c r="C269" s="832" t="s">
        <v>877</v>
      </c>
      <c r="D269" s="832" t="s">
        <v>3450</v>
      </c>
      <c r="E269" s="832" t="s">
        <v>3451</v>
      </c>
      <c r="F269" s="849"/>
      <c r="G269" s="849"/>
      <c r="H269" s="849"/>
      <c r="I269" s="849"/>
      <c r="J269" s="849">
        <v>2</v>
      </c>
      <c r="K269" s="849">
        <v>528</v>
      </c>
      <c r="L269" s="849">
        <v>1</v>
      </c>
      <c r="M269" s="849">
        <v>264</v>
      </c>
      <c r="N269" s="849"/>
      <c r="O269" s="849"/>
      <c r="P269" s="837"/>
      <c r="Q269" s="850"/>
    </row>
    <row r="270" spans="1:17" ht="14.45" customHeight="1" x14ac:dyDescent="0.2">
      <c r="A270" s="831" t="s">
        <v>3416</v>
      </c>
      <c r="B270" s="832" t="s">
        <v>3417</v>
      </c>
      <c r="C270" s="832" t="s">
        <v>877</v>
      </c>
      <c r="D270" s="832" t="s">
        <v>3452</v>
      </c>
      <c r="E270" s="832" t="s">
        <v>3453</v>
      </c>
      <c r="F270" s="849">
        <v>3</v>
      </c>
      <c r="G270" s="849">
        <v>726</v>
      </c>
      <c r="H270" s="849">
        <v>0.99588477366255146</v>
      </c>
      <c r="I270" s="849">
        <v>242</v>
      </c>
      <c r="J270" s="849">
        <v>3</v>
      </c>
      <c r="K270" s="849">
        <v>729</v>
      </c>
      <c r="L270" s="849">
        <v>1</v>
      </c>
      <c r="M270" s="849">
        <v>243</v>
      </c>
      <c r="N270" s="849"/>
      <c r="O270" s="849"/>
      <c r="P270" s="837"/>
      <c r="Q270" s="850"/>
    </row>
    <row r="271" spans="1:17" ht="14.45" customHeight="1" x14ac:dyDescent="0.2">
      <c r="A271" s="831" t="s">
        <v>3416</v>
      </c>
      <c r="B271" s="832" t="s">
        <v>3417</v>
      </c>
      <c r="C271" s="832" t="s">
        <v>877</v>
      </c>
      <c r="D271" s="832" t="s">
        <v>3454</v>
      </c>
      <c r="E271" s="832" t="s">
        <v>3455</v>
      </c>
      <c r="F271" s="849">
        <v>8</v>
      </c>
      <c r="G271" s="849">
        <v>3392</v>
      </c>
      <c r="H271" s="849">
        <v>3.9812206572769955</v>
      </c>
      <c r="I271" s="849">
        <v>424</v>
      </c>
      <c r="J271" s="849">
        <v>2</v>
      </c>
      <c r="K271" s="849">
        <v>852</v>
      </c>
      <c r="L271" s="849">
        <v>1</v>
      </c>
      <c r="M271" s="849">
        <v>426</v>
      </c>
      <c r="N271" s="849">
        <v>2</v>
      </c>
      <c r="O271" s="849">
        <v>870</v>
      </c>
      <c r="P271" s="837">
        <v>1.0211267605633803</v>
      </c>
      <c r="Q271" s="850">
        <v>435</v>
      </c>
    </row>
    <row r="272" spans="1:17" ht="14.45" customHeight="1" x14ac:dyDescent="0.2">
      <c r="A272" s="831" t="s">
        <v>3416</v>
      </c>
      <c r="B272" s="832" t="s">
        <v>3417</v>
      </c>
      <c r="C272" s="832" t="s">
        <v>877</v>
      </c>
      <c r="D272" s="832" t="s">
        <v>3456</v>
      </c>
      <c r="E272" s="832" t="s">
        <v>3457</v>
      </c>
      <c r="F272" s="849"/>
      <c r="G272" s="849"/>
      <c r="H272" s="849"/>
      <c r="I272" s="849"/>
      <c r="J272" s="849">
        <v>1</v>
      </c>
      <c r="K272" s="849">
        <v>289</v>
      </c>
      <c r="L272" s="849">
        <v>1</v>
      </c>
      <c r="M272" s="849">
        <v>289</v>
      </c>
      <c r="N272" s="849"/>
      <c r="O272" s="849"/>
      <c r="P272" s="837"/>
      <c r="Q272" s="850"/>
    </row>
    <row r="273" spans="1:17" ht="14.45" customHeight="1" x14ac:dyDescent="0.2">
      <c r="A273" s="831" t="s">
        <v>3458</v>
      </c>
      <c r="B273" s="832" t="s">
        <v>3459</v>
      </c>
      <c r="C273" s="832" t="s">
        <v>877</v>
      </c>
      <c r="D273" s="832" t="s">
        <v>3460</v>
      </c>
      <c r="E273" s="832" t="s">
        <v>3461</v>
      </c>
      <c r="F273" s="849">
        <v>158</v>
      </c>
      <c r="G273" s="849">
        <v>27334</v>
      </c>
      <c r="H273" s="849">
        <v>1.2272808908045978</v>
      </c>
      <c r="I273" s="849">
        <v>173</v>
      </c>
      <c r="J273" s="849">
        <v>128</v>
      </c>
      <c r="K273" s="849">
        <v>22272</v>
      </c>
      <c r="L273" s="849">
        <v>1</v>
      </c>
      <c r="M273" s="849">
        <v>174</v>
      </c>
      <c r="N273" s="849">
        <v>119</v>
      </c>
      <c r="O273" s="849">
        <v>20825</v>
      </c>
      <c r="P273" s="837">
        <v>0.93503053160919536</v>
      </c>
      <c r="Q273" s="850">
        <v>175</v>
      </c>
    </row>
    <row r="274" spans="1:17" ht="14.45" customHeight="1" x14ac:dyDescent="0.2">
      <c r="A274" s="831" t="s">
        <v>3458</v>
      </c>
      <c r="B274" s="832" t="s">
        <v>3459</v>
      </c>
      <c r="C274" s="832" t="s">
        <v>877</v>
      </c>
      <c r="D274" s="832" t="s">
        <v>3462</v>
      </c>
      <c r="E274" s="832" t="s">
        <v>3463</v>
      </c>
      <c r="F274" s="849">
        <v>1</v>
      </c>
      <c r="G274" s="849">
        <v>192</v>
      </c>
      <c r="H274" s="849"/>
      <c r="I274" s="849">
        <v>192</v>
      </c>
      <c r="J274" s="849"/>
      <c r="K274" s="849"/>
      <c r="L274" s="849"/>
      <c r="M274" s="849"/>
      <c r="N274" s="849">
        <v>0</v>
      </c>
      <c r="O274" s="849">
        <v>0</v>
      </c>
      <c r="P274" s="837"/>
      <c r="Q274" s="850"/>
    </row>
    <row r="275" spans="1:17" ht="14.45" customHeight="1" x14ac:dyDescent="0.2">
      <c r="A275" s="831" t="s">
        <v>3458</v>
      </c>
      <c r="B275" s="832" t="s">
        <v>3459</v>
      </c>
      <c r="C275" s="832" t="s">
        <v>877</v>
      </c>
      <c r="D275" s="832" t="s">
        <v>3464</v>
      </c>
      <c r="E275" s="832" t="s">
        <v>3465</v>
      </c>
      <c r="F275" s="849"/>
      <c r="G275" s="849"/>
      <c r="H275" s="849"/>
      <c r="I275" s="849"/>
      <c r="J275" s="849">
        <v>1</v>
      </c>
      <c r="K275" s="849">
        <v>76</v>
      </c>
      <c r="L275" s="849">
        <v>1</v>
      </c>
      <c r="M275" s="849">
        <v>76</v>
      </c>
      <c r="N275" s="849"/>
      <c r="O275" s="849"/>
      <c r="P275" s="837"/>
      <c r="Q275" s="850"/>
    </row>
    <row r="276" spans="1:17" ht="14.45" customHeight="1" x14ac:dyDescent="0.2">
      <c r="A276" s="831" t="s">
        <v>3458</v>
      </c>
      <c r="B276" s="832" t="s">
        <v>3459</v>
      </c>
      <c r="C276" s="832" t="s">
        <v>877</v>
      </c>
      <c r="D276" s="832" t="s">
        <v>3466</v>
      </c>
      <c r="E276" s="832" t="s">
        <v>3467</v>
      </c>
      <c r="F276" s="849">
        <v>35</v>
      </c>
      <c r="G276" s="849">
        <v>37450</v>
      </c>
      <c r="H276" s="849">
        <v>0.42682926829268292</v>
      </c>
      <c r="I276" s="849">
        <v>1070</v>
      </c>
      <c r="J276" s="849">
        <v>82</v>
      </c>
      <c r="K276" s="849">
        <v>87740</v>
      </c>
      <c r="L276" s="849">
        <v>1</v>
      </c>
      <c r="M276" s="849">
        <v>1070</v>
      </c>
      <c r="N276" s="849">
        <v>54</v>
      </c>
      <c r="O276" s="849">
        <v>57942</v>
      </c>
      <c r="P276" s="837">
        <v>0.66038294962388877</v>
      </c>
      <c r="Q276" s="850">
        <v>1073</v>
      </c>
    </row>
    <row r="277" spans="1:17" ht="14.45" customHeight="1" x14ac:dyDescent="0.2">
      <c r="A277" s="831" t="s">
        <v>3458</v>
      </c>
      <c r="B277" s="832" t="s">
        <v>3459</v>
      </c>
      <c r="C277" s="832" t="s">
        <v>877</v>
      </c>
      <c r="D277" s="832" t="s">
        <v>3468</v>
      </c>
      <c r="E277" s="832" t="s">
        <v>3469</v>
      </c>
      <c r="F277" s="849">
        <v>2078</v>
      </c>
      <c r="G277" s="849">
        <v>95588</v>
      </c>
      <c r="H277" s="849">
        <v>1.2771972956361402</v>
      </c>
      <c r="I277" s="849">
        <v>46</v>
      </c>
      <c r="J277" s="849">
        <v>1627</v>
      </c>
      <c r="K277" s="849">
        <v>74842</v>
      </c>
      <c r="L277" s="849">
        <v>1</v>
      </c>
      <c r="M277" s="849">
        <v>46</v>
      </c>
      <c r="N277" s="849">
        <v>2329</v>
      </c>
      <c r="O277" s="849">
        <v>109463</v>
      </c>
      <c r="P277" s="837">
        <v>1.4625878517410011</v>
      </c>
      <c r="Q277" s="850">
        <v>47</v>
      </c>
    </row>
    <row r="278" spans="1:17" ht="14.45" customHeight="1" x14ac:dyDescent="0.2">
      <c r="A278" s="831" t="s">
        <v>3458</v>
      </c>
      <c r="B278" s="832" t="s">
        <v>3459</v>
      </c>
      <c r="C278" s="832" t="s">
        <v>877</v>
      </c>
      <c r="D278" s="832" t="s">
        <v>3392</v>
      </c>
      <c r="E278" s="832" t="s">
        <v>3393</v>
      </c>
      <c r="F278" s="849">
        <v>3</v>
      </c>
      <c r="G278" s="849">
        <v>1041</v>
      </c>
      <c r="H278" s="849"/>
      <c r="I278" s="849">
        <v>347</v>
      </c>
      <c r="J278" s="849"/>
      <c r="K278" s="849"/>
      <c r="L278" s="849"/>
      <c r="M278" s="849"/>
      <c r="N278" s="849"/>
      <c r="O278" s="849"/>
      <c r="P278" s="837"/>
      <c r="Q278" s="850"/>
    </row>
    <row r="279" spans="1:17" ht="14.45" customHeight="1" x14ac:dyDescent="0.2">
      <c r="A279" s="831" t="s">
        <v>3458</v>
      </c>
      <c r="B279" s="832" t="s">
        <v>3459</v>
      </c>
      <c r="C279" s="832" t="s">
        <v>877</v>
      </c>
      <c r="D279" s="832" t="s">
        <v>3470</v>
      </c>
      <c r="E279" s="832" t="s">
        <v>3471</v>
      </c>
      <c r="F279" s="849"/>
      <c r="G279" s="849"/>
      <c r="H279" s="849"/>
      <c r="I279" s="849"/>
      <c r="J279" s="849">
        <v>10</v>
      </c>
      <c r="K279" s="849">
        <v>510</v>
      </c>
      <c r="L279" s="849">
        <v>1</v>
      </c>
      <c r="M279" s="849">
        <v>51</v>
      </c>
      <c r="N279" s="849"/>
      <c r="O279" s="849"/>
      <c r="P279" s="837"/>
      <c r="Q279" s="850"/>
    </row>
    <row r="280" spans="1:17" ht="14.45" customHeight="1" x14ac:dyDescent="0.2">
      <c r="A280" s="831" t="s">
        <v>3458</v>
      </c>
      <c r="B280" s="832" t="s">
        <v>3459</v>
      </c>
      <c r="C280" s="832" t="s">
        <v>877</v>
      </c>
      <c r="D280" s="832" t="s">
        <v>3472</v>
      </c>
      <c r="E280" s="832" t="s">
        <v>3473</v>
      </c>
      <c r="F280" s="849">
        <v>72</v>
      </c>
      <c r="G280" s="849">
        <v>27144</v>
      </c>
      <c r="H280" s="849">
        <v>0.88888888888888884</v>
      </c>
      <c r="I280" s="849">
        <v>377</v>
      </c>
      <c r="J280" s="849">
        <v>81</v>
      </c>
      <c r="K280" s="849">
        <v>30537</v>
      </c>
      <c r="L280" s="849">
        <v>1</v>
      </c>
      <c r="M280" s="849">
        <v>377</v>
      </c>
      <c r="N280" s="849">
        <v>39</v>
      </c>
      <c r="O280" s="849">
        <v>14742</v>
      </c>
      <c r="P280" s="837">
        <v>0.48275862068965519</v>
      </c>
      <c r="Q280" s="850">
        <v>378</v>
      </c>
    </row>
    <row r="281" spans="1:17" ht="14.45" customHeight="1" x14ac:dyDescent="0.2">
      <c r="A281" s="831" t="s">
        <v>3458</v>
      </c>
      <c r="B281" s="832" t="s">
        <v>3459</v>
      </c>
      <c r="C281" s="832" t="s">
        <v>877</v>
      </c>
      <c r="D281" s="832" t="s">
        <v>3474</v>
      </c>
      <c r="E281" s="832" t="s">
        <v>3475</v>
      </c>
      <c r="F281" s="849">
        <v>17</v>
      </c>
      <c r="G281" s="849">
        <v>8908</v>
      </c>
      <c r="H281" s="849">
        <v>1.0625</v>
      </c>
      <c r="I281" s="849">
        <v>524</v>
      </c>
      <c r="J281" s="849">
        <v>16</v>
      </c>
      <c r="K281" s="849">
        <v>8384</v>
      </c>
      <c r="L281" s="849">
        <v>1</v>
      </c>
      <c r="M281" s="849">
        <v>524</v>
      </c>
      <c r="N281" s="849">
        <v>17</v>
      </c>
      <c r="O281" s="849">
        <v>8925</v>
      </c>
      <c r="P281" s="837">
        <v>1.0645276717557253</v>
      </c>
      <c r="Q281" s="850">
        <v>525</v>
      </c>
    </row>
    <row r="282" spans="1:17" ht="14.45" customHeight="1" x14ac:dyDescent="0.2">
      <c r="A282" s="831" t="s">
        <v>3458</v>
      </c>
      <c r="B282" s="832" t="s">
        <v>3459</v>
      </c>
      <c r="C282" s="832" t="s">
        <v>877</v>
      </c>
      <c r="D282" s="832" t="s">
        <v>3476</v>
      </c>
      <c r="E282" s="832" t="s">
        <v>3477</v>
      </c>
      <c r="F282" s="849">
        <v>12</v>
      </c>
      <c r="G282" s="849">
        <v>684</v>
      </c>
      <c r="H282" s="849">
        <v>1.3281553398058252</v>
      </c>
      <c r="I282" s="849">
        <v>57</v>
      </c>
      <c r="J282" s="849">
        <v>9</v>
      </c>
      <c r="K282" s="849">
        <v>515</v>
      </c>
      <c r="L282" s="849">
        <v>1</v>
      </c>
      <c r="M282" s="849">
        <v>57.222222222222221</v>
      </c>
      <c r="N282" s="849">
        <v>4</v>
      </c>
      <c r="O282" s="849">
        <v>232</v>
      </c>
      <c r="P282" s="837">
        <v>0.45048543689320386</v>
      </c>
      <c r="Q282" s="850">
        <v>58</v>
      </c>
    </row>
    <row r="283" spans="1:17" ht="14.45" customHeight="1" x14ac:dyDescent="0.2">
      <c r="A283" s="831" t="s">
        <v>3458</v>
      </c>
      <c r="B283" s="832" t="s">
        <v>3459</v>
      </c>
      <c r="C283" s="832" t="s">
        <v>877</v>
      </c>
      <c r="D283" s="832" t="s">
        <v>3478</v>
      </c>
      <c r="E283" s="832" t="s">
        <v>3479</v>
      </c>
      <c r="F283" s="849">
        <v>1</v>
      </c>
      <c r="G283" s="849">
        <v>213</v>
      </c>
      <c r="H283" s="849"/>
      <c r="I283" s="849">
        <v>213</v>
      </c>
      <c r="J283" s="849"/>
      <c r="K283" s="849"/>
      <c r="L283" s="849"/>
      <c r="M283" s="849"/>
      <c r="N283" s="849">
        <v>1</v>
      </c>
      <c r="O283" s="849">
        <v>216</v>
      </c>
      <c r="P283" s="837"/>
      <c r="Q283" s="850">
        <v>216</v>
      </c>
    </row>
    <row r="284" spans="1:17" ht="14.45" customHeight="1" x14ac:dyDescent="0.2">
      <c r="A284" s="831" t="s">
        <v>3458</v>
      </c>
      <c r="B284" s="832" t="s">
        <v>3459</v>
      </c>
      <c r="C284" s="832" t="s">
        <v>877</v>
      </c>
      <c r="D284" s="832" t="s">
        <v>3480</v>
      </c>
      <c r="E284" s="832" t="s">
        <v>3481</v>
      </c>
      <c r="F284" s="849"/>
      <c r="G284" s="849"/>
      <c r="H284" s="849"/>
      <c r="I284" s="849"/>
      <c r="J284" s="849">
        <v>1</v>
      </c>
      <c r="K284" s="849">
        <v>143</v>
      </c>
      <c r="L284" s="849">
        <v>1</v>
      </c>
      <c r="M284" s="849">
        <v>143</v>
      </c>
      <c r="N284" s="849">
        <v>1</v>
      </c>
      <c r="O284" s="849">
        <v>144</v>
      </c>
      <c r="P284" s="837">
        <v>1.0069930069930071</v>
      </c>
      <c r="Q284" s="850">
        <v>144</v>
      </c>
    </row>
    <row r="285" spans="1:17" ht="14.45" customHeight="1" x14ac:dyDescent="0.2">
      <c r="A285" s="831" t="s">
        <v>3458</v>
      </c>
      <c r="B285" s="832" t="s">
        <v>3459</v>
      </c>
      <c r="C285" s="832" t="s">
        <v>877</v>
      </c>
      <c r="D285" s="832" t="s">
        <v>3482</v>
      </c>
      <c r="E285" s="832" t="s">
        <v>3483</v>
      </c>
      <c r="F285" s="849">
        <v>2</v>
      </c>
      <c r="G285" s="849">
        <v>130</v>
      </c>
      <c r="H285" s="849">
        <v>2</v>
      </c>
      <c r="I285" s="849">
        <v>65</v>
      </c>
      <c r="J285" s="849">
        <v>1</v>
      </c>
      <c r="K285" s="849">
        <v>65</v>
      </c>
      <c r="L285" s="849">
        <v>1</v>
      </c>
      <c r="M285" s="849">
        <v>65</v>
      </c>
      <c r="N285" s="849"/>
      <c r="O285" s="849"/>
      <c r="P285" s="837"/>
      <c r="Q285" s="850"/>
    </row>
    <row r="286" spans="1:17" ht="14.45" customHeight="1" x14ac:dyDescent="0.2">
      <c r="A286" s="831" t="s">
        <v>3458</v>
      </c>
      <c r="B286" s="832" t="s">
        <v>3459</v>
      </c>
      <c r="C286" s="832" t="s">
        <v>877</v>
      </c>
      <c r="D286" s="832" t="s">
        <v>3484</v>
      </c>
      <c r="E286" s="832" t="s">
        <v>3485</v>
      </c>
      <c r="F286" s="849"/>
      <c r="G286" s="849"/>
      <c r="H286" s="849"/>
      <c r="I286" s="849"/>
      <c r="J286" s="849"/>
      <c r="K286" s="849"/>
      <c r="L286" s="849"/>
      <c r="M286" s="849"/>
      <c r="N286" s="849">
        <v>0</v>
      </c>
      <c r="O286" s="849">
        <v>0</v>
      </c>
      <c r="P286" s="837"/>
      <c r="Q286" s="850"/>
    </row>
    <row r="287" spans="1:17" ht="14.45" customHeight="1" x14ac:dyDescent="0.2">
      <c r="A287" s="831" t="s">
        <v>3458</v>
      </c>
      <c r="B287" s="832" t="s">
        <v>3459</v>
      </c>
      <c r="C287" s="832" t="s">
        <v>877</v>
      </c>
      <c r="D287" s="832" t="s">
        <v>3486</v>
      </c>
      <c r="E287" s="832" t="s">
        <v>3487</v>
      </c>
      <c r="F287" s="849">
        <v>1432</v>
      </c>
      <c r="G287" s="849">
        <v>194752</v>
      </c>
      <c r="H287" s="849">
        <v>1.4096834668809219</v>
      </c>
      <c r="I287" s="849">
        <v>136</v>
      </c>
      <c r="J287" s="849">
        <v>1011</v>
      </c>
      <c r="K287" s="849">
        <v>138153</v>
      </c>
      <c r="L287" s="849">
        <v>1</v>
      </c>
      <c r="M287" s="849">
        <v>136.64985163204747</v>
      </c>
      <c r="N287" s="849">
        <v>1208</v>
      </c>
      <c r="O287" s="849">
        <v>166704</v>
      </c>
      <c r="P287" s="837">
        <v>1.2066621788886236</v>
      </c>
      <c r="Q287" s="850">
        <v>138</v>
      </c>
    </row>
    <row r="288" spans="1:17" ht="14.45" customHeight="1" x14ac:dyDescent="0.2">
      <c r="A288" s="831" t="s">
        <v>3458</v>
      </c>
      <c r="B288" s="832" t="s">
        <v>3459</v>
      </c>
      <c r="C288" s="832" t="s">
        <v>877</v>
      </c>
      <c r="D288" s="832" t="s">
        <v>3488</v>
      </c>
      <c r="E288" s="832" t="s">
        <v>3489</v>
      </c>
      <c r="F288" s="849">
        <v>98</v>
      </c>
      <c r="G288" s="849">
        <v>8918</v>
      </c>
      <c r="H288" s="849">
        <v>1.2098765432098766</v>
      </c>
      <c r="I288" s="849">
        <v>91</v>
      </c>
      <c r="J288" s="849">
        <v>81</v>
      </c>
      <c r="K288" s="849">
        <v>7371</v>
      </c>
      <c r="L288" s="849">
        <v>1</v>
      </c>
      <c r="M288" s="849">
        <v>91</v>
      </c>
      <c r="N288" s="849">
        <v>75</v>
      </c>
      <c r="O288" s="849">
        <v>6900</v>
      </c>
      <c r="P288" s="837">
        <v>0.93610093610093614</v>
      </c>
      <c r="Q288" s="850">
        <v>92</v>
      </c>
    </row>
    <row r="289" spans="1:17" ht="14.45" customHeight="1" x14ac:dyDescent="0.2">
      <c r="A289" s="831" t="s">
        <v>3458</v>
      </c>
      <c r="B289" s="832" t="s">
        <v>3459</v>
      </c>
      <c r="C289" s="832" t="s">
        <v>877</v>
      </c>
      <c r="D289" s="832" t="s">
        <v>3490</v>
      </c>
      <c r="E289" s="832" t="s">
        <v>3491</v>
      </c>
      <c r="F289" s="849">
        <v>16</v>
      </c>
      <c r="G289" s="849">
        <v>2192</v>
      </c>
      <c r="H289" s="849">
        <v>0.75430144528561593</v>
      </c>
      <c r="I289" s="849">
        <v>137</v>
      </c>
      <c r="J289" s="849">
        <v>21</v>
      </c>
      <c r="K289" s="849">
        <v>2906</v>
      </c>
      <c r="L289" s="849">
        <v>1</v>
      </c>
      <c r="M289" s="849">
        <v>138.38095238095238</v>
      </c>
      <c r="N289" s="849">
        <v>29</v>
      </c>
      <c r="O289" s="849">
        <v>4060</v>
      </c>
      <c r="P289" s="837">
        <v>1.3971094287680661</v>
      </c>
      <c r="Q289" s="850">
        <v>140</v>
      </c>
    </row>
    <row r="290" spans="1:17" ht="14.45" customHeight="1" x14ac:dyDescent="0.2">
      <c r="A290" s="831" t="s">
        <v>3458</v>
      </c>
      <c r="B290" s="832" t="s">
        <v>3459</v>
      </c>
      <c r="C290" s="832" t="s">
        <v>877</v>
      </c>
      <c r="D290" s="832" t="s">
        <v>3492</v>
      </c>
      <c r="E290" s="832" t="s">
        <v>3493</v>
      </c>
      <c r="F290" s="849">
        <v>36</v>
      </c>
      <c r="G290" s="849">
        <v>2376</v>
      </c>
      <c r="H290" s="849">
        <v>2.5714285714285716</v>
      </c>
      <c r="I290" s="849">
        <v>66</v>
      </c>
      <c r="J290" s="849">
        <v>14</v>
      </c>
      <c r="K290" s="849">
        <v>924</v>
      </c>
      <c r="L290" s="849">
        <v>1</v>
      </c>
      <c r="M290" s="849">
        <v>66</v>
      </c>
      <c r="N290" s="849">
        <v>104</v>
      </c>
      <c r="O290" s="849">
        <v>6968</v>
      </c>
      <c r="P290" s="837">
        <v>7.5411255411255409</v>
      </c>
      <c r="Q290" s="850">
        <v>67</v>
      </c>
    </row>
    <row r="291" spans="1:17" ht="14.45" customHeight="1" x14ac:dyDescent="0.2">
      <c r="A291" s="831" t="s">
        <v>3458</v>
      </c>
      <c r="B291" s="832" t="s">
        <v>3459</v>
      </c>
      <c r="C291" s="832" t="s">
        <v>877</v>
      </c>
      <c r="D291" s="832" t="s">
        <v>3401</v>
      </c>
      <c r="E291" s="832" t="s">
        <v>3402</v>
      </c>
      <c r="F291" s="849">
        <v>14</v>
      </c>
      <c r="G291" s="849">
        <v>4592</v>
      </c>
      <c r="H291" s="849">
        <v>0.93333333333333335</v>
      </c>
      <c r="I291" s="849">
        <v>328</v>
      </c>
      <c r="J291" s="849">
        <v>15</v>
      </c>
      <c r="K291" s="849">
        <v>4920</v>
      </c>
      <c r="L291" s="849">
        <v>1</v>
      </c>
      <c r="M291" s="849">
        <v>328</v>
      </c>
      <c r="N291" s="849">
        <v>8</v>
      </c>
      <c r="O291" s="849">
        <v>2632</v>
      </c>
      <c r="P291" s="837">
        <v>0.53495934959349589</v>
      </c>
      <c r="Q291" s="850">
        <v>329</v>
      </c>
    </row>
    <row r="292" spans="1:17" ht="14.45" customHeight="1" x14ac:dyDescent="0.2">
      <c r="A292" s="831" t="s">
        <v>3458</v>
      </c>
      <c r="B292" s="832" t="s">
        <v>3459</v>
      </c>
      <c r="C292" s="832" t="s">
        <v>877</v>
      </c>
      <c r="D292" s="832" t="s">
        <v>3494</v>
      </c>
      <c r="E292" s="832" t="s">
        <v>3495</v>
      </c>
      <c r="F292" s="849"/>
      <c r="G292" s="849"/>
      <c r="H292" s="849"/>
      <c r="I292" s="849"/>
      <c r="J292" s="849"/>
      <c r="K292" s="849"/>
      <c r="L292" s="849"/>
      <c r="M292" s="849"/>
      <c r="N292" s="849">
        <v>1</v>
      </c>
      <c r="O292" s="849">
        <v>72</v>
      </c>
      <c r="P292" s="837"/>
      <c r="Q292" s="850">
        <v>72</v>
      </c>
    </row>
    <row r="293" spans="1:17" ht="14.45" customHeight="1" x14ac:dyDescent="0.2">
      <c r="A293" s="831" t="s">
        <v>3458</v>
      </c>
      <c r="B293" s="832" t="s">
        <v>3459</v>
      </c>
      <c r="C293" s="832" t="s">
        <v>877</v>
      </c>
      <c r="D293" s="832" t="s">
        <v>3496</v>
      </c>
      <c r="E293" s="832" t="s">
        <v>3497</v>
      </c>
      <c r="F293" s="849">
        <v>98</v>
      </c>
      <c r="G293" s="849">
        <v>4998</v>
      </c>
      <c r="H293" s="849">
        <v>1.3424657534246576</v>
      </c>
      <c r="I293" s="849">
        <v>51</v>
      </c>
      <c r="J293" s="849">
        <v>73</v>
      </c>
      <c r="K293" s="849">
        <v>3723</v>
      </c>
      <c r="L293" s="849">
        <v>1</v>
      </c>
      <c r="M293" s="849">
        <v>51</v>
      </c>
      <c r="N293" s="849">
        <v>75</v>
      </c>
      <c r="O293" s="849">
        <v>3900</v>
      </c>
      <c r="P293" s="837">
        <v>1.0475423045930701</v>
      </c>
      <c r="Q293" s="850">
        <v>52</v>
      </c>
    </row>
    <row r="294" spans="1:17" ht="14.45" customHeight="1" x14ac:dyDescent="0.2">
      <c r="A294" s="831" t="s">
        <v>3458</v>
      </c>
      <c r="B294" s="832" t="s">
        <v>3459</v>
      </c>
      <c r="C294" s="832" t="s">
        <v>877</v>
      </c>
      <c r="D294" s="832" t="s">
        <v>3498</v>
      </c>
      <c r="E294" s="832" t="s">
        <v>3499</v>
      </c>
      <c r="F294" s="849"/>
      <c r="G294" s="849"/>
      <c r="H294" s="849"/>
      <c r="I294" s="849"/>
      <c r="J294" s="849">
        <v>1</v>
      </c>
      <c r="K294" s="849">
        <v>130</v>
      </c>
      <c r="L294" s="849">
        <v>1</v>
      </c>
      <c r="M294" s="849">
        <v>130</v>
      </c>
      <c r="N294" s="849">
        <v>0</v>
      </c>
      <c r="O294" s="849">
        <v>0</v>
      </c>
      <c r="P294" s="837">
        <v>0</v>
      </c>
      <c r="Q294" s="850"/>
    </row>
    <row r="295" spans="1:17" ht="14.45" customHeight="1" x14ac:dyDescent="0.2">
      <c r="A295" s="831" t="s">
        <v>3458</v>
      </c>
      <c r="B295" s="832" t="s">
        <v>3459</v>
      </c>
      <c r="C295" s="832" t="s">
        <v>877</v>
      </c>
      <c r="D295" s="832" t="s">
        <v>3500</v>
      </c>
      <c r="E295" s="832" t="s">
        <v>3501</v>
      </c>
      <c r="F295" s="849"/>
      <c r="G295" s="849"/>
      <c r="H295" s="849"/>
      <c r="I295" s="849"/>
      <c r="J295" s="849">
        <v>1</v>
      </c>
      <c r="K295" s="849">
        <v>207</v>
      </c>
      <c r="L295" s="849">
        <v>1</v>
      </c>
      <c r="M295" s="849">
        <v>207</v>
      </c>
      <c r="N295" s="849"/>
      <c r="O295" s="849"/>
      <c r="P295" s="837"/>
      <c r="Q295" s="850"/>
    </row>
    <row r="296" spans="1:17" ht="14.45" customHeight="1" x14ac:dyDescent="0.2">
      <c r="A296" s="831" t="s">
        <v>3458</v>
      </c>
      <c r="B296" s="832" t="s">
        <v>3459</v>
      </c>
      <c r="C296" s="832" t="s">
        <v>877</v>
      </c>
      <c r="D296" s="832" t="s">
        <v>3502</v>
      </c>
      <c r="E296" s="832" t="s">
        <v>3503</v>
      </c>
      <c r="F296" s="849">
        <v>14</v>
      </c>
      <c r="G296" s="849">
        <v>8568</v>
      </c>
      <c r="H296" s="849">
        <v>0.875</v>
      </c>
      <c r="I296" s="849">
        <v>612</v>
      </c>
      <c r="J296" s="849">
        <v>16</v>
      </c>
      <c r="K296" s="849">
        <v>9792</v>
      </c>
      <c r="L296" s="849">
        <v>1</v>
      </c>
      <c r="M296" s="849">
        <v>612</v>
      </c>
      <c r="N296" s="849">
        <v>10</v>
      </c>
      <c r="O296" s="849">
        <v>6150</v>
      </c>
      <c r="P296" s="837">
        <v>0.62806372549019607</v>
      </c>
      <c r="Q296" s="850">
        <v>615</v>
      </c>
    </row>
    <row r="297" spans="1:17" ht="14.45" customHeight="1" x14ac:dyDescent="0.2">
      <c r="A297" s="831" t="s">
        <v>3458</v>
      </c>
      <c r="B297" s="832" t="s">
        <v>3459</v>
      </c>
      <c r="C297" s="832" t="s">
        <v>877</v>
      </c>
      <c r="D297" s="832" t="s">
        <v>3504</v>
      </c>
      <c r="E297" s="832" t="s">
        <v>3505</v>
      </c>
      <c r="F297" s="849"/>
      <c r="G297" s="849"/>
      <c r="H297" s="849"/>
      <c r="I297" s="849"/>
      <c r="J297" s="849"/>
      <c r="K297" s="849"/>
      <c r="L297" s="849"/>
      <c r="M297" s="849"/>
      <c r="N297" s="849">
        <v>0</v>
      </c>
      <c r="O297" s="849">
        <v>0</v>
      </c>
      <c r="P297" s="837"/>
      <c r="Q297" s="850"/>
    </row>
    <row r="298" spans="1:17" ht="14.45" customHeight="1" x14ac:dyDescent="0.2">
      <c r="A298" s="831" t="s">
        <v>3458</v>
      </c>
      <c r="B298" s="832" t="s">
        <v>3459</v>
      </c>
      <c r="C298" s="832" t="s">
        <v>877</v>
      </c>
      <c r="D298" s="832" t="s">
        <v>3506</v>
      </c>
      <c r="E298" s="832" t="s">
        <v>3507</v>
      </c>
      <c r="F298" s="849">
        <v>1</v>
      </c>
      <c r="G298" s="849">
        <v>271</v>
      </c>
      <c r="H298" s="849"/>
      <c r="I298" s="849">
        <v>271</v>
      </c>
      <c r="J298" s="849"/>
      <c r="K298" s="849"/>
      <c r="L298" s="849"/>
      <c r="M298" s="849"/>
      <c r="N298" s="849">
        <v>1</v>
      </c>
      <c r="O298" s="849">
        <v>275</v>
      </c>
      <c r="P298" s="837"/>
      <c r="Q298" s="850">
        <v>275</v>
      </c>
    </row>
    <row r="299" spans="1:17" ht="14.45" customHeight="1" x14ac:dyDescent="0.2">
      <c r="A299" s="831" t="s">
        <v>3458</v>
      </c>
      <c r="B299" s="832" t="s">
        <v>3459</v>
      </c>
      <c r="C299" s="832" t="s">
        <v>877</v>
      </c>
      <c r="D299" s="832" t="s">
        <v>3508</v>
      </c>
      <c r="E299" s="832" t="s">
        <v>3509</v>
      </c>
      <c r="F299" s="849">
        <v>261</v>
      </c>
      <c r="G299" s="849">
        <v>12267</v>
      </c>
      <c r="H299" s="849">
        <v>1.5818181818181818</v>
      </c>
      <c r="I299" s="849">
        <v>47</v>
      </c>
      <c r="J299" s="849">
        <v>165</v>
      </c>
      <c r="K299" s="849">
        <v>7755</v>
      </c>
      <c r="L299" s="849">
        <v>1</v>
      </c>
      <c r="M299" s="849">
        <v>47</v>
      </c>
      <c r="N299" s="849">
        <v>266</v>
      </c>
      <c r="O299" s="849">
        <v>12502</v>
      </c>
      <c r="P299" s="837">
        <v>1.6121212121212121</v>
      </c>
      <c r="Q299" s="850">
        <v>47</v>
      </c>
    </row>
    <row r="300" spans="1:17" ht="14.45" customHeight="1" x14ac:dyDescent="0.2">
      <c r="A300" s="831" t="s">
        <v>3458</v>
      </c>
      <c r="B300" s="832" t="s">
        <v>3459</v>
      </c>
      <c r="C300" s="832" t="s">
        <v>877</v>
      </c>
      <c r="D300" s="832" t="s">
        <v>3510</v>
      </c>
      <c r="E300" s="832" t="s">
        <v>3511</v>
      </c>
      <c r="F300" s="849">
        <v>1</v>
      </c>
      <c r="G300" s="849">
        <v>242</v>
      </c>
      <c r="H300" s="849">
        <v>0.33333333333333331</v>
      </c>
      <c r="I300" s="849">
        <v>242</v>
      </c>
      <c r="J300" s="849">
        <v>3</v>
      </c>
      <c r="K300" s="849">
        <v>726</v>
      </c>
      <c r="L300" s="849">
        <v>1</v>
      </c>
      <c r="M300" s="849">
        <v>242</v>
      </c>
      <c r="N300" s="849"/>
      <c r="O300" s="849"/>
      <c r="P300" s="837"/>
      <c r="Q300" s="850"/>
    </row>
    <row r="301" spans="1:17" ht="14.45" customHeight="1" x14ac:dyDescent="0.2">
      <c r="A301" s="831" t="s">
        <v>3458</v>
      </c>
      <c r="B301" s="832" t="s">
        <v>3459</v>
      </c>
      <c r="C301" s="832" t="s">
        <v>877</v>
      </c>
      <c r="D301" s="832" t="s">
        <v>3512</v>
      </c>
      <c r="E301" s="832" t="s">
        <v>3513</v>
      </c>
      <c r="F301" s="849">
        <v>51</v>
      </c>
      <c r="G301" s="849">
        <v>76143</v>
      </c>
      <c r="H301" s="849">
        <v>1.7586206896551724</v>
      </c>
      <c r="I301" s="849">
        <v>1493</v>
      </c>
      <c r="J301" s="849">
        <v>29</v>
      </c>
      <c r="K301" s="849">
        <v>43297</v>
      </c>
      <c r="L301" s="849">
        <v>1</v>
      </c>
      <c r="M301" s="849">
        <v>1493</v>
      </c>
      <c r="N301" s="849">
        <v>31</v>
      </c>
      <c r="O301" s="849">
        <v>46376</v>
      </c>
      <c r="P301" s="837">
        <v>1.071113472065039</v>
      </c>
      <c r="Q301" s="850">
        <v>1496</v>
      </c>
    </row>
    <row r="302" spans="1:17" ht="14.45" customHeight="1" x14ac:dyDescent="0.2">
      <c r="A302" s="831" t="s">
        <v>3458</v>
      </c>
      <c r="B302" s="832" t="s">
        <v>3459</v>
      </c>
      <c r="C302" s="832" t="s">
        <v>877</v>
      </c>
      <c r="D302" s="832" t="s">
        <v>3514</v>
      </c>
      <c r="E302" s="832" t="s">
        <v>3515</v>
      </c>
      <c r="F302" s="849">
        <v>37</v>
      </c>
      <c r="G302" s="849">
        <v>12099</v>
      </c>
      <c r="H302" s="849">
        <v>0.53623188405797106</v>
      </c>
      <c r="I302" s="849">
        <v>327</v>
      </c>
      <c r="J302" s="849">
        <v>69</v>
      </c>
      <c r="K302" s="849">
        <v>22563</v>
      </c>
      <c r="L302" s="849">
        <v>1</v>
      </c>
      <c r="M302" s="849">
        <v>327</v>
      </c>
      <c r="N302" s="849">
        <v>60</v>
      </c>
      <c r="O302" s="849">
        <v>19740</v>
      </c>
      <c r="P302" s="837">
        <v>0.87488365908788723</v>
      </c>
      <c r="Q302" s="850">
        <v>329</v>
      </c>
    </row>
    <row r="303" spans="1:17" ht="14.45" customHeight="1" x14ac:dyDescent="0.2">
      <c r="A303" s="831" t="s">
        <v>3458</v>
      </c>
      <c r="B303" s="832" t="s">
        <v>3459</v>
      </c>
      <c r="C303" s="832" t="s">
        <v>877</v>
      </c>
      <c r="D303" s="832" t="s">
        <v>3516</v>
      </c>
      <c r="E303" s="832" t="s">
        <v>3517</v>
      </c>
      <c r="F303" s="849">
        <v>9</v>
      </c>
      <c r="G303" s="849">
        <v>7983</v>
      </c>
      <c r="H303" s="849">
        <v>0.56186655405405406</v>
      </c>
      <c r="I303" s="849">
        <v>887</v>
      </c>
      <c r="J303" s="849">
        <v>16</v>
      </c>
      <c r="K303" s="849">
        <v>14208</v>
      </c>
      <c r="L303" s="849">
        <v>1</v>
      </c>
      <c r="M303" s="849">
        <v>888</v>
      </c>
      <c r="N303" s="849">
        <v>5</v>
      </c>
      <c r="O303" s="849">
        <v>4455</v>
      </c>
      <c r="P303" s="837">
        <v>0.31355574324324326</v>
      </c>
      <c r="Q303" s="850">
        <v>891</v>
      </c>
    </row>
    <row r="304" spans="1:17" ht="14.45" customHeight="1" x14ac:dyDescent="0.2">
      <c r="A304" s="831" t="s">
        <v>3458</v>
      </c>
      <c r="B304" s="832" t="s">
        <v>3459</v>
      </c>
      <c r="C304" s="832" t="s">
        <v>877</v>
      </c>
      <c r="D304" s="832" t="s">
        <v>3518</v>
      </c>
      <c r="E304" s="832" t="s">
        <v>3519</v>
      </c>
      <c r="F304" s="849">
        <v>578</v>
      </c>
      <c r="G304" s="849">
        <v>150280</v>
      </c>
      <c r="H304" s="849">
        <v>0.55046409236427041</v>
      </c>
      <c r="I304" s="849">
        <v>260</v>
      </c>
      <c r="J304" s="849">
        <v>1046</v>
      </c>
      <c r="K304" s="849">
        <v>273006</v>
      </c>
      <c r="L304" s="849">
        <v>1</v>
      </c>
      <c r="M304" s="849">
        <v>261</v>
      </c>
      <c r="N304" s="849">
        <v>1276</v>
      </c>
      <c r="O304" s="849">
        <v>334312</v>
      </c>
      <c r="P304" s="837">
        <v>1.2245591671977905</v>
      </c>
      <c r="Q304" s="850">
        <v>262</v>
      </c>
    </row>
    <row r="305" spans="1:17" ht="14.45" customHeight="1" x14ac:dyDescent="0.2">
      <c r="A305" s="831" t="s">
        <v>3458</v>
      </c>
      <c r="B305" s="832" t="s">
        <v>3459</v>
      </c>
      <c r="C305" s="832" t="s">
        <v>877</v>
      </c>
      <c r="D305" s="832" t="s">
        <v>3520</v>
      </c>
      <c r="E305" s="832" t="s">
        <v>3521</v>
      </c>
      <c r="F305" s="849">
        <v>1</v>
      </c>
      <c r="G305" s="849">
        <v>165</v>
      </c>
      <c r="H305" s="849">
        <v>8.3333333333333329E-2</v>
      </c>
      <c r="I305" s="849">
        <v>165</v>
      </c>
      <c r="J305" s="849">
        <v>12</v>
      </c>
      <c r="K305" s="849">
        <v>1980</v>
      </c>
      <c r="L305" s="849">
        <v>1</v>
      </c>
      <c r="M305" s="849">
        <v>165</v>
      </c>
      <c r="N305" s="849">
        <v>23</v>
      </c>
      <c r="O305" s="849">
        <v>3818</v>
      </c>
      <c r="P305" s="837">
        <v>1.9282828282828284</v>
      </c>
      <c r="Q305" s="850">
        <v>166</v>
      </c>
    </row>
    <row r="306" spans="1:17" ht="14.45" customHeight="1" x14ac:dyDescent="0.2">
      <c r="A306" s="831" t="s">
        <v>3522</v>
      </c>
      <c r="B306" s="832" t="s">
        <v>3279</v>
      </c>
      <c r="C306" s="832" t="s">
        <v>877</v>
      </c>
      <c r="D306" s="832" t="s">
        <v>3523</v>
      </c>
      <c r="E306" s="832" t="s">
        <v>3524</v>
      </c>
      <c r="F306" s="849">
        <v>2</v>
      </c>
      <c r="G306" s="849">
        <v>1646</v>
      </c>
      <c r="H306" s="849"/>
      <c r="I306" s="849">
        <v>823</v>
      </c>
      <c r="J306" s="849"/>
      <c r="K306" s="849"/>
      <c r="L306" s="849"/>
      <c r="M306" s="849"/>
      <c r="N306" s="849"/>
      <c r="O306" s="849"/>
      <c r="P306" s="837"/>
      <c r="Q306" s="850"/>
    </row>
    <row r="307" spans="1:17" ht="14.45" customHeight="1" x14ac:dyDescent="0.2">
      <c r="A307" s="831" t="s">
        <v>3522</v>
      </c>
      <c r="B307" s="832" t="s">
        <v>3279</v>
      </c>
      <c r="C307" s="832" t="s">
        <v>877</v>
      </c>
      <c r="D307" s="832" t="s">
        <v>3525</v>
      </c>
      <c r="E307" s="832" t="s">
        <v>3526</v>
      </c>
      <c r="F307" s="849">
        <v>1</v>
      </c>
      <c r="G307" s="849">
        <v>549</v>
      </c>
      <c r="H307" s="849">
        <v>0.49909090909090909</v>
      </c>
      <c r="I307" s="849">
        <v>549</v>
      </c>
      <c r="J307" s="849">
        <v>2</v>
      </c>
      <c r="K307" s="849">
        <v>1100</v>
      </c>
      <c r="L307" s="849">
        <v>1</v>
      </c>
      <c r="M307" s="849">
        <v>550</v>
      </c>
      <c r="N307" s="849">
        <v>7</v>
      </c>
      <c r="O307" s="849">
        <v>3857</v>
      </c>
      <c r="P307" s="837">
        <v>3.5063636363636363</v>
      </c>
      <c r="Q307" s="850">
        <v>551</v>
      </c>
    </row>
    <row r="308" spans="1:17" ht="14.45" customHeight="1" x14ac:dyDescent="0.2">
      <c r="A308" s="831" t="s">
        <v>3522</v>
      </c>
      <c r="B308" s="832" t="s">
        <v>3279</v>
      </c>
      <c r="C308" s="832" t="s">
        <v>877</v>
      </c>
      <c r="D308" s="832" t="s">
        <v>3527</v>
      </c>
      <c r="E308" s="832" t="s">
        <v>3528</v>
      </c>
      <c r="F308" s="849">
        <v>13</v>
      </c>
      <c r="G308" s="849">
        <v>8502</v>
      </c>
      <c r="H308" s="849">
        <v>2.163358778625954</v>
      </c>
      <c r="I308" s="849">
        <v>654</v>
      </c>
      <c r="J308" s="849">
        <v>6</v>
      </c>
      <c r="K308" s="849">
        <v>3930</v>
      </c>
      <c r="L308" s="849">
        <v>1</v>
      </c>
      <c r="M308" s="849">
        <v>655</v>
      </c>
      <c r="N308" s="849">
        <v>12</v>
      </c>
      <c r="O308" s="849">
        <v>7872</v>
      </c>
      <c r="P308" s="837">
        <v>2.003053435114504</v>
      </c>
      <c r="Q308" s="850">
        <v>656</v>
      </c>
    </row>
    <row r="309" spans="1:17" ht="14.45" customHeight="1" x14ac:dyDescent="0.2">
      <c r="A309" s="831" t="s">
        <v>3522</v>
      </c>
      <c r="B309" s="832" t="s">
        <v>3279</v>
      </c>
      <c r="C309" s="832" t="s">
        <v>877</v>
      </c>
      <c r="D309" s="832" t="s">
        <v>3529</v>
      </c>
      <c r="E309" s="832" t="s">
        <v>3530</v>
      </c>
      <c r="F309" s="849">
        <v>13</v>
      </c>
      <c r="G309" s="849">
        <v>8502</v>
      </c>
      <c r="H309" s="849">
        <v>2.163358778625954</v>
      </c>
      <c r="I309" s="849">
        <v>654</v>
      </c>
      <c r="J309" s="849">
        <v>6</v>
      </c>
      <c r="K309" s="849">
        <v>3930</v>
      </c>
      <c r="L309" s="849">
        <v>1</v>
      </c>
      <c r="M309" s="849">
        <v>655</v>
      </c>
      <c r="N309" s="849">
        <v>12</v>
      </c>
      <c r="O309" s="849">
        <v>7872</v>
      </c>
      <c r="P309" s="837">
        <v>2.003053435114504</v>
      </c>
      <c r="Q309" s="850">
        <v>656</v>
      </c>
    </row>
    <row r="310" spans="1:17" ht="14.45" customHeight="1" x14ac:dyDescent="0.2">
      <c r="A310" s="831" t="s">
        <v>3522</v>
      </c>
      <c r="B310" s="832" t="s">
        <v>3279</v>
      </c>
      <c r="C310" s="832" t="s">
        <v>877</v>
      </c>
      <c r="D310" s="832" t="s">
        <v>3531</v>
      </c>
      <c r="E310" s="832" t="s">
        <v>3532</v>
      </c>
      <c r="F310" s="849">
        <v>1</v>
      </c>
      <c r="G310" s="849">
        <v>678</v>
      </c>
      <c r="H310" s="849"/>
      <c r="I310" s="849">
        <v>678</v>
      </c>
      <c r="J310" s="849"/>
      <c r="K310" s="849"/>
      <c r="L310" s="849"/>
      <c r="M310" s="849"/>
      <c r="N310" s="849"/>
      <c r="O310" s="849"/>
      <c r="P310" s="837"/>
      <c r="Q310" s="850"/>
    </row>
    <row r="311" spans="1:17" ht="14.45" customHeight="1" x14ac:dyDescent="0.2">
      <c r="A311" s="831" t="s">
        <v>3522</v>
      </c>
      <c r="B311" s="832" t="s">
        <v>3279</v>
      </c>
      <c r="C311" s="832" t="s">
        <v>877</v>
      </c>
      <c r="D311" s="832" t="s">
        <v>3533</v>
      </c>
      <c r="E311" s="832" t="s">
        <v>3534</v>
      </c>
      <c r="F311" s="849">
        <v>13</v>
      </c>
      <c r="G311" s="849">
        <v>4056</v>
      </c>
      <c r="H311" s="849">
        <v>1.0844919786096257</v>
      </c>
      <c r="I311" s="849">
        <v>312</v>
      </c>
      <c r="J311" s="849">
        <v>12</v>
      </c>
      <c r="K311" s="849">
        <v>3740</v>
      </c>
      <c r="L311" s="849">
        <v>1</v>
      </c>
      <c r="M311" s="849">
        <v>311.66666666666669</v>
      </c>
      <c r="N311" s="849">
        <v>24</v>
      </c>
      <c r="O311" s="849">
        <v>7488</v>
      </c>
      <c r="P311" s="837">
        <v>2.0021390374331549</v>
      </c>
      <c r="Q311" s="850">
        <v>312</v>
      </c>
    </row>
    <row r="312" spans="1:17" ht="14.45" customHeight="1" x14ac:dyDescent="0.2">
      <c r="A312" s="831" t="s">
        <v>3522</v>
      </c>
      <c r="B312" s="832" t="s">
        <v>3279</v>
      </c>
      <c r="C312" s="832" t="s">
        <v>877</v>
      </c>
      <c r="D312" s="832" t="s">
        <v>3535</v>
      </c>
      <c r="E312" s="832" t="s">
        <v>3536</v>
      </c>
      <c r="F312" s="849">
        <v>5</v>
      </c>
      <c r="G312" s="849">
        <v>115</v>
      </c>
      <c r="H312" s="849">
        <v>1.9166666666666667</v>
      </c>
      <c r="I312" s="849">
        <v>23</v>
      </c>
      <c r="J312" s="849">
        <v>5</v>
      </c>
      <c r="K312" s="849">
        <v>60</v>
      </c>
      <c r="L312" s="849">
        <v>1</v>
      </c>
      <c r="M312" s="849">
        <v>12</v>
      </c>
      <c r="N312" s="849"/>
      <c r="O312" s="849"/>
      <c r="P312" s="837"/>
      <c r="Q312" s="850"/>
    </row>
    <row r="313" spans="1:17" ht="14.45" customHeight="1" x14ac:dyDescent="0.2">
      <c r="A313" s="831" t="s">
        <v>3522</v>
      </c>
      <c r="B313" s="832" t="s">
        <v>3279</v>
      </c>
      <c r="C313" s="832" t="s">
        <v>877</v>
      </c>
      <c r="D313" s="832" t="s">
        <v>3537</v>
      </c>
      <c r="E313" s="832" t="s">
        <v>3538</v>
      </c>
      <c r="F313" s="849">
        <v>1</v>
      </c>
      <c r="G313" s="849">
        <v>209</v>
      </c>
      <c r="H313" s="849"/>
      <c r="I313" s="849">
        <v>209</v>
      </c>
      <c r="J313" s="849"/>
      <c r="K313" s="849"/>
      <c r="L313" s="849"/>
      <c r="M313" s="849"/>
      <c r="N313" s="849"/>
      <c r="O313" s="849"/>
      <c r="P313" s="837"/>
      <c r="Q313" s="850"/>
    </row>
    <row r="314" spans="1:17" ht="14.45" customHeight="1" x14ac:dyDescent="0.2">
      <c r="A314" s="831" t="s">
        <v>3522</v>
      </c>
      <c r="B314" s="832" t="s">
        <v>3279</v>
      </c>
      <c r="C314" s="832" t="s">
        <v>877</v>
      </c>
      <c r="D314" s="832" t="s">
        <v>3539</v>
      </c>
      <c r="E314" s="832" t="s">
        <v>3540</v>
      </c>
      <c r="F314" s="849">
        <v>2</v>
      </c>
      <c r="G314" s="849">
        <v>10046</v>
      </c>
      <c r="H314" s="849">
        <v>0.9998009554140127</v>
      </c>
      <c r="I314" s="849">
        <v>5023</v>
      </c>
      <c r="J314" s="849">
        <v>2</v>
      </c>
      <c r="K314" s="849">
        <v>10048</v>
      </c>
      <c r="L314" s="849">
        <v>1</v>
      </c>
      <c r="M314" s="849">
        <v>5024</v>
      </c>
      <c r="N314" s="849"/>
      <c r="O314" s="849"/>
      <c r="P314" s="837"/>
      <c r="Q314" s="850"/>
    </row>
    <row r="315" spans="1:17" ht="14.45" customHeight="1" x14ac:dyDescent="0.2">
      <c r="A315" s="831" t="s">
        <v>3522</v>
      </c>
      <c r="B315" s="832" t="s">
        <v>3279</v>
      </c>
      <c r="C315" s="832" t="s">
        <v>877</v>
      </c>
      <c r="D315" s="832" t="s">
        <v>3541</v>
      </c>
      <c r="E315" s="832" t="s">
        <v>3542</v>
      </c>
      <c r="F315" s="849">
        <v>13</v>
      </c>
      <c r="G315" s="849">
        <v>8970</v>
      </c>
      <c r="H315" s="849"/>
      <c r="I315" s="849">
        <v>690</v>
      </c>
      <c r="J315" s="849"/>
      <c r="K315" s="849"/>
      <c r="L315" s="849"/>
      <c r="M315" s="849"/>
      <c r="N315" s="849"/>
      <c r="O315" s="849"/>
      <c r="P315" s="837"/>
      <c r="Q315" s="850"/>
    </row>
    <row r="316" spans="1:17" ht="14.45" customHeight="1" x14ac:dyDescent="0.2">
      <c r="A316" s="831" t="s">
        <v>3522</v>
      </c>
      <c r="B316" s="832" t="s">
        <v>3279</v>
      </c>
      <c r="C316" s="832" t="s">
        <v>877</v>
      </c>
      <c r="D316" s="832" t="s">
        <v>3543</v>
      </c>
      <c r="E316" s="832" t="s">
        <v>3544</v>
      </c>
      <c r="F316" s="849">
        <v>2</v>
      </c>
      <c r="G316" s="849">
        <v>700</v>
      </c>
      <c r="H316" s="849"/>
      <c r="I316" s="849">
        <v>350</v>
      </c>
      <c r="J316" s="849"/>
      <c r="K316" s="849"/>
      <c r="L316" s="849"/>
      <c r="M316" s="849"/>
      <c r="N316" s="849"/>
      <c r="O316" s="849"/>
      <c r="P316" s="837"/>
      <c r="Q316" s="850"/>
    </row>
    <row r="317" spans="1:17" ht="14.45" customHeight="1" x14ac:dyDescent="0.2">
      <c r="A317" s="831" t="s">
        <v>3522</v>
      </c>
      <c r="B317" s="832" t="s">
        <v>3279</v>
      </c>
      <c r="C317" s="832" t="s">
        <v>877</v>
      </c>
      <c r="D317" s="832" t="s">
        <v>3545</v>
      </c>
      <c r="E317" s="832" t="s">
        <v>3546</v>
      </c>
      <c r="F317" s="849">
        <v>13</v>
      </c>
      <c r="G317" s="849">
        <v>8502</v>
      </c>
      <c r="H317" s="849">
        <v>2.163358778625954</v>
      </c>
      <c r="I317" s="849">
        <v>654</v>
      </c>
      <c r="J317" s="849">
        <v>6</v>
      </c>
      <c r="K317" s="849">
        <v>3930</v>
      </c>
      <c r="L317" s="849">
        <v>1</v>
      </c>
      <c r="M317" s="849">
        <v>655</v>
      </c>
      <c r="N317" s="849">
        <v>12</v>
      </c>
      <c r="O317" s="849">
        <v>7872</v>
      </c>
      <c r="P317" s="837">
        <v>2.003053435114504</v>
      </c>
      <c r="Q317" s="850">
        <v>656</v>
      </c>
    </row>
    <row r="318" spans="1:17" ht="14.45" customHeight="1" x14ac:dyDescent="0.2">
      <c r="A318" s="831" t="s">
        <v>3522</v>
      </c>
      <c r="B318" s="832" t="s">
        <v>3279</v>
      </c>
      <c r="C318" s="832" t="s">
        <v>877</v>
      </c>
      <c r="D318" s="832" t="s">
        <v>3547</v>
      </c>
      <c r="E318" s="832" t="s">
        <v>3548</v>
      </c>
      <c r="F318" s="849">
        <v>13</v>
      </c>
      <c r="G318" s="849">
        <v>8502</v>
      </c>
      <c r="H318" s="849">
        <v>2.163358778625954</v>
      </c>
      <c r="I318" s="849">
        <v>654</v>
      </c>
      <c r="J318" s="849">
        <v>6</v>
      </c>
      <c r="K318" s="849">
        <v>3930</v>
      </c>
      <c r="L318" s="849">
        <v>1</v>
      </c>
      <c r="M318" s="849">
        <v>655</v>
      </c>
      <c r="N318" s="849">
        <v>12</v>
      </c>
      <c r="O318" s="849">
        <v>7872</v>
      </c>
      <c r="P318" s="837">
        <v>2.003053435114504</v>
      </c>
      <c r="Q318" s="850">
        <v>656</v>
      </c>
    </row>
    <row r="319" spans="1:17" ht="14.45" customHeight="1" x14ac:dyDescent="0.2">
      <c r="A319" s="831" t="s">
        <v>3522</v>
      </c>
      <c r="B319" s="832" t="s">
        <v>3279</v>
      </c>
      <c r="C319" s="832" t="s">
        <v>877</v>
      </c>
      <c r="D319" s="832" t="s">
        <v>3549</v>
      </c>
      <c r="E319" s="832" t="s">
        <v>3550</v>
      </c>
      <c r="F319" s="849">
        <v>16</v>
      </c>
      <c r="G319" s="849">
        <v>6960</v>
      </c>
      <c r="H319" s="849">
        <v>0.73885350318471332</v>
      </c>
      <c r="I319" s="849">
        <v>435</v>
      </c>
      <c r="J319" s="849">
        <v>20</v>
      </c>
      <c r="K319" s="849">
        <v>9420</v>
      </c>
      <c r="L319" s="849">
        <v>1</v>
      </c>
      <c r="M319" s="849">
        <v>471</v>
      </c>
      <c r="N319" s="849"/>
      <c r="O319" s="849"/>
      <c r="P319" s="837"/>
      <c r="Q319" s="850"/>
    </row>
    <row r="320" spans="1:17" ht="14.45" customHeight="1" x14ac:dyDescent="0.2">
      <c r="A320" s="831" t="s">
        <v>3522</v>
      </c>
      <c r="B320" s="832" t="s">
        <v>3279</v>
      </c>
      <c r="C320" s="832" t="s">
        <v>877</v>
      </c>
      <c r="D320" s="832" t="s">
        <v>3551</v>
      </c>
      <c r="E320" s="832" t="s">
        <v>3552</v>
      </c>
      <c r="F320" s="849">
        <v>1</v>
      </c>
      <c r="G320" s="849">
        <v>678</v>
      </c>
      <c r="H320" s="849"/>
      <c r="I320" s="849">
        <v>678</v>
      </c>
      <c r="J320" s="849"/>
      <c r="K320" s="849"/>
      <c r="L320" s="849"/>
      <c r="M320" s="849"/>
      <c r="N320" s="849"/>
      <c r="O320" s="849"/>
      <c r="P320" s="837"/>
      <c r="Q320" s="850"/>
    </row>
    <row r="321" spans="1:17" ht="14.45" customHeight="1" x14ac:dyDescent="0.2">
      <c r="A321" s="831" t="s">
        <v>3522</v>
      </c>
      <c r="B321" s="832" t="s">
        <v>3279</v>
      </c>
      <c r="C321" s="832" t="s">
        <v>877</v>
      </c>
      <c r="D321" s="832" t="s">
        <v>3553</v>
      </c>
      <c r="E321" s="832" t="s">
        <v>3554</v>
      </c>
      <c r="F321" s="849">
        <v>4</v>
      </c>
      <c r="G321" s="849">
        <v>2304</v>
      </c>
      <c r="H321" s="849"/>
      <c r="I321" s="849">
        <v>576</v>
      </c>
      <c r="J321" s="849"/>
      <c r="K321" s="849"/>
      <c r="L321" s="849"/>
      <c r="M321" s="849"/>
      <c r="N321" s="849"/>
      <c r="O321" s="849"/>
      <c r="P321" s="837"/>
      <c r="Q321" s="850"/>
    </row>
    <row r="322" spans="1:17" ht="14.45" customHeight="1" x14ac:dyDescent="0.2">
      <c r="A322" s="831" t="s">
        <v>3522</v>
      </c>
      <c r="B322" s="832" t="s">
        <v>3279</v>
      </c>
      <c r="C322" s="832" t="s">
        <v>877</v>
      </c>
      <c r="D322" s="832" t="s">
        <v>3555</v>
      </c>
      <c r="E322" s="832" t="s">
        <v>3556</v>
      </c>
      <c r="F322" s="849">
        <v>13</v>
      </c>
      <c r="G322" s="849">
        <v>18187</v>
      </c>
      <c r="H322" s="849">
        <v>2.1656346749226008</v>
      </c>
      <c r="I322" s="849">
        <v>1399</v>
      </c>
      <c r="J322" s="849">
        <v>6</v>
      </c>
      <c r="K322" s="849">
        <v>8398</v>
      </c>
      <c r="L322" s="849">
        <v>1</v>
      </c>
      <c r="M322" s="849">
        <v>1399.6666666666667</v>
      </c>
      <c r="N322" s="849">
        <v>12</v>
      </c>
      <c r="O322" s="849">
        <v>16800</v>
      </c>
      <c r="P322" s="837">
        <v>2.0004763038818765</v>
      </c>
      <c r="Q322" s="850">
        <v>1400</v>
      </c>
    </row>
    <row r="323" spans="1:17" ht="14.45" customHeight="1" x14ac:dyDescent="0.2">
      <c r="A323" s="831" t="s">
        <v>3522</v>
      </c>
      <c r="B323" s="832" t="s">
        <v>3279</v>
      </c>
      <c r="C323" s="832" t="s">
        <v>877</v>
      </c>
      <c r="D323" s="832" t="s">
        <v>3557</v>
      </c>
      <c r="E323" s="832" t="s">
        <v>3558</v>
      </c>
      <c r="F323" s="849">
        <v>5</v>
      </c>
      <c r="G323" s="849">
        <v>5110</v>
      </c>
      <c r="H323" s="849">
        <v>0.83279009126466752</v>
      </c>
      <c r="I323" s="849">
        <v>1022</v>
      </c>
      <c r="J323" s="849">
        <v>6</v>
      </c>
      <c r="K323" s="849">
        <v>6136</v>
      </c>
      <c r="L323" s="849">
        <v>1</v>
      </c>
      <c r="M323" s="849">
        <v>1022.6666666666666</v>
      </c>
      <c r="N323" s="849">
        <v>2</v>
      </c>
      <c r="O323" s="849">
        <v>2046</v>
      </c>
      <c r="P323" s="837">
        <v>0.33344198174706652</v>
      </c>
      <c r="Q323" s="850">
        <v>1023</v>
      </c>
    </row>
    <row r="324" spans="1:17" ht="14.45" customHeight="1" x14ac:dyDescent="0.2">
      <c r="A324" s="831" t="s">
        <v>3522</v>
      </c>
      <c r="B324" s="832" t="s">
        <v>3279</v>
      </c>
      <c r="C324" s="832" t="s">
        <v>877</v>
      </c>
      <c r="D324" s="832" t="s">
        <v>3559</v>
      </c>
      <c r="E324" s="832" t="s">
        <v>3560</v>
      </c>
      <c r="F324" s="849">
        <v>4</v>
      </c>
      <c r="G324" s="849">
        <v>760</v>
      </c>
      <c r="H324" s="849">
        <v>1.3380281690140845</v>
      </c>
      <c r="I324" s="849">
        <v>190</v>
      </c>
      <c r="J324" s="849">
        <v>3</v>
      </c>
      <c r="K324" s="849">
        <v>568</v>
      </c>
      <c r="L324" s="849">
        <v>1</v>
      </c>
      <c r="M324" s="849">
        <v>189.33333333333334</v>
      </c>
      <c r="N324" s="849">
        <v>1</v>
      </c>
      <c r="O324" s="849">
        <v>190</v>
      </c>
      <c r="P324" s="837">
        <v>0.33450704225352113</v>
      </c>
      <c r="Q324" s="850">
        <v>190</v>
      </c>
    </row>
    <row r="325" spans="1:17" ht="14.45" customHeight="1" x14ac:dyDescent="0.2">
      <c r="A325" s="831" t="s">
        <v>3522</v>
      </c>
      <c r="B325" s="832" t="s">
        <v>2928</v>
      </c>
      <c r="C325" s="832" t="s">
        <v>877</v>
      </c>
      <c r="D325" s="832" t="s">
        <v>3535</v>
      </c>
      <c r="E325" s="832" t="s">
        <v>3536</v>
      </c>
      <c r="F325" s="849"/>
      <c r="G325" s="849"/>
      <c r="H325" s="849"/>
      <c r="I325" s="849"/>
      <c r="J325" s="849">
        <v>3</v>
      </c>
      <c r="K325" s="849">
        <v>36</v>
      </c>
      <c r="L325" s="849">
        <v>1</v>
      </c>
      <c r="M325" s="849">
        <v>12</v>
      </c>
      <c r="N325" s="849">
        <v>2</v>
      </c>
      <c r="O325" s="849">
        <v>24</v>
      </c>
      <c r="P325" s="837">
        <v>0.66666666666666663</v>
      </c>
      <c r="Q325" s="850">
        <v>12</v>
      </c>
    </row>
    <row r="326" spans="1:17" ht="14.45" customHeight="1" thickBot="1" x14ac:dyDescent="0.25">
      <c r="A326" s="839" t="s">
        <v>3522</v>
      </c>
      <c r="B326" s="840" t="s">
        <v>2928</v>
      </c>
      <c r="C326" s="840" t="s">
        <v>877</v>
      </c>
      <c r="D326" s="840" t="s">
        <v>3549</v>
      </c>
      <c r="E326" s="840" t="s">
        <v>3550</v>
      </c>
      <c r="F326" s="851"/>
      <c r="G326" s="851"/>
      <c r="H326" s="851"/>
      <c r="I326" s="851"/>
      <c r="J326" s="851">
        <v>11</v>
      </c>
      <c r="K326" s="851">
        <v>5181</v>
      </c>
      <c r="L326" s="851">
        <v>1</v>
      </c>
      <c r="M326" s="851">
        <v>471</v>
      </c>
      <c r="N326" s="851">
        <v>8</v>
      </c>
      <c r="O326" s="851">
        <v>3808</v>
      </c>
      <c r="P326" s="845">
        <v>0.73499324454738468</v>
      </c>
      <c r="Q326" s="852">
        <v>476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EB1181D7-021F-4D55-B7EB-F350C3B5C432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13999</v>
      </c>
      <c r="D3" s="193">
        <f>SUBTOTAL(9,D6:D1048576)</f>
        <v>13367</v>
      </c>
      <c r="E3" s="193">
        <f>SUBTOTAL(9,E6:E1048576)</f>
        <v>12451</v>
      </c>
      <c r="F3" s="194">
        <f>IF(OR(E3=0,D3=0),"",E3/D3)</f>
        <v>0.93147303059774067</v>
      </c>
      <c r="G3" s="388">
        <f>SUBTOTAL(9,G6:G1048576)</f>
        <v>58310.039480000014</v>
      </c>
      <c r="H3" s="389">
        <f>SUBTOTAL(9,H6:H1048576)</f>
        <v>50172.691440000002</v>
      </c>
      <c r="I3" s="389">
        <f>SUBTOTAL(9,I6:I1048576)</f>
        <v>51487.039679999994</v>
      </c>
      <c r="J3" s="194">
        <f>IF(OR(I3=0,H3=0),"",I3/H3)</f>
        <v>1.0261964866200526</v>
      </c>
      <c r="K3" s="388">
        <f>SUBTOTAL(9,K6:K1048576)</f>
        <v>13543.92</v>
      </c>
      <c r="L3" s="389">
        <f>SUBTOTAL(9,L6:L1048576)</f>
        <v>11387.26</v>
      </c>
      <c r="M3" s="389">
        <f>SUBTOTAL(9,M6:M1048576)</f>
        <v>12101.48</v>
      </c>
      <c r="N3" s="195">
        <f>IF(OR(M3=0,E3=0),"",M3*1000/E3)</f>
        <v>971.92835916793831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4"/>
      <c r="B5" s="995"/>
      <c r="C5" s="1002">
        <v>2015</v>
      </c>
      <c r="D5" s="1002">
        <v>2018</v>
      </c>
      <c r="E5" s="1002">
        <v>2019</v>
      </c>
      <c r="F5" s="1003" t="s">
        <v>2</v>
      </c>
      <c r="G5" s="1013">
        <v>2015</v>
      </c>
      <c r="H5" s="1002">
        <v>2018</v>
      </c>
      <c r="I5" s="1002">
        <v>2019</v>
      </c>
      <c r="J5" s="1003" t="s">
        <v>2</v>
      </c>
      <c r="K5" s="1013">
        <v>2015</v>
      </c>
      <c r="L5" s="1002">
        <v>2018</v>
      </c>
      <c r="M5" s="1002">
        <v>2019</v>
      </c>
      <c r="N5" s="1014" t="s">
        <v>92</v>
      </c>
    </row>
    <row r="6" spans="1:14" ht="14.45" customHeight="1" x14ac:dyDescent="0.2">
      <c r="A6" s="996" t="s">
        <v>2663</v>
      </c>
      <c r="B6" s="999" t="s">
        <v>3562</v>
      </c>
      <c r="C6" s="1004">
        <v>8775</v>
      </c>
      <c r="D6" s="1005">
        <v>8710</v>
      </c>
      <c r="E6" s="1005">
        <v>8062</v>
      </c>
      <c r="F6" s="1010"/>
      <c r="G6" s="1004">
        <v>7496.6824400000032</v>
      </c>
      <c r="H6" s="1005">
        <v>7440.7483800000018</v>
      </c>
      <c r="I6" s="1005">
        <v>6931.2796800000006</v>
      </c>
      <c r="J6" s="1010"/>
      <c r="K6" s="1004">
        <v>526.5</v>
      </c>
      <c r="L6" s="1005">
        <v>522.6</v>
      </c>
      <c r="M6" s="1005">
        <v>483.72</v>
      </c>
      <c r="N6" s="1015">
        <v>60</v>
      </c>
    </row>
    <row r="7" spans="1:14" ht="14.45" customHeight="1" x14ac:dyDescent="0.2">
      <c r="A7" s="997" t="s">
        <v>2634</v>
      </c>
      <c r="B7" s="1000" t="s">
        <v>3562</v>
      </c>
      <c r="C7" s="1006">
        <v>707</v>
      </c>
      <c r="D7" s="1007">
        <v>904</v>
      </c>
      <c r="E7" s="1007">
        <v>866</v>
      </c>
      <c r="F7" s="1011"/>
      <c r="G7" s="1006">
        <v>113.26139999999998</v>
      </c>
      <c r="H7" s="1007">
        <v>145.71791999999996</v>
      </c>
      <c r="I7" s="1007">
        <v>141.07139999999993</v>
      </c>
      <c r="J7" s="1011"/>
      <c r="K7" s="1006">
        <v>42.42</v>
      </c>
      <c r="L7" s="1007">
        <v>36.659999999999997</v>
      </c>
      <c r="M7" s="1007">
        <v>32.76</v>
      </c>
      <c r="N7" s="1016">
        <v>37.829099307159346</v>
      </c>
    </row>
    <row r="8" spans="1:14" ht="14.45" customHeight="1" x14ac:dyDescent="0.2">
      <c r="A8" s="997" t="s">
        <v>2740</v>
      </c>
      <c r="B8" s="1000" t="s">
        <v>3563</v>
      </c>
      <c r="C8" s="1006">
        <v>221</v>
      </c>
      <c r="D8" s="1007">
        <v>205</v>
      </c>
      <c r="E8" s="1007">
        <v>156</v>
      </c>
      <c r="F8" s="1011"/>
      <c r="G8" s="1006">
        <v>5793</v>
      </c>
      <c r="H8" s="1007">
        <v>5376.4832999999999</v>
      </c>
      <c r="I8" s="1007">
        <v>4067.6363999999994</v>
      </c>
      <c r="J8" s="1011"/>
      <c r="K8" s="1006">
        <v>1768</v>
      </c>
      <c r="L8" s="1007">
        <v>1640</v>
      </c>
      <c r="M8" s="1007">
        <v>1248</v>
      </c>
      <c r="N8" s="1016">
        <v>8000</v>
      </c>
    </row>
    <row r="9" spans="1:14" ht="14.45" customHeight="1" x14ac:dyDescent="0.2">
      <c r="A9" s="997" t="s">
        <v>2757</v>
      </c>
      <c r="B9" s="1000" t="s">
        <v>3563</v>
      </c>
      <c r="C9" s="1006">
        <v>946</v>
      </c>
      <c r="D9" s="1007">
        <v>822</v>
      </c>
      <c r="E9" s="1007">
        <v>1049</v>
      </c>
      <c r="F9" s="1011"/>
      <c r="G9" s="1006">
        <v>21059.379000000001</v>
      </c>
      <c r="H9" s="1007">
        <v>18305.878800000002</v>
      </c>
      <c r="I9" s="1007">
        <v>23358.137399999996</v>
      </c>
      <c r="J9" s="1011"/>
      <c r="K9" s="1006">
        <v>5676</v>
      </c>
      <c r="L9" s="1007">
        <v>4932</v>
      </c>
      <c r="M9" s="1007">
        <v>6294</v>
      </c>
      <c r="N9" s="1016">
        <v>6000</v>
      </c>
    </row>
    <row r="10" spans="1:14" ht="14.45" customHeight="1" x14ac:dyDescent="0.2">
      <c r="A10" s="997" t="s">
        <v>2742</v>
      </c>
      <c r="B10" s="1000" t="s">
        <v>3563</v>
      </c>
      <c r="C10" s="1006">
        <v>727</v>
      </c>
      <c r="D10" s="1007">
        <v>510</v>
      </c>
      <c r="E10" s="1007">
        <v>575</v>
      </c>
      <c r="F10" s="1011"/>
      <c r="G10" s="1006">
        <v>8945.5895999999993</v>
      </c>
      <c r="H10" s="1007">
        <v>6286.9324799999986</v>
      </c>
      <c r="I10" s="1007">
        <v>7078.3451999999988</v>
      </c>
      <c r="J10" s="1011"/>
      <c r="K10" s="1006">
        <v>2908</v>
      </c>
      <c r="L10" s="1007">
        <v>2040</v>
      </c>
      <c r="M10" s="1007">
        <v>2300</v>
      </c>
      <c r="N10" s="1016">
        <v>4000</v>
      </c>
    </row>
    <row r="11" spans="1:14" ht="14.45" customHeight="1" thickBot="1" x14ac:dyDescent="0.25">
      <c r="A11" s="998" t="s">
        <v>2755</v>
      </c>
      <c r="B11" s="1001" t="s">
        <v>3563</v>
      </c>
      <c r="C11" s="1008">
        <v>2623</v>
      </c>
      <c r="D11" s="1009">
        <v>2216</v>
      </c>
      <c r="E11" s="1009">
        <v>1743</v>
      </c>
      <c r="F11" s="1012"/>
      <c r="G11" s="1008">
        <v>14902.127040000007</v>
      </c>
      <c r="H11" s="1009">
        <v>12616.930560000003</v>
      </c>
      <c r="I11" s="1009">
        <v>9910.5696000000007</v>
      </c>
      <c r="J11" s="1012"/>
      <c r="K11" s="1008">
        <v>2623</v>
      </c>
      <c r="L11" s="1009">
        <v>2216</v>
      </c>
      <c r="M11" s="1009">
        <v>1743</v>
      </c>
      <c r="N11" s="1017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5ECE7DB7-5B48-49D0-9F72-D8C3BD8DF94D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0.83298372832713019</v>
      </c>
      <c r="C4" s="323">
        <f t="shared" ref="C4:M4" si="0">(C10+C8)/C6</f>
        <v>0.89849223446322113</v>
      </c>
      <c r="D4" s="323">
        <f t="shared" si="0"/>
        <v>1.0012377306327267</v>
      </c>
      <c r="E4" s="323">
        <f t="shared" si="0"/>
        <v>0.86779620731437235</v>
      </c>
      <c r="F4" s="323">
        <f t="shared" si="0"/>
        <v>0.7799298080085092</v>
      </c>
      <c r="G4" s="323">
        <f t="shared" si="0"/>
        <v>0.8400150240329225</v>
      </c>
      <c r="H4" s="323">
        <f t="shared" si="0"/>
        <v>0.85446074243525805</v>
      </c>
      <c r="I4" s="323">
        <f t="shared" si="0"/>
        <v>0.82237916193968408</v>
      </c>
      <c r="J4" s="323">
        <f t="shared" si="0"/>
        <v>0.85444044711714606</v>
      </c>
      <c r="K4" s="323">
        <f t="shared" si="0"/>
        <v>0.87920311109847193</v>
      </c>
      <c r="L4" s="323">
        <f t="shared" si="0"/>
        <v>0.88026623300700613</v>
      </c>
      <c r="M4" s="323">
        <f t="shared" si="0"/>
        <v>5.0308691988391512E-3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7004.1188100000199</v>
      </c>
      <c r="C5" s="323">
        <f>IF(ISERROR(VLOOKUP($A5,'Man Tab'!$A:$Q,COLUMN()+2,0)),0,VLOOKUP($A5,'Man Tab'!$A:$Q,COLUMN()+2,0))</f>
        <v>6909.4828000000098</v>
      </c>
      <c r="D5" s="323">
        <f>IF(ISERROR(VLOOKUP($A5,'Man Tab'!$A:$Q,COLUMN()+2,0)),0,VLOOKUP($A5,'Man Tab'!$A:$Q,COLUMN()+2,0))</f>
        <v>6441.6350899999798</v>
      </c>
      <c r="E5" s="323">
        <f>IF(ISERROR(VLOOKUP($A5,'Man Tab'!$A:$Q,COLUMN()+2,0)),0,VLOOKUP($A5,'Man Tab'!$A:$Q,COLUMN()+2,0))</f>
        <v>7036.0295899999701</v>
      </c>
      <c r="F5" s="323">
        <f>IF(ISERROR(VLOOKUP($A5,'Man Tab'!$A:$Q,COLUMN()+2,0)),0,VLOOKUP($A5,'Man Tab'!$A:$Q,COLUMN()+2,0))</f>
        <v>7890.7587299999996</v>
      </c>
      <c r="G5" s="323">
        <f>IF(ISERROR(VLOOKUP($A5,'Man Tab'!$A:$Q,COLUMN()+2,0)),0,VLOOKUP($A5,'Man Tab'!$A:$Q,COLUMN()+2,0))</f>
        <v>7310.8262699999696</v>
      </c>
      <c r="H5" s="323">
        <f>IF(ISERROR(VLOOKUP($A5,'Man Tab'!$A:$Q,COLUMN()+2,0)),0,VLOOKUP($A5,'Man Tab'!$A:$Q,COLUMN()+2,0))</f>
        <v>9474.95802</v>
      </c>
      <c r="I5" s="323">
        <f>IF(ISERROR(VLOOKUP($A5,'Man Tab'!$A:$Q,COLUMN()+2,0)),0,VLOOKUP($A5,'Man Tab'!$A:$Q,COLUMN()+2,0))</f>
        <v>7716.80620000001</v>
      </c>
      <c r="J5" s="323">
        <f>IF(ISERROR(VLOOKUP($A5,'Man Tab'!$A:$Q,COLUMN()+2,0)),0,VLOOKUP($A5,'Man Tab'!$A:$Q,COLUMN()+2,0))</f>
        <v>7311.5831699999699</v>
      </c>
      <c r="K5" s="323">
        <f>IF(ISERROR(VLOOKUP($A5,'Man Tab'!$A:$Q,COLUMN()+2,0)),0,VLOOKUP($A5,'Man Tab'!$A:$Q,COLUMN()+2,0))</f>
        <v>8085.1902</v>
      </c>
      <c r="L5" s="323">
        <f>IF(ISERROR(VLOOKUP($A5,'Man Tab'!$A:$Q,COLUMN()+2,0)),0,VLOOKUP($A5,'Man Tab'!$A:$Q,COLUMN()+2,0))</f>
        <v>8541.5192999999999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7004.1188100000199</v>
      </c>
      <c r="C6" s="325">
        <f t="shared" ref="C6:M6" si="1">C5+B6</f>
        <v>13913.601610000031</v>
      </c>
      <c r="D6" s="325">
        <f t="shared" si="1"/>
        <v>20355.236700000009</v>
      </c>
      <c r="E6" s="325">
        <f t="shared" si="1"/>
        <v>27391.266289999978</v>
      </c>
      <c r="F6" s="325">
        <f t="shared" si="1"/>
        <v>35282.025019999979</v>
      </c>
      <c r="G6" s="325">
        <f t="shared" si="1"/>
        <v>42592.851289999948</v>
      </c>
      <c r="H6" s="325">
        <f t="shared" si="1"/>
        <v>52067.809309999946</v>
      </c>
      <c r="I6" s="325">
        <f t="shared" si="1"/>
        <v>59784.61550999996</v>
      </c>
      <c r="J6" s="325">
        <f t="shared" si="1"/>
        <v>67096.198679999929</v>
      </c>
      <c r="K6" s="325">
        <f t="shared" si="1"/>
        <v>75181.388879999926</v>
      </c>
      <c r="L6" s="325">
        <f t="shared" si="1"/>
        <v>83722.908179999926</v>
      </c>
      <c r="M6" s="325">
        <f t="shared" si="1"/>
        <v>83722.908179999926</v>
      </c>
    </row>
    <row r="7" spans="1:13" ht="14.45" customHeight="1" x14ac:dyDescent="0.2">
      <c r="A7" s="324" t="s">
        <v>125</v>
      </c>
      <c r="B7" s="324">
        <v>193.07</v>
      </c>
      <c r="C7" s="324">
        <v>414.07299999999998</v>
      </c>
      <c r="D7" s="324">
        <v>675.22299999999996</v>
      </c>
      <c r="E7" s="324">
        <v>786.952</v>
      </c>
      <c r="F7" s="324">
        <v>910.38499999999999</v>
      </c>
      <c r="G7" s="324">
        <v>1184.405</v>
      </c>
      <c r="H7" s="324">
        <v>1473.481</v>
      </c>
      <c r="I7" s="324">
        <v>1628.3530000000001</v>
      </c>
      <c r="J7" s="324">
        <v>1899.5170000000001</v>
      </c>
      <c r="K7" s="324">
        <v>2190.7469999999998</v>
      </c>
      <c r="L7" s="324">
        <v>2442.5749999999998</v>
      </c>
      <c r="M7" s="324"/>
    </row>
    <row r="8" spans="1:13" ht="14.45" customHeight="1" x14ac:dyDescent="0.2">
      <c r="A8" s="324" t="s">
        <v>98</v>
      </c>
      <c r="B8" s="325">
        <f>B7*30</f>
        <v>5792.0999999999995</v>
      </c>
      <c r="C8" s="325">
        <f t="shared" ref="C8:M8" si="2">C7*30</f>
        <v>12422.189999999999</v>
      </c>
      <c r="D8" s="325">
        <f t="shared" si="2"/>
        <v>20256.689999999999</v>
      </c>
      <c r="E8" s="325">
        <f t="shared" si="2"/>
        <v>23608.560000000001</v>
      </c>
      <c r="F8" s="325">
        <f t="shared" si="2"/>
        <v>27311.55</v>
      </c>
      <c r="G8" s="325">
        <f t="shared" si="2"/>
        <v>35532.15</v>
      </c>
      <c r="H8" s="325">
        <f t="shared" si="2"/>
        <v>44204.43</v>
      </c>
      <c r="I8" s="325">
        <f t="shared" si="2"/>
        <v>48850.590000000004</v>
      </c>
      <c r="J8" s="325">
        <f t="shared" si="2"/>
        <v>56985.51</v>
      </c>
      <c r="K8" s="325">
        <f t="shared" si="2"/>
        <v>65722.409999999989</v>
      </c>
      <c r="L8" s="325">
        <f t="shared" si="2"/>
        <v>73277.25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42217</v>
      </c>
      <c r="C9" s="324">
        <v>36856</v>
      </c>
      <c r="D9" s="324">
        <v>44668</v>
      </c>
      <c r="E9" s="324">
        <v>37736</v>
      </c>
      <c r="F9" s="324">
        <v>44476</v>
      </c>
      <c r="G9" s="324">
        <v>40532</v>
      </c>
      <c r="H9" s="324">
        <v>38984</v>
      </c>
      <c r="I9" s="324">
        <v>29563</v>
      </c>
      <c r="J9" s="324">
        <v>29164</v>
      </c>
      <c r="K9" s="324">
        <v>33105</v>
      </c>
      <c r="L9" s="324">
        <v>43898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42.216999999999999</v>
      </c>
      <c r="C10" s="325">
        <f t="shared" ref="C10:M10" si="3">C9/1000+B10</f>
        <v>79.073000000000008</v>
      </c>
      <c r="D10" s="325">
        <f t="shared" si="3"/>
        <v>123.74100000000001</v>
      </c>
      <c r="E10" s="325">
        <f t="shared" si="3"/>
        <v>161.477</v>
      </c>
      <c r="F10" s="325">
        <f t="shared" si="3"/>
        <v>205.953</v>
      </c>
      <c r="G10" s="325">
        <f t="shared" si="3"/>
        <v>246.48500000000001</v>
      </c>
      <c r="H10" s="325">
        <f t="shared" si="3"/>
        <v>285.46899999999999</v>
      </c>
      <c r="I10" s="325">
        <f t="shared" si="3"/>
        <v>315.03199999999998</v>
      </c>
      <c r="J10" s="325">
        <f t="shared" si="3"/>
        <v>344.19599999999997</v>
      </c>
      <c r="K10" s="325">
        <f t="shared" si="3"/>
        <v>377.30099999999999</v>
      </c>
      <c r="L10" s="325">
        <f t="shared" si="3"/>
        <v>421.19900000000001</v>
      </c>
      <c r="M10" s="325">
        <f t="shared" si="3"/>
        <v>421.19900000000001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11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0.85758632665861356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0.85758632665861356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DA199D1D-4143-40B7-9A44-6A3405481362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7030.6759212918596</v>
      </c>
      <c r="C7" s="56">
        <v>585.889660107655</v>
      </c>
      <c r="D7" s="56">
        <v>207.60865999999999</v>
      </c>
      <c r="E7" s="56">
        <v>916.66417000000195</v>
      </c>
      <c r="F7" s="56">
        <v>180.88320999999999</v>
      </c>
      <c r="G7" s="56">
        <v>249.468919999999</v>
      </c>
      <c r="H7" s="56">
        <v>288.88772</v>
      </c>
      <c r="I7" s="56">
        <v>203.60076999999899</v>
      </c>
      <c r="J7" s="56">
        <v>256.77330000000001</v>
      </c>
      <c r="K7" s="56">
        <v>367.34935000000098</v>
      </c>
      <c r="L7" s="56">
        <v>240.495789999999</v>
      </c>
      <c r="M7" s="56">
        <v>1048.3389199999999</v>
      </c>
      <c r="N7" s="56">
        <v>169.59788</v>
      </c>
      <c r="O7" s="56">
        <v>0</v>
      </c>
      <c r="P7" s="57">
        <v>4129.6686900000004</v>
      </c>
      <c r="Q7" s="185">
        <v>0.64077667165899999</v>
      </c>
    </row>
    <row r="8" spans="1:17" ht="14.45" customHeight="1" x14ac:dyDescent="0.2">
      <c r="A8" s="19" t="s">
        <v>36</v>
      </c>
      <c r="B8" s="55">
        <v>243.16440785797201</v>
      </c>
      <c r="C8" s="56">
        <v>20.263700654830998</v>
      </c>
      <c r="D8" s="56">
        <v>15.162000000000001</v>
      </c>
      <c r="E8" s="56">
        <v>16.742000000000001</v>
      </c>
      <c r="F8" s="56">
        <v>16.55</v>
      </c>
      <c r="G8" s="56">
        <v>40.689999999999003</v>
      </c>
      <c r="H8" s="56">
        <v>38.323999999999998</v>
      </c>
      <c r="I8" s="56">
        <v>56.901999999998999</v>
      </c>
      <c r="J8" s="56">
        <v>30.47</v>
      </c>
      <c r="K8" s="56">
        <v>37.524000000000001</v>
      </c>
      <c r="L8" s="56">
        <v>47.201999999999003</v>
      </c>
      <c r="M8" s="56">
        <v>5.3819999999999997</v>
      </c>
      <c r="N8" s="56">
        <v>2.1219999999999999</v>
      </c>
      <c r="O8" s="56">
        <v>0</v>
      </c>
      <c r="P8" s="57">
        <v>307.06999999999903</v>
      </c>
      <c r="Q8" s="185">
        <v>1.3776089087059999</v>
      </c>
    </row>
    <row r="9" spans="1:17" ht="14.45" customHeight="1" x14ac:dyDescent="0.2">
      <c r="A9" s="19" t="s">
        <v>37</v>
      </c>
      <c r="B9" s="55">
        <v>4450.5333006855899</v>
      </c>
      <c r="C9" s="56">
        <v>370.877775057132</v>
      </c>
      <c r="D9" s="56">
        <v>328.41484000000099</v>
      </c>
      <c r="E9" s="56">
        <v>209.97982999999999</v>
      </c>
      <c r="F9" s="56">
        <v>230.34841999999901</v>
      </c>
      <c r="G9" s="56">
        <v>188.10436999999899</v>
      </c>
      <c r="H9" s="56">
        <v>439.87939999999998</v>
      </c>
      <c r="I9" s="56">
        <v>549.29117999999801</v>
      </c>
      <c r="J9" s="56">
        <v>380.8766</v>
      </c>
      <c r="K9" s="56">
        <v>363.16575000000103</v>
      </c>
      <c r="L9" s="56">
        <v>331.91801999999899</v>
      </c>
      <c r="M9" s="56">
        <v>365.91910999999999</v>
      </c>
      <c r="N9" s="56">
        <v>438.01001000000002</v>
      </c>
      <c r="O9" s="56">
        <v>0</v>
      </c>
      <c r="P9" s="57">
        <v>3825.90753</v>
      </c>
      <c r="Q9" s="185">
        <v>0.937801612407</v>
      </c>
    </row>
    <row r="10" spans="1:17" ht="14.45" customHeight="1" x14ac:dyDescent="0.2">
      <c r="A10" s="19" t="s">
        <v>38</v>
      </c>
      <c r="B10" s="55">
        <v>251.71439126567</v>
      </c>
      <c r="C10" s="56">
        <v>20.976199272138999</v>
      </c>
      <c r="D10" s="56">
        <v>13.92047</v>
      </c>
      <c r="E10" s="56">
        <v>20.00478</v>
      </c>
      <c r="F10" s="56">
        <v>11.42831</v>
      </c>
      <c r="G10" s="56">
        <v>21.042909999999001</v>
      </c>
      <c r="H10" s="56">
        <v>39.888620000000003</v>
      </c>
      <c r="I10" s="56">
        <v>8.3342899999989992</v>
      </c>
      <c r="J10" s="56">
        <v>17.516359999999999</v>
      </c>
      <c r="K10" s="56">
        <v>22.910540000000001</v>
      </c>
      <c r="L10" s="56">
        <v>26.776929999998998</v>
      </c>
      <c r="M10" s="56">
        <v>16.664739999999998</v>
      </c>
      <c r="N10" s="56">
        <v>30.638649999999998</v>
      </c>
      <c r="O10" s="56">
        <v>0</v>
      </c>
      <c r="P10" s="57">
        <v>229.1266</v>
      </c>
      <c r="Q10" s="185">
        <v>0.99301549526900001</v>
      </c>
    </row>
    <row r="11" spans="1:17" ht="14.45" customHeight="1" x14ac:dyDescent="0.2">
      <c r="A11" s="19" t="s">
        <v>39</v>
      </c>
      <c r="B11" s="55">
        <v>748.55253827217598</v>
      </c>
      <c r="C11" s="56">
        <v>62.379378189348003</v>
      </c>
      <c r="D11" s="56">
        <v>102.79993</v>
      </c>
      <c r="E11" s="56">
        <v>60.154730000000001</v>
      </c>
      <c r="F11" s="56">
        <v>69.002069999998994</v>
      </c>
      <c r="G11" s="56">
        <v>67.536839999999003</v>
      </c>
      <c r="H11" s="56">
        <v>50.067970000000003</v>
      </c>
      <c r="I11" s="56">
        <v>54.220599999999003</v>
      </c>
      <c r="J11" s="56">
        <v>103.03314</v>
      </c>
      <c r="K11" s="56">
        <v>51.779710000000001</v>
      </c>
      <c r="L11" s="56">
        <v>58.716039999998998</v>
      </c>
      <c r="M11" s="56">
        <v>57.41263</v>
      </c>
      <c r="N11" s="56">
        <v>53.093629999999997</v>
      </c>
      <c r="O11" s="56">
        <v>0</v>
      </c>
      <c r="P11" s="57">
        <v>727.81728999999996</v>
      </c>
      <c r="Q11" s="185">
        <v>1.060690409272</v>
      </c>
    </row>
    <row r="12" spans="1:17" ht="14.45" customHeight="1" x14ac:dyDescent="0.2">
      <c r="A12" s="19" t="s">
        <v>40</v>
      </c>
      <c r="B12" s="55">
        <v>276.51900705783299</v>
      </c>
      <c r="C12" s="56">
        <v>23.043250588151999</v>
      </c>
      <c r="D12" s="56">
        <v>36.428240000000002</v>
      </c>
      <c r="E12" s="56">
        <v>0</v>
      </c>
      <c r="F12" s="56">
        <v>0.26799999999899998</v>
      </c>
      <c r="G12" s="56">
        <v>6.227849999999</v>
      </c>
      <c r="H12" s="56">
        <v>0.80291999999999997</v>
      </c>
      <c r="I12" s="56">
        <v>0</v>
      </c>
      <c r="J12" s="56">
        <v>47.977539999999998</v>
      </c>
      <c r="K12" s="56">
        <v>23.092400000000001</v>
      </c>
      <c r="L12" s="56">
        <v>10.650980000000001</v>
      </c>
      <c r="M12" s="56">
        <v>17.395499999999998</v>
      </c>
      <c r="N12" s="56">
        <v>37.596879999999999</v>
      </c>
      <c r="O12" s="56">
        <v>0</v>
      </c>
      <c r="P12" s="57">
        <v>180.44031000000001</v>
      </c>
      <c r="Q12" s="185">
        <v>0.71186417396699997</v>
      </c>
    </row>
    <row r="13" spans="1:17" ht="14.45" customHeight="1" x14ac:dyDescent="0.2">
      <c r="A13" s="19" t="s">
        <v>41</v>
      </c>
      <c r="B13" s="55">
        <v>455</v>
      </c>
      <c r="C13" s="56">
        <v>37.916666666666003</v>
      </c>
      <c r="D13" s="56">
        <v>42.176160000000003</v>
      </c>
      <c r="E13" s="56">
        <v>32.546550000000003</v>
      </c>
      <c r="F13" s="56">
        <v>32.560679999999003</v>
      </c>
      <c r="G13" s="56">
        <v>27.354489999999</v>
      </c>
      <c r="H13" s="56">
        <v>34.367019999999997</v>
      </c>
      <c r="I13" s="56">
        <v>26.267759999999001</v>
      </c>
      <c r="J13" s="56">
        <v>33.560290000000002</v>
      </c>
      <c r="K13" s="56">
        <v>41.640030000000003</v>
      </c>
      <c r="L13" s="56">
        <v>32.869689999998997</v>
      </c>
      <c r="M13" s="56">
        <v>25.225239999999999</v>
      </c>
      <c r="N13" s="56">
        <v>24.674679999999999</v>
      </c>
      <c r="O13" s="56">
        <v>0</v>
      </c>
      <c r="P13" s="57">
        <v>353.24259000000001</v>
      </c>
      <c r="Q13" s="185">
        <v>0.84693528071900004</v>
      </c>
    </row>
    <row r="14" spans="1:17" ht="14.45" customHeight="1" x14ac:dyDescent="0.2">
      <c r="A14" s="19" t="s">
        <v>42</v>
      </c>
      <c r="B14" s="55">
        <v>997.75407893453701</v>
      </c>
      <c r="C14" s="56">
        <v>83.146173244544002</v>
      </c>
      <c r="D14" s="56">
        <v>120.62548</v>
      </c>
      <c r="E14" s="56">
        <v>101.92700000000001</v>
      </c>
      <c r="F14" s="56">
        <v>88.258999999999006</v>
      </c>
      <c r="G14" s="56">
        <v>72.688999999998998</v>
      </c>
      <c r="H14" s="56">
        <v>73.05</v>
      </c>
      <c r="I14" s="56">
        <v>56.070999999999003</v>
      </c>
      <c r="J14" s="56">
        <v>62.455289999999998</v>
      </c>
      <c r="K14" s="56">
        <v>61.065199999999997</v>
      </c>
      <c r="L14" s="56">
        <v>59.527249999999</v>
      </c>
      <c r="M14" s="56">
        <v>81.307689999999994</v>
      </c>
      <c r="N14" s="56">
        <v>80.601219999999998</v>
      </c>
      <c r="O14" s="56">
        <v>0</v>
      </c>
      <c r="P14" s="57">
        <v>857.57812999999999</v>
      </c>
      <c r="Q14" s="185">
        <v>0.93764565631300001</v>
      </c>
    </row>
    <row r="15" spans="1:17" ht="14.45" customHeight="1" x14ac:dyDescent="0.2">
      <c r="A15" s="19" t="s">
        <v>43</v>
      </c>
      <c r="B15" s="55">
        <v>308.43652370030401</v>
      </c>
      <c r="C15" s="56">
        <v>25.703043641691998</v>
      </c>
      <c r="D15" s="56">
        <v>29.276019999999999</v>
      </c>
      <c r="E15" s="56">
        <v>22.5</v>
      </c>
      <c r="F15" s="56">
        <v>11.456200000000001</v>
      </c>
      <c r="G15" s="56">
        <v>13.075209999999</v>
      </c>
      <c r="H15" s="56">
        <v>23.833870000000001</v>
      </c>
      <c r="I15" s="56">
        <v>12.7562</v>
      </c>
      <c r="J15" s="56">
        <v>33.8033</v>
      </c>
      <c r="K15" s="56">
        <v>15.54313</v>
      </c>
      <c r="L15" s="56">
        <v>17.858679999999001</v>
      </c>
      <c r="M15" s="56">
        <v>18.930250000000001</v>
      </c>
      <c r="N15" s="56">
        <v>0</v>
      </c>
      <c r="O15" s="56">
        <v>0</v>
      </c>
      <c r="P15" s="57">
        <v>199.03286</v>
      </c>
      <c r="Q15" s="185">
        <v>0.70395929041899996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552.24392265664699</v>
      </c>
      <c r="C17" s="56">
        <v>46.020326888052999</v>
      </c>
      <c r="D17" s="56">
        <v>124.30258000000001</v>
      </c>
      <c r="E17" s="56">
        <v>31.26144</v>
      </c>
      <c r="F17" s="56">
        <v>11.258900000000001</v>
      </c>
      <c r="G17" s="56">
        <v>31.750949999999001</v>
      </c>
      <c r="H17" s="56">
        <v>51.997309999999999</v>
      </c>
      <c r="I17" s="56">
        <v>11.37289</v>
      </c>
      <c r="J17" s="56">
        <v>24.143879999999999</v>
      </c>
      <c r="K17" s="56">
        <v>29.33362</v>
      </c>
      <c r="L17" s="56">
        <v>1.933579999999</v>
      </c>
      <c r="M17" s="56">
        <v>21.867329999999999</v>
      </c>
      <c r="N17" s="56">
        <v>33.849170000000001</v>
      </c>
      <c r="O17" s="56">
        <v>0</v>
      </c>
      <c r="P17" s="57">
        <v>373.07164999999998</v>
      </c>
      <c r="Q17" s="185">
        <v>0.73697009210599995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12.723000000000001</v>
      </c>
      <c r="F18" s="56">
        <v>2.9379999999990001</v>
      </c>
      <c r="G18" s="56">
        <v>9.095999999999</v>
      </c>
      <c r="H18" s="56">
        <v>25.17</v>
      </c>
      <c r="I18" s="56">
        <v>24.044999999999</v>
      </c>
      <c r="J18" s="56">
        <v>0</v>
      </c>
      <c r="K18" s="56">
        <v>0</v>
      </c>
      <c r="L18" s="56">
        <v>1.500999999999</v>
      </c>
      <c r="M18" s="56">
        <v>13.353999999999999</v>
      </c>
      <c r="N18" s="56">
        <v>24.844000000000001</v>
      </c>
      <c r="O18" s="56">
        <v>0</v>
      </c>
      <c r="P18" s="57">
        <v>113.67100000000001</v>
      </c>
      <c r="Q18" s="185" t="s">
        <v>329</v>
      </c>
    </row>
    <row r="19" spans="1:17" ht="14.45" customHeight="1" x14ac:dyDescent="0.2">
      <c r="A19" s="19" t="s">
        <v>47</v>
      </c>
      <c r="B19" s="55">
        <v>2136.3456515048802</v>
      </c>
      <c r="C19" s="56">
        <v>178.028804292074</v>
      </c>
      <c r="D19" s="56">
        <v>256.07940000000099</v>
      </c>
      <c r="E19" s="56">
        <v>163.51882000000001</v>
      </c>
      <c r="F19" s="56">
        <v>188.90600000000001</v>
      </c>
      <c r="G19" s="56">
        <v>377.72760999999798</v>
      </c>
      <c r="H19" s="56">
        <v>287.48820999999998</v>
      </c>
      <c r="I19" s="56">
        <v>306.25307999999899</v>
      </c>
      <c r="J19" s="56">
        <v>312.27686</v>
      </c>
      <c r="K19" s="56">
        <v>290.84894000000099</v>
      </c>
      <c r="L19" s="56">
        <v>238.18097999999901</v>
      </c>
      <c r="M19" s="56">
        <v>318.84451000000001</v>
      </c>
      <c r="N19" s="56">
        <v>272.25851</v>
      </c>
      <c r="O19" s="56">
        <v>0</v>
      </c>
      <c r="P19" s="57">
        <v>3012.38292</v>
      </c>
      <c r="Q19" s="185">
        <v>1.5382510364890001</v>
      </c>
    </row>
    <row r="20" spans="1:17" ht="14.45" customHeight="1" x14ac:dyDescent="0.2">
      <c r="A20" s="19" t="s">
        <v>48</v>
      </c>
      <c r="B20" s="55">
        <v>65432.4737740001</v>
      </c>
      <c r="C20" s="56">
        <v>5452.7061478333399</v>
      </c>
      <c r="D20" s="56">
        <v>5141.6119900000103</v>
      </c>
      <c r="E20" s="56">
        <v>4997.8491600000098</v>
      </c>
      <c r="F20" s="56">
        <v>5206.3558199999898</v>
      </c>
      <c r="G20" s="56">
        <v>5454.9408199999798</v>
      </c>
      <c r="H20" s="56">
        <v>5610.6023800000003</v>
      </c>
      <c r="I20" s="56">
        <v>5467.6051899999802</v>
      </c>
      <c r="J20" s="56">
        <v>7535.1550100000004</v>
      </c>
      <c r="K20" s="56">
        <v>5705.3627800000104</v>
      </c>
      <c r="L20" s="56">
        <v>5709.6216199999699</v>
      </c>
      <c r="M20" s="56">
        <v>5482.8556699999999</v>
      </c>
      <c r="N20" s="56">
        <v>6737.4752799999997</v>
      </c>
      <c r="O20" s="56">
        <v>0</v>
      </c>
      <c r="P20" s="57">
        <v>63049.435720000001</v>
      </c>
      <c r="Q20" s="185">
        <v>1.05117839257</v>
      </c>
    </row>
    <row r="21" spans="1:17" ht="14.45" customHeight="1" x14ac:dyDescent="0.2">
      <c r="A21" s="20" t="s">
        <v>49</v>
      </c>
      <c r="B21" s="55">
        <v>5782.99999999991</v>
      </c>
      <c r="C21" s="56">
        <v>481.91666666665998</v>
      </c>
      <c r="D21" s="56">
        <v>314.61389000000099</v>
      </c>
      <c r="E21" s="56">
        <v>314.61091000000101</v>
      </c>
      <c r="F21" s="56">
        <v>315.20988999999901</v>
      </c>
      <c r="G21" s="56">
        <v>349.37590999999901</v>
      </c>
      <c r="H21" s="56">
        <v>311.03588999999999</v>
      </c>
      <c r="I21" s="56">
        <v>508.33688999999799</v>
      </c>
      <c r="J21" s="56">
        <v>507.05889000000002</v>
      </c>
      <c r="K21" s="56">
        <v>505.23689000000098</v>
      </c>
      <c r="L21" s="56">
        <v>524.14988999999798</v>
      </c>
      <c r="M21" s="56">
        <v>523.53889000000004</v>
      </c>
      <c r="N21" s="56">
        <v>603.45088999999996</v>
      </c>
      <c r="O21" s="56">
        <v>0</v>
      </c>
      <c r="P21" s="57">
        <v>4776.6188300000003</v>
      </c>
      <c r="Q21" s="185">
        <v>0.90106465596600005</v>
      </c>
    </row>
    <row r="22" spans="1:17" ht="14.45" customHeight="1" x14ac:dyDescent="0.2">
      <c r="A22" s="19" t="s">
        <v>50</v>
      </c>
      <c r="B22" s="55">
        <v>705</v>
      </c>
      <c r="C22" s="56">
        <v>58.75</v>
      </c>
      <c r="D22" s="56">
        <v>266.46800000000098</v>
      </c>
      <c r="E22" s="56">
        <v>0</v>
      </c>
      <c r="F22" s="56">
        <v>61.854049999998999</v>
      </c>
      <c r="G22" s="56">
        <v>107.35</v>
      </c>
      <c r="H22" s="56">
        <v>540.36841999999899</v>
      </c>
      <c r="I22" s="56">
        <v>7.3499999999989996</v>
      </c>
      <c r="J22" s="56">
        <v>121.9571</v>
      </c>
      <c r="K22" s="56">
        <v>199.95249999999999</v>
      </c>
      <c r="L22" s="56">
        <v>6.768999999999</v>
      </c>
      <c r="M22" s="56">
        <v>17.275320000000001</v>
      </c>
      <c r="N22" s="56">
        <v>0</v>
      </c>
      <c r="O22" s="56">
        <v>0</v>
      </c>
      <c r="P22" s="57">
        <v>1329.34439</v>
      </c>
      <c r="Q22" s="185">
        <v>2.0570125957440002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-9.0949470177292804E-13</v>
      </c>
      <c r="D24" s="56">
        <v>4.631150000001</v>
      </c>
      <c r="E24" s="56">
        <v>9.0004100000010006</v>
      </c>
      <c r="F24" s="56">
        <v>14.356539999998001</v>
      </c>
      <c r="G24" s="56">
        <v>19.598709999998</v>
      </c>
      <c r="H24" s="56">
        <v>74.994999999998996</v>
      </c>
      <c r="I24" s="56">
        <v>18.419419999999</v>
      </c>
      <c r="J24" s="56">
        <v>7.9004599999979996</v>
      </c>
      <c r="K24" s="56">
        <v>2.00136</v>
      </c>
      <c r="L24" s="56">
        <v>3.4117199999990002</v>
      </c>
      <c r="M24" s="56">
        <v>70.878399999999999</v>
      </c>
      <c r="N24" s="56">
        <v>33.3065</v>
      </c>
      <c r="O24" s="56">
        <v>0</v>
      </c>
      <c r="P24" s="57">
        <v>258.49966999999799</v>
      </c>
      <c r="Q24" s="185"/>
    </row>
    <row r="25" spans="1:17" ht="14.45" customHeight="1" x14ac:dyDescent="0.2">
      <c r="A25" s="21" t="s">
        <v>53</v>
      </c>
      <c r="B25" s="58">
        <v>89371.413517227498</v>
      </c>
      <c r="C25" s="59">
        <v>7447.6177931022903</v>
      </c>
      <c r="D25" s="59">
        <v>7004.1188100000199</v>
      </c>
      <c r="E25" s="59">
        <v>6909.4828000000098</v>
      </c>
      <c r="F25" s="59">
        <v>6441.6350899999798</v>
      </c>
      <c r="G25" s="59">
        <v>7036.0295899999701</v>
      </c>
      <c r="H25" s="59">
        <v>7890.7587299999996</v>
      </c>
      <c r="I25" s="59">
        <v>7310.8262699999696</v>
      </c>
      <c r="J25" s="59">
        <v>9474.95802</v>
      </c>
      <c r="K25" s="59">
        <v>7716.80620000001</v>
      </c>
      <c r="L25" s="59">
        <v>7311.5831699999699</v>
      </c>
      <c r="M25" s="59">
        <v>8085.1902</v>
      </c>
      <c r="N25" s="59">
        <v>8541.5192999999999</v>
      </c>
      <c r="O25" s="59">
        <v>0</v>
      </c>
      <c r="P25" s="60">
        <v>83722.908179999897</v>
      </c>
      <c r="Q25" s="186">
        <v>1.0219608044270001</v>
      </c>
    </row>
    <row r="26" spans="1:17" ht="14.45" customHeight="1" x14ac:dyDescent="0.2">
      <c r="A26" s="19" t="s">
        <v>54</v>
      </c>
      <c r="B26" s="55">
        <v>7499.4450186293898</v>
      </c>
      <c r="C26" s="56">
        <v>624.95375155244903</v>
      </c>
      <c r="D26" s="56">
        <v>713.12238000000104</v>
      </c>
      <c r="E26" s="56">
        <v>761.18380999999999</v>
      </c>
      <c r="F26" s="56">
        <v>699.93889000000104</v>
      </c>
      <c r="G26" s="56">
        <v>864.70947999999999</v>
      </c>
      <c r="H26" s="56">
        <v>721.25483999999994</v>
      </c>
      <c r="I26" s="56">
        <v>854.64802999999995</v>
      </c>
      <c r="J26" s="56">
        <v>956.51388999999995</v>
      </c>
      <c r="K26" s="56">
        <v>740.24715000000003</v>
      </c>
      <c r="L26" s="56">
        <v>719.70214999999996</v>
      </c>
      <c r="M26" s="56">
        <v>758.59742000000006</v>
      </c>
      <c r="N26" s="56">
        <v>576.74165000000005</v>
      </c>
      <c r="O26" s="56">
        <v>0</v>
      </c>
      <c r="P26" s="57">
        <v>8366.6596900000004</v>
      </c>
      <c r="Q26" s="185">
        <v>1.217058741505</v>
      </c>
    </row>
    <row r="27" spans="1:17" ht="14.45" customHeight="1" x14ac:dyDescent="0.2">
      <c r="A27" s="22" t="s">
        <v>55</v>
      </c>
      <c r="B27" s="58">
        <v>96870.858535856794</v>
      </c>
      <c r="C27" s="59">
        <v>8072.5715446547401</v>
      </c>
      <c r="D27" s="59">
        <v>7717.2411900000197</v>
      </c>
      <c r="E27" s="59">
        <v>7670.6666100000102</v>
      </c>
      <c r="F27" s="59">
        <v>7141.5739799999801</v>
      </c>
      <c r="G27" s="59">
        <v>7900.7390699999696</v>
      </c>
      <c r="H27" s="59">
        <v>8612.0135699999992</v>
      </c>
      <c r="I27" s="59">
        <v>8165.4742999999698</v>
      </c>
      <c r="J27" s="59">
        <v>10431.47191</v>
      </c>
      <c r="K27" s="59">
        <v>8457.0533500000092</v>
      </c>
      <c r="L27" s="59">
        <v>8031.2853199999699</v>
      </c>
      <c r="M27" s="59">
        <v>8843.7876199999992</v>
      </c>
      <c r="N27" s="59">
        <v>9118.2609499999999</v>
      </c>
      <c r="O27" s="59">
        <v>0</v>
      </c>
      <c r="P27" s="60">
        <v>92089.567869999897</v>
      </c>
      <c r="Q27" s="186">
        <v>1.037064688861</v>
      </c>
    </row>
    <row r="28" spans="1:17" ht="14.45" customHeight="1" x14ac:dyDescent="0.2">
      <c r="A28" s="20" t="s">
        <v>56</v>
      </c>
      <c r="B28" s="55">
        <v>39.772858790609</v>
      </c>
      <c r="C28" s="56">
        <v>3.3144048992170001</v>
      </c>
      <c r="D28" s="56">
        <v>0</v>
      </c>
      <c r="E28" s="56">
        <v>0</v>
      </c>
      <c r="F28" s="56">
        <v>8.4656900000000004</v>
      </c>
      <c r="G28" s="56">
        <v>0.23469999999999999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19.928699999999999</v>
      </c>
      <c r="O28" s="56">
        <v>0</v>
      </c>
      <c r="P28" s="57">
        <v>28.629090000000001</v>
      </c>
      <c r="Q28" s="185">
        <v>0.78525244337699995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309.12809352694802</v>
      </c>
      <c r="C30" s="56">
        <v>25.760674460579001</v>
      </c>
      <c r="D30" s="56">
        <v>21.897770000000001</v>
      </c>
      <c r="E30" s="56">
        <v>15.942159999999999</v>
      </c>
      <c r="F30" s="56">
        <v>14.10239</v>
      </c>
      <c r="G30" s="56">
        <v>28.922820000000002</v>
      </c>
      <c r="H30" s="56">
        <v>12.615500000000001</v>
      </c>
      <c r="I30" s="56">
        <v>14.1021</v>
      </c>
      <c r="J30" s="56">
        <v>27.233899999999998</v>
      </c>
      <c r="K30" s="56">
        <v>16.891950000000001</v>
      </c>
      <c r="L30" s="56">
        <v>16.25433</v>
      </c>
      <c r="M30" s="56">
        <v>16.75666</v>
      </c>
      <c r="N30" s="56">
        <v>15.85486</v>
      </c>
      <c r="O30" s="56">
        <v>0</v>
      </c>
      <c r="P30" s="57">
        <v>200.57444000000001</v>
      </c>
      <c r="Q30" s="185">
        <v>0.70782463510000004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22.382999999999999</v>
      </c>
      <c r="E31" s="62">
        <v>0</v>
      </c>
      <c r="F31" s="62">
        <v>2.7189999999999999</v>
      </c>
      <c r="G31" s="62">
        <v>0</v>
      </c>
      <c r="H31" s="62">
        <v>59.23</v>
      </c>
      <c r="I31" s="62">
        <v>2.7189999999999999</v>
      </c>
      <c r="J31" s="62">
        <v>7.9</v>
      </c>
      <c r="K31" s="62">
        <v>199.95249999999999</v>
      </c>
      <c r="L31" s="62">
        <v>0</v>
      </c>
      <c r="M31" s="62">
        <v>79.448319999999001</v>
      </c>
      <c r="N31" s="62">
        <v>3.556</v>
      </c>
      <c r="O31" s="62">
        <v>0</v>
      </c>
      <c r="P31" s="63">
        <v>377.90782000000002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7F8886B-F899-4CEE-AE4A-24BA86A3673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5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83094.385638983105</v>
      </c>
      <c r="C6" s="701">
        <v>84508.208090000204</v>
      </c>
      <c r="D6" s="702">
        <v>1413.8224510171001</v>
      </c>
      <c r="E6" s="703">
        <v>1.0170146567680001</v>
      </c>
      <c r="F6" s="701">
        <v>89371.413517227498</v>
      </c>
      <c r="G6" s="702">
        <v>81923.795724125201</v>
      </c>
      <c r="H6" s="704">
        <v>8541.5192999999999</v>
      </c>
      <c r="I6" s="701">
        <v>83722.908179999897</v>
      </c>
      <c r="J6" s="702">
        <v>1799.1124558747799</v>
      </c>
      <c r="K6" s="705">
        <v>0.93679740405800005</v>
      </c>
    </row>
    <row r="7" spans="1:11" ht="14.45" customHeight="1" thickBot="1" x14ac:dyDescent="0.25">
      <c r="A7" s="720" t="s">
        <v>332</v>
      </c>
      <c r="B7" s="701">
        <v>15599.3698335183</v>
      </c>
      <c r="C7" s="701">
        <v>14590.059579999999</v>
      </c>
      <c r="D7" s="702">
        <v>-1009.31025351827</v>
      </c>
      <c r="E7" s="703">
        <v>0.93529801111900002</v>
      </c>
      <c r="F7" s="701">
        <v>14762.3501690659</v>
      </c>
      <c r="G7" s="702">
        <v>13532.1543216438</v>
      </c>
      <c r="H7" s="704">
        <v>839.89144999999996</v>
      </c>
      <c r="I7" s="701">
        <v>10952.81767</v>
      </c>
      <c r="J7" s="702">
        <v>-2579.33665164378</v>
      </c>
      <c r="K7" s="705">
        <v>0.74194268152099996</v>
      </c>
    </row>
    <row r="8" spans="1:11" ht="14.45" customHeight="1" thickBot="1" x14ac:dyDescent="0.25">
      <c r="A8" s="721" t="s">
        <v>333</v>
      </c>
      <c r="B8" s="701">
        <v>14523.290521438499</v>
      </c>
      <c r="C8" s="701">
        <v>13497.349340000001</v>
      </c>
      <c r="D8" s="702">
        <v>-1025.94118143847</v>
      </c>
      <c r="E8" s="703">
        <v>0.92935890252099995</v>
      </c>
      <c r="F8" s="701">
        <v>13456.159566431101</v>
      </c>
      <c r="G8" s="702">
        <v>12334.812935895199</v>
      </c>
      <c r="H8" s="704">
        <v>759.29022999999995</v>
      </c>
      <c r="I8" s="701">
        <v>9896.2066799999993</v>
      </c>
      <c r="J8" s="702">
        <v>-2438.6062558951699</v>
      </c>
      <c r="K8" s="705">
        <v>0.73544064568599998</v>
      </c>
    </row>
    <row r="9" spans="1:11" ht="14.45" customHeight="1" thickBot="1" x14ac:dyDescent="0.25">
      <c r="A9" s="722" t="s">
        <v>334</v>
      </c>
      <c r="B9" s="706">
        <v>0</v>
      </c>
      <c r="C9" s="706">
        <v>9.0100000000000006E-3</v>
      </c>
      <c r="D9" s="707">
        <v>9.0100000000000006E-3</v>
      </c>
      <c r="E9" s="708" t="s">
        <v>329</v>
      </c>
      <c r="F9" s="706">
        <v>0</v>
      </c>
      <c r="G9" s="707">
        <v>0</v>
      </c>
      <c r="H9" s="709">
        <v>5.0000000000000001E-4</v>
      </c>
      <c r="I9" s="706">
        <v>7.6699999999999997E-3</v>
      </c>
      <c r="J9" s="707">
        <v>7.6699999999999997E-3</v>
      </c>
      <c r="K9" s="710" t="s">
        <v>329</v>
      </c>
    </row>
    <row r="10" spans="1:11" ht="14.45" customHeight="1" thickBot="1" x14ac:dyDescent="0.25">
      <c r="A10" s="723" t="s">
        <v>335</v>
      </c>
      <c r="B10" s="701">
        <v>0</v>
      </c>
      <c r="C10" s="701">
        <v>9.0100000000000006E-3</v>
      </c>
      <c r="D10" s="702">
        <v>9.0100000000000006E-3</v>
      </c>
      <c r="E10" s="711" t="s">
        <v>329</v>
      </c>
      <c r="F10" s="701">
        <v>0</v>
      </c>
      <c r="G10" s="702">
        <v>0</v>
      </c>
      <c r="H10" s="704">
        <v>5.0000000000000001E-4</v>
      </c>
      <c r="I10" s="701">
        <v>7.6699999999999997E-3</v>
      </c>
      <c r="J10" s="702">
        <v>7.6699999999999997E-3</v>
      </c>
      <c r="K10" s="712" t="s">
        <v>329</v>
      </c>
    </row>
    <row r="11" spans="1:11" ht="14.45" customHeight="1" thickBot="1" x14ac:dyDescent="0.25">
      <c r="A11" s="722" t="s">
        <v>336</v>
      </c>
      <c r="B11" s="706">
        <v>7679.6939088979398</v>
      </c>
      <c r="C11" s="706">
        <v>6748.3591900000201</v>
      </c>
      <c r="D11" s="707">
        <v>-931.33471889792702</v>
      </c>
      <c r="E11" s="713">
        <v>0.87872762509199998</v>
      </c>
      <c r="F11" s="706">
        <v>7030.6759212918596</v>
      </c>
      <c r="G11" s="707">
        <v>6444.7862611842102</v>
      </c>
      <c r="H11" s="709">
        <v>169.59788</v>
      </c>
      <c r="I11" s="706">
        <v>4129.6686900000004</v>
      </c>
      <c r="J11" s="707">
        <v>-2315.1175711842102</v>
      </c>
      <c r="K11" s="714">
        <v>0.58737861568799998</v>
      </c>
    </row>
    <row r="12" spans="1:11" ht="14.45" customHeight="1" thickBot="1" x14ac:dyDescent="0.25">
      <c r="A12" s="723" t="s">
        <v>337</v>
      </c>
      <c r="B12" s="701">
        <v>1959.52073071975</v>
      </c>
      <c r="C12" s="701">
        <v>2020.9021</v>
      </c>
      <c r="D12" s="702">
        <v>61.381369280248997</v>
      </c>
      <c r="E12" s="703">
        <v>1.031324684816</v>
      </c>
      <c r="F12" s="701">
        <v>2100.4784741958401</v>
      </c>
      <c r="G12" s="702">
        <v>1925.4386013461899</v>
      </c>
      <c r="H12" s="704">
        <v>120.70805</v>
      </c>
      <c r="I12" s="701">
        <v>1712.17948</v>
      </c>
      <c r="J12" s="702">
        <v>-213.25912134619099</v>
      </c>
      <c r="K12" s="705">
        <v>0.81513783694200004</v>
      </c>
    </row>
    <row r="13" spans="1:11" ht="14.45" customHeight="1" thickBot="1" x14ac:dyDescent="0.25">
      <c r="A13" s="723" t="s">
        <v>338</v>
      </c>
      <c r="B13" s="701">
        <v>50.436551587037997</v>
      </c>
      <c r="C13" s="701">
        <v>14.286799999999999</v>
      </c>
      <c r="D13" s="702">
        <v>-36.149751587037997</v>
      </c>
      <c r="E13" s="703">
        <v>0.28326282329800001</v>
      </c>
      <c r="F13" s="701">
        <v>25</v>
      </c>
      <c r="G13" s="702">
        <v>22.916666666666</v>
      </c>
      <c r="H13" s="704">
        <v>0</v>
      </c>
      <c r="I13" s="701">
        <v>8.5334000000000003</v>
      </c>
      <c r="J13" s="702">
        <v>-14.383266666666</v>
      </c>
      <c r="K13" s="705">
        <v>0.34133599999999997</v>
      </c>
    </row>
    <row r="14" spans="1:11" ht="14.45" customHeight="1" thickBot="1" x14ac:dyDescent="0.25">
      <c r="A14" s="723" t="s">
        <v>339</v>
      </c>
      <c r="B14" s="701">
        <v>204.81942577394099</v>
      </c>
      <c r="C14" s="701">
        <v>321.22721000000098</v>
      </c>
      <c r="D14" s="702">
        <v>116.40778422606</v>
      </c>
      <c r="E14" s="703">
        <v>1.5683434751659999</v>
      </c>
      <c r="F14" s="701">
        <v>325</v>
      </c>
      <c r="G14" s="702">
        <v>297.91666666666703</v>
      </c>
      <c r="H14" s="704">
        <v>19.487549999999999</v>
      </c>
      <c r="I14" s="701">
        <v>198.26292000000001</v>
      </c>
      <c r="J14" s="702">
        <v>-99.653746666665995</v>
      </c>
      <c r="K14" s="705">
        <v>0.61003975384599995</v>
      </c>
    </row>
    <row r="15" spans="1:11" ht="14.45" customHeight="1" thickBot="1" x14ac:dyDescent="0.25">
      <c r="A15" s="723" t="s">
        <v>340</v>
      </c>
      <c r="B15" s="701">
        <v>80</v>
      </c>
      <c r="C15" s="701">
        <v>21.210750000000001</v>
      </c>
      <c r="D15" s="702">
        <v>-58.789249999999001</v>
      </c>
      <c r="E15" s="703">
        <v>0.26513437499999998</v>
      </c>
      <c r="F15" s="701">
        <v>20</v>
      </c>
      <c r="G15" s="702">
        <v>18.333333333333002</v>
      </c>
      <c r="H15" s="704">
        <v>4.7070100000000004</v>
      </c>
      <c r="I15" s="701">
        <v>39.599850000000004</v>
      </c>
      <c r="J15" s="702">
        <v>21.266516666666</v>
      </c>
      <c r="K15" s="705">
        <v>1.9799925</v>
      </c>
    </row>
    <row r="16" spans="1:11" ht="14.45" customHeight="1" thickBot="1" x14ac:dyDescent="0.25">
      <c r="A16" s="723" t="s">
        <v>341</v>
      </c>
      <c r="B16" s="701">
        <v>40</v>
      </c>
      <c r="C16" s="701">
        <v>24.595580000000002</v>
      </c>
      <c r="D16" s="702">
        <v>-15.40442</v>
      </c>
      <c r="E16" s="703">
        <v>0.61488949999999998</v>
      </c>
      <c r="F16" s="701">
        <v>40</v>
      </c>
      <c r="G16" s="702">
        <v>36.666666666666003</v>
      </c>
      <c r="H16" s="704">
        <v>0</v>
      </c>
      <c r="I16" s="701">
        <v>48.621699999999997</v>
      </c>
      <c r="J16" s="702">
        <v>11.955033333333001</v>
      </c>
      <c r="K16" s="705">
        <v>1.2155425</v>
      </c>
    </row>
    <row r="17" spans="1:11" ht="14.45" customHeight="1" thickBot="1" x14ac:dyDescent="0.25">
      <c r="A17" s="723" t="s">
        <v>342</v>
      </c>
      <c r="B17" s="701">
        <v>0</v>
      </c>
      <c r="C17" s="701">
        <v>0</v>
      </c>
      <c r="D17" s="702">
        <v>0</v>
      </c>
      <c r="E17" s="703">
        <v>1</v>
      </c>
      <c r="F17" s="701">
        <v>0</v>
      </c>
      <c r="G17" s="702">
        <v>0</v>
      </c>
      <c r="H17" s="704">
        <v>0</v>
      </c>
      <c r="I17" s="701">
        <v>0.45650000000000002</v>
      </c>
      <c r="J17" s="702">
        <v>0.45650000000000002</v>
      </c>
      <c r="K17" s="712" t="s">
        <v>343</v>
      </c>
    </row>
    <row r="18" spans="1:11" ht="14.45" customHeight="1" thickBot="1" x14ac:dyDescent="0.25">
      <c r="A18" s="723" t="s">
        <v>344</v>
      </c>
      <c r="B18" s="701">
        <v>100.05029370883901</v>
      </c>
      <c r="C18" s="701">
        <v>109.38301</v>
      </c>
      <c r="D18" s="702">
        <v>9.3327162911610007</v>
      </c>
      <c r="E18" s="703">
        <v>1.0932802488140001</v>
      </c>
      <c r="F18" s="701">
        <v>110</v>
      </c>
      <c r="G18" s="702">
        <v>100.833333333333</v>
      </c>
      <c r="H18" s="704">
        <v>3.2347399999999999</v>
      </c>
      <c r="I18" s="701">
        <v>83.193729999998993</v>
      </c>
      <c r="J18" s="702">
        <v>-17.639603333333</v>
      </c>
      <c r="K18" s="705">
        <v>0.756306636363</v>
      </c>
    </row>
    <row r="19" spans="1:11" ht="14.45" customHeight="1" thickBot="1" x14ac:dyDescent="0.25">
      <c r="A19" s="723" t="s">
        <v>345</v>
      </c>
      <c r="B19" s="701">
        <v>35.286382956320999</v>
      </c>
      <c r="C19" s="701">
        <v>4.4854700000000003</v>
      </c>
      <c r="D19" s="702">
        <v>-30.800912956321</v>
      </c>
      <c r="E19" s="703">
        <v>0.12711617412099999</v>
      </c>
      <c r="F19" s="701">
        <v>10</v>
      </c>
      <c r="G19" s="702">
        <v>9.1666666666659999</v>
      </c>
      <c r="H19" s="704">
        <v>0</v>
      </c>
      <c r="I19" s="701">
        <v>1.1392800000000001</v>
      </c>
      <c r="J19" s="702">
        <v>-8.0273866666660005</v>
      </c>
      <c r="K19" s="705">
        <v>0.113928</v>
      </c>
    </row>
    <row r="20" spans="1:11" ht="14.45" customHeight="1" thickBot="1" x14ac:dyDescent="0.25">
      <c r="A20" s="723" t="s">
        <v>346</v>
      </c>
      <c r="B20" s="701">
        <v>4800</v>
      </c>
      <c r="C20" s="701">
        <v>3933.8020000000101</v>
      </c>
      <c r="D20" s="702">
        <v>-866.19799999998895</v>
      </c>
      <c r="E20" s="703">
        <v>0.81954208333300005</v>
      </c>
      <c r="F20" s="701">
        <v>4000.1974470960199</v>
      </c>
      <c r="G20" s="702">
        <v>3666.8476598380198</v>
      </c>
      <c r="H20" s="704">
        <v>0</v>
      </c>
      <c r="I20" s="701">
        <v>1525.1523999999999</v>
      </c>
      <c r="J20" s="702">
        <v>-2141.6952598380199</v>
      </c>
      <c r="K20" s="705">
        <v>0.38126927987100001</v>
      </c>
    </row>
    <row r="21" spans="1:11" ht="14.45" customHeight="1" thickBot="1" x14ac:dyDescent="0.25">
      <c r="A21" s="723" t="s">
        <v>347</v>
      </c>
      <c r="B21" s="701">
        <v>409.58052415204997</v>
      </c>
      <c r="C21" s="701">
        <v>298.46627000000001</v>
      </c>
      <c r="D21" s="702">
        <v>-111.114254152049</v>
      </c>
      <c r="E21" s="703">
        <v>0.72871206612600004</v>
      </c>
      <c r="F21" s="701">
        <v>400</v>
      </c>
      <c r="G21" s="702">
        <v>366.66666666666703</v>
      </c>
      <c r="H21" s="704">
        <v>21.460529999999999</v>
      </c>
      <c r="I21" s="701">
        <v>512.52943000000005</v>
      </c>
      <c r="J21" s="702">
        <v>145.86276333333299</v>
      </c>
      <c r="K21" s="705">
        <v>1.281323575</v>
      </c>
    </row>
    <row r="22" spans="1:11" ht="14.45" customHeight="1" thickBot="1" x14ac:dyDescent="0.25">
      <c r="A22" s="722" t="s">
        <v>348</v>
      </c>
      <c r="B22" s="706">
        <v>335.68286202213301</v>
      </c>
      <c r="C22" s="706">
        <v>244.4</v>
      </c>
      <c r="D22" s="707">
        <v>-91.282862022131994</v>
      </c>
      <c r="E22" s="713">
        <v>0.72806814898899996</v>
      </c>
      <c r="F22" s="706">
        <v>243.16440785797201</v>
      </c>
      <c r="G22" s="707">
        <v>222.900707203141</v>
      </c>
      <c r="H22" s="709">
        <v>2.1219999999999999</v>
      </c>
      <c r="I22" s="706">
        <v>307.06999999999903</v>
      </c>
      <c r="J22" s="707">
        <v>84.169292796858002</v>
      </c>
      <c r="K22" s="714">
        <v>1.2628081663140001</v>
      </c>
    </row>
    <row r="23" spans="1:11" ht="14.45" customHeight="1" thickBot="1" x14ac:dyDescent="0.25">
      <c r="A23" s="723" t="s">
        <v>349</v>
      </c>
      <c r="B23" s="701">
        <v>316.12746922028703</v>
      </c>
      <c r="C23" s="701">
        <v>234.71</v>
      </c>
      <c r="D23" s="702">
        <v>-81.417469220285994</v>
      </c>
      <c r="E23" s="703">
        <v>0.74245367091600001</v>
      </c>
      <c r="F23" s="701">
        <v>231.980368821469</v>
      </c>
      <c r="G23" s="702">
        <v>212.64867141968</v>
      </c>
      <c r="H23" s="704">
        <v>1.63</v>
      </c>
      <c r="I23" s="701">
        <v>286.47000000000003</v>
      </c>
      <c r="J23" s="702">
        <v>73.821328580319005</v>
      </c>
      <c r="K23" s="705">
        <v>1.2348889755420001</v>
      </c>
    </row>
    <row r="24" spans="1:11" ht="14.45" customHeight="1" thickBot="1" x14ac:dyDescent="0.25">
      <c r="A24" s="723" t="s">
        <v>350</v>
      </c>
      <c r="B24" s="701">
        <v>19.555392801846001</v>
      </c>
      <c r="C24" s="701">
        <v>9.69</v>
      </c>
      <c r="D24" s="702">
        <v>-9.8653928018449992</v>
      </c>
      <c r="E24" s="703">
        <v>0.495515487629</v>
      </c>
      <c r="F24" s="701">
        <v>11.184039036502</v>
      </c>
      <c r="G24" s="702">
        <v>10.25203578346</v>
      </c>
      <c r="H24" s="704">
        <v>0.49199999999999999</v>
      </c>
      <c r="I24" s="701">
        <v>20.6</v>
      </c>
      <c r="J24" s="702">
        <v>10.347964216538999</v>
      </c>
      <c r="K24" s="705">
        <v>1.8419105953370001</v>
      </c>
    </row>
    <row r="25" spans="1:11" ht="14.45" customHeight="1" thickBot="1" x14ac:dyDescent="0.25">
      <c r="A25" s="722" t="s">
        <v>351</v>
      </c>
      <c r="B25" s="706">
        <v>4670.3953377635198</v>
      </c>
      <c r="C25" s="706">
        <v>4256.19470000001</v>
      </c>
      <c r="D25" s="707">
        <v>-414.20063776351299</v>
      </c>
      <c r="E25" s="713">
        <v>0.911313581012</v>
      </c>
      <c r="F25" s="706">
        <v>4450.5333006855899</v>
      </c>
      <c r="G25" s="707">
        <v>4079.6555256284501</v>
      </c>
      <c r="H25" s="709">
        <v>438.01001000000002</v>
      </c>
      <c r="I25" s="706">
        <v>3825.90753</v>
      </c>
      <c r="J25" s="707">
        <v>-253.74799562845601</v>
      </c>
      <c r="K25" s="714">
        <v>0.85965147803899999</v>
      </c>
    </row>
    <row r="26" spans="1:11" ht="14.45" customHeight="1" thickBot="1" x14ac:dyDescent="0.25">
      <c r="A26" s="723" t="s">
        <v>352</v>
      </c>
      <c r="B26" s="701">
        <v>599.63126646199896</v>
      </c>
      <c r="C26" s="701">
        <v>595.85949000000096</v>
      </c>
      <c r="D26" s="702">
        <v>-3.7717764619969998</v>
      </c>
      <c r="E26" s="703">
        <v>0.99370984024099995</v>
      </c>
      <c r="F26" s="701">
        <v>635.53330068558603</v>
      </c>
      <c r="G26" s="702">
        <v>582.57219229511998</v>
      </c>
      <c r="H26" s="704">
        <v>53.599029999999999</v>
      </c>
      <c r="I26" s="701">
        <v>584.91080999999997</v>
      </c>
      <c r="J26" s="702">
        <v>2.3386177048789998</v>
      </c>
      <c r="K26" s="705">
        <v>0.92034643876</v>
      </c>
    </row>
    <row r="27" spans="1:11" ht="14.45" customHeight="1" thickBot="1" x14ac:dyDescent="0.25">
      <c r="A27" s="723" t="s">
        <v>353</v>
      </c>
      <c r="B27" s="701">
        <v>210.230414924863</v>
      </c>
      <c r="C27" s="701">
        <v>237.31195</v>
      </c>
      <c r="D27" s="702">
        <v>27.081535075137001</v>
      </c>
      <c r="E27" s="703">
        <v>1.128818349546</v>
      </c>
      <c r="F27" s="701">
        <v>215</v>
      </c>
      <c r="G27" s="702">
        <v>197.083333333333</v>
      </c>
      <c r="H27" s="704">
        <v>9.9954800000000006</v>
      </c>
      <c r="I27" s="701">
        <v>160.66631000000001</v>
      </c>
      <c r="J27" s="702">
        <v>-36.417023333332999</v>
      </c>
      <c r="K27" s="705">
        <v>0.74728516279000001</v>
      </c>
    </row>
    <row r="28" spans="1:11" ht="14.45" customHeight="1" thickBot="1" x14ac:dyDescent="0.25">
      <c r="A28" s="723" t="s">
        <v>354</v>
      </c>
      <c r="B28" s="701">
        <v>3200.4071040169902</v>
      </c>
      <c r="C28" s="701">
        <v>2731.9780500000002</v>
      </c>
      <c r="D28" s="702">
        <v>-468.429054016988</v>
      </c>
      <c r="E28" s="703">
        <v>0.85363454123399995</v>
      </c>
      <c r="F28" s="701">
        <v>2900</v>
      </c>
      <c r="G28" s="702">
        <v>2658.3333333333298</v>
      </c>
      <c r="H28" s="704">
        <v>322.64708999999999</v>
      </c>
      <c r="I28" s="701">
        <v>2498.65506</v>
      </c>
      <c r="J28" s="702">
        <v>-159.678273333335</v>
      </c>
      <c r="K28" s="705">
        <v>0.86160519310299999</v>
      </c>
    </row>
    <row r="29" spans="1:11" ht="14.45" customHeight="1" thickBot="1" x14ac:dyDescent="0.25">
      <c r="A29" s="723" t="s">
        <v>355</v>
      </c>
      <c r="B29" s="701">
        <v>40</v>
      </c>
      <c r="C29" s="701">
        <v>33.083530000000003</v>
      </c>
      <c r="D29" s="702">
        <v>-6.9164699999990003</v>
      </c>
      <c r="E29" s="703">
        <v>0.82708824999999997</v>
      </c>
      <c r="F29" s="701">
        <v>40</v>
      </c>
      <c r="G29" s="702">
        <v>36.666666666666003</v>
      </c>
      <c r="H29" s="704">
        <v>2.4175800000000001</v>
      </c>
      <c r="I29" s="701">
        <v>22.353719999999999</v>
      </c>
      <c r="J29" s="702">
        <v>-14.312946666666001</v>
      </c>
      <c r="K29" s="705">
        <v>0.55884299999999998</v>
      </c>
    </row>
    <row r="30" spans="1:11" ht="14.45" customHeight="1" thickBot="1" x14ac:dyDescent="0.25">
      <c r="A30" s="723" t="s">
        <v>356</v>
      </c>
      <c r="B30" s="701">
        <v>5</v>
      </c>
      <c r="C30" s="701">
        <v>5.9823000000000004</v>
      </c>
      <c r="D30" s="702">
        <v>0.98229999999999995</v>
      </c>
      <c r="E30" s="703">
        <v>1.1964600000000001</v>
      </c>
      <c r="F30" s="701">
        <v>10</v>
      </c>
      <c r="G30" s="702">
        <v>9.1666666666659999</v>
      </c>
      <c r="H30" s="704">
        <v>0.59823000000000004</v>
      </c>
      <c r="I30" s="701">
        <v>3.5893799999990001</v>
      </c>
      <c r="J30" s="702">
        <v>-5.5772866666659997</v>
      </c>
      <c r="K30" s="705">
        <v>0.358937999999</v>
      </c>
    </row>
    <row r="31" spans="1:11" ht="14.45" customHeight="1" thickBot="1" x14ac:dyDescent="0.25">
      <c r="A31" s="723" t="s">
        <v>357</v>
      </c>
      <c r="B31" s="701">
        <v>10.105265844494999</v>
      </c>
      <c r="C31" s="701">
        <v>7.40374</v>
      </c>
      <c r="D31" s="702">
        <v>-2.7015258444949999</v>
      </c>
      <c r="E31" s="703">
        <v>0.73266157604600002</v>
      </c>
      <c r="F31" s="701">
        <v>10</v>
      </c>
      <c r="G31" s="702">
        <v>9.1666666666659999</v>
      </c>
      <c r="H31" s="704">
        <v>0.63600000000000001</v>
      </c>
      <c r="I31" s="701">
        <v>4.5828699999999998</v>
      </c>
      <c r="J31" s="702">
        <v>-4.5837966666660002</v>
      </c>
      <c r="K31" s="705">
        <v>0.458287</v>
      </c>
    </row>
    <row r="32" spans="1:11" ht="14.45" customHeight="1" thickBot="1" x14ac:dyDescent="0.25">
      <c r="A32" s="723" t="s">
        <v>358</v>
      </c>
      <c r="B32" s="701">
        <v>170</v>
      </c>
      <c r="C32" s="701">
        <v>144.63046</v>
      </c>
      <c r="D32" s="702">
        <v>-25.369539999998999</v>
      </c>
      <c r="E32" s="703">
        <v>0.85076741176399995</v>
      </c>
      <c r="F32" s="701">
        <v>160</v>
      </c>
      <c r="G32" s="702">
        <v>146.666666666667</v>
      </c>
      <c r="H32" s="704">
        <v>11.7561</v>
      </c>
      <c r="I32" s="701">
        <v>141.95823999999999</v>
      </c>
      <c r="J32" s="702">
        <v>-4.708426666666</v>
      </c>
      <c r="K32" s="705">
        <v>0.88723899999900002</v>
      </c>
    </row>
    <row r="33" spans="1:11" ht="14.45" customHeight="1" thickBot="1" x14ac:dyDescent="0.25">
      <c r="A33" s="723" t="s">
        <v>359</v>
      </c>
      <c r="B33" s="701">
        <v>125</v>
      </c>
      <c r="C33" s="701">
        <v>200.22587000000101</v>
      </c>
      <c r="D33" s="702">
        <v>75.22587</v>
      </c>
      <c r="E33" s="703">
        <v>1.60180696</v>
      </c>
      <c r="F33" s="701">
        <v>180</v>
      </c>
      <c r="G33" s="702">
        <v>165</v>
      </c>
      <c r="H33" s="704">
        <v>22.8932</v>
      </c>
      <c r="I33" s="701">
        <v>213.25040000000001</v>
      </c>
      <c r="J33" s="702">
        <v>48.250399999998997</v>
      </c>
      <c r="K33" s="705">
        <v>1.1847244444439999</v>
      </c>
    </row>
    <row r="34" spans="1:11" ht="14.45" customHeight="1" thickBot="1" x14ac:dyDescent="0.25">
      <c r="A34" s="723" t="s">
        <v>360</v>
      </c>
      <c r="B34" s="701">
        <v>310.02128651517103</v>
      </c>
      <c r="C34" s="701">
        <v>299.71931000000097</v>
      </c>
      <c r="D34" s="702">
        <v>-10.301976515170001</v>
      </c>
      <c r="E34" s="703">
        <v>0.96677009946299997</v>
      </c>
      <c r="F34" s="701">
        <v>300</v>
      </c>
      <c r="G34" s="702">
        <v>275</v>
      </c>
      <c r="H34" s="704">
        <v>13.4673</v>
      </c>
      <c r="I34" s="701">
        <v>195.94074000000001</v>
      </c>
      <c r="J34" s="702">
        <v>-79.059259999999995</v>
      </c>
      <c r="K34" s="705">
        <v>0.65313579999899996</v>
      </c>
    </row>
    <row r="35" spans="1:11" ht="14.45" customHeight="1" thickBot="1" x14ac:dyDescent="0.25">
      <c r="A35" s="722" t="s">
        <v>361</v>
      </c>
      <c r="B35" s="706">
        <v>267.44800009774599</v>
      </c>
      <c r="C35" s="706">
        <v>240.39286999999999</v>
      </c>
      <c r="D35" s="707">
        <v>-27.055130097745</v>
      </c>
      <c r="E35" s="713">
        <v>0.89883966195999998</v>
      </c>
      <c r="F35" s="706">
        <v>251.71439126567</v>
      </c>
      <c r="G35" s="707">
        <v>230.73819199353099</v>
      </c>
      <c r="H35" s="709">
        <v>30.638649999999998</v>
      </c>
      <c r="I35" s="706">
        <v>229.1266</v>
      </c>
      <c r="J35" s="707">
        <v>-1.61159199353</v>
      </c>
      <c r="K35" s="714">
        <v>0.91026420399600005</v>
      </c>
    </row>
    <row r="36" spans="1:11" ht="14.45" customHeight="1" thickBot="1" x14ac:dyDescent="0.25">
      <c r="A36" s="723" t="s">
        <v>362</v>
      </c>
      <c r="B36" s="701">
        <v>87</v>
      </c>
      <c r="C36" s="701">
        <v>100.19938999999999</v>
      </c>
      <c r="D36" s="702">
        <v>13.199389999999999</v>
      </c>
      <c r="E36" s="703">
        <v>1.151717126436</v>
      </c>
      <c r="F36" s="701">
        <v>98.648079311304997</v>
      </c>
      <c r="G36" s="702">
        <v>90.427406035363006</v>
      </c>
      <c r="H36" s="704">
        <v>8.5646500000000003</v>
      </c>
      <c r="I36" s="701">
        <v>80.549099999999001</v>
      </c>
      <c r="J36" s="702">
        <v>-9.8783060353629999</v>
      </c>
      <c r="K36" s="705">
        <v>0.81652983577899996</v>
      </c>
    </row>
    <row r="37" spans="1:11" ht="14.45" customHeight="1" thickBot="1" x14ac:dyDescent="0.25">
      <c r="A37" s="723" t="s">
        <v>363</v>
      </c>
      <c r="B37" s="701">
        <v>20</v>
      </c>
      <c r="C37" s="701">
        <v>12.6083</v>
      </c>
      <c r="D37" s="702">
        <v>-7.3916999999990001</v>
      </c>
      <c r="E37" s="703">
        <v>0.63041499999999995</v>
      </c>
      <c r="F37" s="701">
        <v>12.96022734524</v>
      </c>
      <c r="G37" s="702">
        <v>11.880208399803999</v>
      </c>
      <c r="H37" s="704">
        <v>1.6187800000000001</v>
      </c>
      <c r="I37" s="701">
        <v>11.667350000000001</v>
      </c>
      <c r="J37" s="702">
        <v>-0.21285839980400001</v>
      </c>
      <c r="K37" s="705">
        <v>0.90024269553199998</v>
      </c>
    </row>
    <row r="38" spans="1:11" ht="14.45" customHeight="1" thickBot="1" x14ac:dyDescent="0.25">
      <c r="A38" s="723" t="s">
        <v>364</v>
      </c>
      <c r="B38" s="701">
        <v>160.44800009774599</v>
      </c>
      <c r="C38" s="701">
        <v>127.58517999999999</v>
      </c>
      <c r="D38" s="702">
        <v>-32.862820097745001</v>
      </c>
      <c r="E38" s="703">
        <v>0.79518086808300004</v>
      </c>
      <c r="F38" s="701">
        <v>140.106084609123</v>
      </c>
      <c r="G38" s="702">
        <v>128.43057755836301</v>
      </c>
      <c r="H38" s="704">
        <v>20.455220000000001</v>
      </c>
      <c r="I38" s="701">
        <v>136.91014999999999</v>
      </c>
      <c r="J38" s="702">
        <v>8.4795724416359999</v>
      </c>
      <c r="K38" s="705">
        <v>0.97718918048299996</v>
      </c>
    </row>
    <row r="39" spans="1:11" ht="14.45" customHeight="1" thickBot="1" x14ac:dyDescent="0.25">
      <c r="A39" s="722" t="s">
        <v>365</v>
      </c>
      <c r="B39" s="706">
        <v>749.36719070230197</v>
      </c>
      <c r="C39" s="706">
        <v>812.81552000000204</v>
      </c>
      <c r="D39" s="707">
        <v>63.448329297698997</v>
      </c>
      <c r="E39" s="713">
        <v>1.084669211682</v>
      </c>
      <c r="F39" s="706">
        <v>748.55253827217598</v>
      </c>
      <c r="G39" s="707">
        <v>686.17316008282796</v>
      </c>
      <c r="H39" s="709">
        <v>53.093629999999997</v>
      </c>
      <c r="I39" s="706">
        <v>727.81728999999996</v>
      </c>
      <c r="J39" s="707">
        <v>41.644129917172002</v>
      </c>
      <c r="K39" s="714">
        <v>0.97229954183300005</v>
      </c>
    </row>
    <row r="40" spans="1:11" ht="14.45" customHeight="1" thickBot="1" x14ac:dyDescent="0.25">
      <c r="A40" s="723" t="s">
        <v>366</v>
      </c>
      <c r="B40" s="701">
        <v>0</v>
      </c>
      <c r="C40" s="701">
        <v>24.9131</v>
      </c>
      <c r="D40" s="702">
        <v>24.9131</v>
      </c>
      <c r="E40" s="711" t="s">
        <v>329</v>
      </c>
      <c r="F40" s="701">
        <v>0</v>
      </c>
      <c r="G40" s="702">
        <v>0</v>
      </c>
      <c r="H40" s="704">
        <v>0</v>
      </c>
      <c r="I40" s="701">
        <v>42.702300000000001</v>
      </c>
      <c r="J40" s="702">
        <v>42.702300000000001</v>
      </c>
      <c r="K40" s="712" t="s">
        <v>329</v>
      </c>
    </row>
    <row r="41" spans="1:11" ht="14.45" customHeight="1" thickBot="1" x14ac:dyDescent="0.25">
      <c r="A41" s="723" t="s">
        <v>367</v>
      </c>
      <c r="B41" s="701">
        <v>24.679484539884001</v>
      </c>
      <c r="C41" s="701">
        <v>24.53623</v>
      </c>
      <c r="D41" s="702">
        <v>-0.143254539884</v>
      </c>
      <c r="E41" s="703">
        <v>0.99419539984100003</v>
      </c>
      <c r="F41" s="701">
        <v>25</v>
      </c>
      <c r="G41" s="702">
        <v>22.916666666666</v>
      </c>
      <c r="H41" s="704">
        <v>2.2760199999999999</v>
      </c>
      <c r="I41" s="701">
        <v>22.86402</v>
      </c>
      <c r="J41" s="702">
        <v>-5.2646666666E-2</v>
      </c>
      <c r="K41" s="705">
        <v>0.91456079999899997</v>
      </c>
    </row>
    <row r="42" spans="1:11" ht="14.45" customHeight="1" thickBot="1" x14ac:dyDescent="0.25">
      <c r="A42" s="723" t="s">
        <v>368</v>
      </c>
      <c r="B42" s="701">
        <v>420</v>
      </c>
      <c r="C42" s="701">
        <v>443.63288000000102</v>
      </c>
      <c r="D42" s="702">
        <v>23.63288</v>
      </c>
      <c r="E42" s="703">
        <v>1.0562687619040001</v>
      </c>
      <c r="F42" s="701">
        <v>430</v>
      </c>
      <c r="G42" s="702">
        <v>394.16666666666703</v>
      </c>
      <c r="H42" s="704">
        <v>28.679169999999999</v>
      </c>
      <c r="I42" s="701">
        <v>381.81389000000001</v>
      </c>
      <c r="J42" s="702">
        <v>-12.352776666665999</v>
      </c>
      <c r="K42" s="705">
        <v>0.88793927906900005</v>
      </c>
    </row>
    <row r="43" spans="1:11" ht="14.45" customHeight="1" thickBot="1" x14ac:dyDescent="0.25">
      <c r="A43" s="723" t="s">
        <v>369</v>
      </c>
      <c r="B43" s="701">
        <v>78.209016489876007</v>
      </c>
      <c r="C43" s="701">
        <v>74.464789999999994</v>
      </c>
      <c r="D43" s="702">
        <v>-3.744226489876</v>
      </c>
      <c r="E43" s="703">
        <v>0.95212538581899997</v>
      </c>
      <c r="F43" s="701">
        <v>79</v>
      </c>
      <c r="G43" s="702">
        <v>72.416666666666003</v>
      </c>
      <c r="H43" s="704">
        <v>6.5656499999999998</v>
      </c>
      <c r="I43" s="701">
        <v>70.084559999999001</v>
      </c>
      <c r="J43" s="702">
        <v>-2.3321066666660002</v>
      </c>
      <c r="K43" s="705">
        <v>0.88714632911299995</v>
      </c>
    </row>
    <row r="44" spans="1:11" ht="14.45" customHeight="1" thickBot="1" x14ac:dyDescent="0.25">
      <c r="A44" s="723" t="s">
        <v>370</v>
      </c>
      <c r="B44" s="701">
        <v>8.385292737955</v>
      </c>
      <c r="C44" s="701">
        <v>2.9914000000000001</v>
      </c>
      <c r="D44" s="702">
        <v>-5.3938927379550003</v>
      </c>
      <c r="E44" s="703">
        <v>0.35674365743399999</v>
      </c>
      <c r="F44" s="701">
        <v>3.0413569651149999</v>
      </c>
      <c r="G44" s="702">
        <v>2.7879105513560001</v>
      </c>
      <c r="H44" s="704">
        <v>0.187</v>
      </c>
      <c r="I44" s="701">
        <v>3.6798999999999999</v>
      </c>
      <c r="J44" s="702">
        <v>0.891989448643</v>
      </c>
      <c r="K44" s="705">
        <v>1.2099533340569999</v>
      </c>
    </row>
    <row r="45" spans="1:11" ht="14.45" customHeight="1" thickBot="1" x14ac:dyDescent="0.25">
      <c r="A45" s="723" t="s">
        <v>371</v>
      </c>
      <c r="B45" s="701">
        <v>7.1463924903300002</v>
      </c>
      <c r="C45" s="701">
        <v>4.1905299999999999</v>
      </c>
      <c r="D45" s="702">
        <v>-2.9558624903299999</v>
      </c>
      <c r="E45" s="703">
        <v>0.58638397004700005</v>
      </c>
      <c r="F45" s="701">
        <v>0</v>
      </c>
      <c r="G45" s="702">
        <v>0</v>
      </c>
      <c r="H45" s="704">
        <v>0</v>
      </c>
      <c r="I45" s="701">
        <v>4.0836499999990004</v>
      </c>
      <c r="J45" s="702">
        <v>4.0836499999990004</v>
      </c>
      <c r="K45" s="712" t="s">
        <v>329</v>
      </c>
    </row>
    <row r="46" spans="1:11" ht="14.45" customHeight="1" thickBot="1" x14ac:dyDescent="0.25">
      <c r="A46" s="723" t="s">
        <v>372</v>
      </c>
      <c r="B46" s="701">
        <v>0</v>
      </c>
      <c r="C46" s="701">
        <v>12.66944</v>
      </c>
      <c r="D46" s="702">
        <v>12.66944</v>
      </c>
      <c r="E46" s="711" t="s">
        <v>329</v>
      </c>
      <c r="F46" s="701">
        <v>0</v>
      </c>
      <c r="G46" s="702">
        <v>0</v>
      </c>
      <c r="H46" s="704">
        <v>1.1737</v>
      </c>
      <c r="I46" s="701">
        <v>10.56329</v>
      </c>
      <c r="J46" s="702">
        <v>10.56329</v>
      </c>
      <c r="K46" s="712" t="s">
        <v>329</v>
      </c>
    </row>
    <row r="47" spans="1:11" ht="14.45" customHeight="1" thickBot="1" x14ac:dyDescent="0.25">
      <c r="A47" s="723" t="s">
        <v>373</v>
      </c>
      <c r="B47" s="701">
        <v>6.3076923076920002</v>
      </c>
      <c r="C47" s="701">
        <v>7.3296999999999999</v>
      </c>
      <c r="D47" s="702">
        <v>1.0220076923070001</v>
      </c>
      <c r="E47" s="703">
        <v>1.162025609756</v>
      </c>
      <c r="F47" s="701">
        <v>6</v>
      </c>
      <c r="G47" s="702">
        <v>5.5</v>
      </c>
      <c r="H47" s="704">
        <v>0</v>
      </c>
      <c r="I47" s="701">
        <v>3.6177999999999999</v>
      </c>
      <c r="J47" s="702">
        <v>-1.8822000000000001</v>
      </c>
      <c r="K47" s="705">
        <v>0.60296666666599996</v>
      </c>
    </row>
    <row r="48" spans="1:11" ht="14.45" customHeight="1" thickBot="1" x14ac:dyDescent="0.25">
      <c r="A48" s="723" t="s">
        <v>374</v>
      </c>
      <c r="B48" s="701">
        <v>44.990311694614</v>
      </c>
      <c r="C48" s="701">
        <v>45.173090000000002</v>
      </c>
      <c r="D48" s="702">
        <v>0.18277830538500001</v>
      </c>
      <c r="E48" s="703">
        <v>1.0040626147830001</v>
      </c>
      <c r="F48" s="701">
        <v>45.511181307058997</v>
      </c>
      <c r="G48" s="702">
        <v>41.718582864803999</v>
      </c>
      <c r="H48" s="704">
        <v>0.15125</v>
      </c>
      <c r="I48" s="701">
        <v>32.083280000000002</v>
      </c>
      <c r="J48" s="702">
        <v>-9.6353028648040002</v>
      </c>
      <c r="K48" s="705">
        <v>0.70495379549699999</v>
      </c>
    </row>
    <row r="49" spans="1:11" ht="14.45" customHeight="1" thickBot="1" x14ac:dyDescent="0.25">
      <c r="A49" s="723" t="s">
        <v>375</v>
      </c>
      <c r="B49" s="701">
        <v>0</v>
      </c>
      <c r="C49" s="701">
        <v>1.8714999999999999</v>
      </c>
      <c r="D49" s="702">
        <v>1.8714999999999999</v>
      </c>
      <c r="E49" s="711" t="s">
        <v>343</v>
      </c>
      <c r="F49" s="701">
        <v>0</v>
      </c>
      <c r="G49" s="702">
        <v>0</v>
      </c>
      <c r="H49" s="704">
        <v>0</v>
      </c>
      <c r="I49" s="701">
        <v>12.056290000000001</v>
      </c>
      <c r="J49" s="702">
        <v>12.056290000000001</v>
      </c>
      <c r="K49" s="712" t="s">
        <v>329</v>
      </c>
    </row>
    <row r="50" spans="1:11" ht="14.45" customHeight="1" thickBot="1" x14ac:dyDescent="0.25">
      <c r="A50" s="723" t="s">
        <v>376</v>
      </c>
      <c r="B50" s="701">
        <v>0</v>
      </c>
      <c r="C50" s="701">
        <v>4.2169999999999996</v>
      </c>
      <c r="D50" s="702">
        <v>4.2169999999999996</v>
      </c>
      <c r="E50" s="711" t="s">
        <v>329</v>
      </c>
      <c r="F50" s="701">
        <v>0</v>
      </c>
      <c r="G50" s="702">
        <v>0</v>
      </c>
      <c r="H50" s="704">
        <v>0</v>
      </c>
      <c r="I50" s="701">
        <v>3.135999999999</v>
      </c>
      <c r="J50" s="702">
        <v>3.135999999999</v>
      </c>
      <c r="K50" s="712" t="s">
        <v>329</v>
      </c>
    </row>
    <row r="51" spans="1:11" ht="14.45" customHeight="1" thickBot="1" x14ac:dyDescent="0.25">
      <c r="A51" s="723" t="s">
        <v>377</v>
      </c>
      <c r="B51" s="701">
        <v>0</v>
      </c>
      <c r="C51" s="701">
        <v>1.21</v>
      </c>
      <c r="D51" s="702">
        <v>1.21</v>
      </c>
      <c r="E51" s="711" t="s">
        <v>343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5" customHeight="1" thickBot="1" x14ac:dyDescent="0.25">
      <c r="A52" s="723" t="s">
        <v>378</v>
      </c>
      <c r="B52" s="701">
        <v>0</v>
      </c>
      <c r="C52" s="701">
        <v>10.92665</v>
      </c>
      <c r="D52" s="702">
        <v>10.92665</v>
      </c>
      <c r="E52" s="711" t="s">
        <v>329</v>
      </c>
      <c r="F52" s="701">
        <v>0</v>
      </c>
      <c r="G52" s="702">
        <v>0</v>
      </c>
      <c r="H52" s="704">
        <v>0</v>
      </c>
      <c r="I52" s="701">
        <v>0</v>
      </c>
      <c r="J52" s="702">
        <v>0</v>
      </c>
      <c r="K52" s="712" t="s">
        <v>329</v>
      </c>
    </row>
    <row r="53" spans="1:11" ht="14.45" customHeight="1" thickBot="1" x14ac:dyDescent="0.25">
      <c r="A53" s="723" t="s">
        <v>379</v>
      </c>
      <c r="B53" s="701">
        <v>159.649000441949</v>
      </c>
      <c r="C53" s="701">
        <v>154.68921</v>
      </c>
      <c r="D53" s="702">
        <v>-4.9597904419479999</v>
      </c>
      <c r="E53" s="703">
        <v>0.96893315693600002</v>
      </c>
      <c r="F53" s="701">
        <v>160</v>
      </c>
      <c r="G53" s="702">
        <v>146.666666666667</v>
      </c>
      <c r="H53" s="704">
        <v>14.060840000000001</v>
      </c>
      <c r="I53" s="701">
        <v>141.13230999999999</v>
      </c>
      <c r="J53" s="702">
        <v>-5.5343566666659996</v>
      </c>
      <c r="K53" s="705">
        <v>0.88207693749899996</v>
      </c>
    </row>
    <row r="54" spans="1:11" ht="14.45" customHeight="1" thickBot="1" x14ac:dyDescent="0.25">
      <c r="A54" s="722" t="s">
        <v>380</v>
      </c>
      <c r="B54" s="706">
        <v>334.24407514233798</v>
      </c>
      <c r="C54" s="706">
        <v>341.61798000000101</v>
      </c>
      <c r="D54" s="707">
        <v>7.3739048576619997</v>
      </c>
      <c r="E54" s="713">
        <v>1.022061437751</v>
      </c>
      <c r="F54" s="706">
        <v>276.51900705783299</v>
      </c>
      <c r="G54" s="707">
        <v>253.47575646967999</v>
      </c>
      <c r="H54" s="709">
        <v>37.596879999999999</v>
      </c>
      <c r="I54" s="706">
        <v>180.44031000000001</v>
      </c>
      <c r="J54" s="707">
        <v>-73.035446469679997</v>
      </c>
      <c r="K54" s="714">
        <v>0.65254215946899996</v>
      </c>
    </row>
    <row r="55" spans="1:11" ht="14.45" customHeight="1" thickBot="1" x14ac:dyDescent="0.25">
      <c r="A55" s="723" t="s">
        <v>381</v>
      </c>
      <c r="B55" s="701">
        <v>0</v>
      </c>
      <c r="C55" s="701">
        <v>0.87114999999999998</v>
      </c>
      <c r="D55" s="702">
        <v>0.87114999999999998</v>
      </c>
      <c r="E55" s="711" t="s">
        <v>343</v>
      </c>
      <c r="F55" s="701">
        <v>0</v>
      </c>
      <c r="G55" s="702">
        <v>0</v>
      </c>
      <c r="H55" s="704">
        <v>0</v>
      </c>
      <c r="I55" s="701">
        <v>0</v>
      </c>
      <c r="J55" s="702">
        <v>0</v>
      </c>
      <c r="K55" s="712" t="s">
        <v>329</v>
      </c>
    </row>
    <row r="56" spans="1:11" ht="14.45" customHeight="1" thickBot="1" x14ac:dyDescent="0.25">
      <c r="A56" s="723" t="s">
        <v>382</v>
      </c>
      <c r="B56" s="701">
        <v>3.2315422334720001</v>
      </c>
      <c r="C56" s="701">
        <v>3.6057999999999999</v>
      </c>
      <c r="D56" s="702">
        <v>0.37425776652699999</v>
      </c>
      <c r="E56" s="703">
        <v>1.1158139796690001</v>
      </c>
      <c r="F56" s="701">
        <v>0.93554379648499997</v>
      </c>
      <c r="G56" s="702">
        <v>0.85758181344499995</v>
      </c>
      <c r="H56" s="704">
        <v>0</v>
      </c>
      <c r="I56" s="701">
        <v>4.5621399999990002</v>
      </c>
      <c r="J56" s="702">
        <v>3.7045581865539998</v>
      </c>
      <c r="K56" s="705">
        <v>4.8764579671600004</v>
      </c>
    </row>
    <row r="57" spans="1:11" ht="14.45" customHeight="1" thickBot="1" x14ac:dyDescent="0.25">
      <c r="A57" s="723" t="s">
        <v>383</v>
      </c>
      <c r="B57" s="701">
        <v>301</v>
      </c>
      <c r="C57" s="701">
        <v>286.9237</v>
      </c>
      <c r="D57" s="702">
        <v>-14.076299999999</v>
      </c>
      <c r="E57" s="703">
        <v>0.95323488371999998</v>
      </c>
      <c r="F57" s="701">
        <v>227.46503357366799</v>
      </c>
      <c r="G57" s="702">
        <v>208.50961410919601</v>
      </c>
      <c r="H57" s="704">
        <v>37.596879999999999</v>
      </c>
      <c r="I57" s="701">
        <v>130.40428</v>
      </c>
      <c r="J57" s="702">
        <v>-78.105334109194999</v>
      </c>
      <c r="K57" s="705">
        <v>0.57329374080499995</v>
      </c>
    </row>
    <row r="58" spans="1:11" ht="14.45" customHeight="1" thickBot="1" x14ac:dyDescent="0.25">
      <c r="A58" s="723" t="s">
        <v>384</v>
      </c>
      <c r="B58" s="701">
        <v>0</v>
      </c>
      <c r="C58" s="701">
        <v>0.76229999999999998</v>
      </c>
      <c r="D58" s="702">
        <v>0.76229999999999998</v>
      </c>
      <c r="E58" s="711" t="s">
        <v>329</v>
      </c>
      <c r="F58" s="701">
        <v>1.283841846256</v>
      </c>
      <c r="G58" s="702">
        <v>1.1768550257349999</v>
      </c>
      <c r="H58" s="704">
        <v>0</v>
      </c>
      <c r="I58" s="701">
        <v>0</v>
      </c>
      <c r="J58" s="702">
        <v>-1.1768550257349999</v>
      </c>
      <c r="K58" s="705">
        <v>0</v>
      </c>
    </row>
    <row r="59" spans="1:11" ht="14.45" customHeight="1" thickBot="1" x14ac:dyDescent="0.25">
      <c r="A59" s="723" t="s">
        <v>385</v>
      </c>
      <c r="B59" s="701">
        <v>30.012532908865001</v>
      </c>
      <c r="C59" s="701">
        <v>49.455030000000001</v>
      </c>
      <c r="D59" s="702">
        <v>19.442497091134001</v>
      </c>
      <c r="E59" s="703">
        <v>1.6478126038259999</v>
      </c>
      <c r="F59" s="701">
        <v>44.651652316289002</v>
      </c>
      <c r="G59" s="702">
        <v>40.930681289931997</v>
      </c>
      <c r="H59" s="704">
        <v>0</v>
      </c>
      <c r="I59" s="701">
        <v>45.473889999999997</v>
      </c>
      <c r="J59" s="702">
        <v>4.5432087100669998</v>
      </c>
      <c r="K59" s="705">
        <v>1.0184144962399999</v>
      </c>
    </row>
    <row r="60" spans="1:11" ht="14.45" customHeight="1" thickBot="1" x14ac:dyDescent="0.25">
      <c r="A60" s="723" t="s">
        <v>386</v>
      </c>
      <c r="B60" s="701">
        <v>0</v>
      </c>
      <c r="C60" s="701">
        <v>0</v>
      </c>
      <c r="D60" s="702">
        <v>0</v>
      </c>
      <c r="E60" s="703">
        <v>1</v>
      </c>
      <c r="F60" s="701">
        <v>2.1829355251329998</v>
      </c>
      <c r="G60" s="702">
        <v>2.0010242313709998</v>
      </c>
      <c r="H60" s="704">
        <v>0</v>
      </c>
      <c r="I60" s="701">
        <v>0</v>
      </c>
      <c r="J60" s="702">
        <v>-2.0010242313709998</v>
      </c>
      <c r="K60" s="705">
        <v>0</v>
      </c>
    </row>
    <row r="61" spans="1:11" ht="14.45" customHeight="1" thickBot="1" x14ac:dyDescent="0.25">
      <c r="A61" s="722" t="s">
        <v>387</v>
      </c>
      <c r="B61" s="706">
        <v>486.45914681251799</v>
      </c>
      <c r="C61" s="706">
        <v>565.22632000000101</v>
      </c>
      <c r="D61" s="707">
        <v>78.767173187482001</v>
      </c>
      <c r="E61" s="713">
        <v>1.1619194000219999</v>
      </c>
      <c r="F61" s="706">
        <v>455</v>
      </c>
      <c r="G61" s="707">
        <v>417.08333333333297</v>
      </c>
      <c r="H61" s="709">
        <v>24.674679999999999</v>
      </c>
      <c r="I61" s="706">
        <v>353.24259000000001</v>
      </c>
      <c r="J61" s="707">
        <v>-63.840743333333002</v>
      </c>
      <c r="K61" s="714">
        <v>0.77635734065899997</v>
      </c>
    </row>
    <row r="62" spans="1:11" ht="14.45" customHeight="1" thickBot="1" x14ac:dyDescent="0.25">
      <c r="A62" s="723" t="s">
        <v>388</v>
      </c>
      <c r="B62" s="701">
        <v>0</v>
      </c>
      <c r="C62" s="701">
        <v>62.32208</v>
      </c>
      <c r="D62" s="702">
        <v>62.32208</v>
      </c>
      <c r="E62" s="711" t="s">
        <v>329</v>
      </c>
      <c r="F62" s="701">
        <v>0</v>
      </c>
      <c r="G62" s="702">
        <v>0</v>
      </c>
      <c r="H62" s="704">
        <v>0</v>
      </c>
      <c r="I62" s="701">
        <v>3.9084500000000002</v>
      </c>
      <c r="J62" s="702">
        <v>3.9084500000000002</v>
      </c>
      <c r="K62" s="712" t="s">
        <v>329</v>
      </c>
    </row>
    <row r="63" spans="1:11" ht="14.45" customHeight="1" thickBot="1" x14ac:dyDescent="0.25">
      <c r="A63" s="723" t="s">
        <v>389</v>
      </c>
      <c r="B63" s="701">
        <v>26.431311971899</v>
      </c>
      <c r="C63" s="701">
        <v>47.461069999999999</v>
      </c>
      <c r="D63" s="702">
        <v>21.029758028100002</v>
      </c>
      <c r="E63" s="703">
        <v>1.7956380693639999</v>
      </c>
      <c r="F63" s="701">
        <v>0</v>
      </c>
      <c r="G63" s="702">
        <v>0</v>
      </c>
      <c r="H63" s="704">
        <v>0.31219000000000002</v>
      </c>
      <c r="I63" s="701">
        <v>17.721150000000002</v>
      </c>
      <c r="J63" s="702">
        <v>17.721150000000002</v>
      </c>
      <c r="K63" s="712" t="s">
        <v>329</v>
      </c>
    </row>
    <row r="64" spans="1:11" ht="14.45" customHeight="1" thickBot="1" x14ac:dyDescent="0.25">
      <c r="A64" s="723" t="s">
        <v>390</v>
      </c>
      <c r="B64" s="701">
        <v>0</v>
      </c>
      <c r="C64" s="701">
        <v>9.2468500000000002</v>
      </c>
      <c r="D64" s="702">
        <v>9.2468500000000002</v>
      </c>
      <c r="E64" s="711" t="s">
        <v>329</v>
      </c>
      <c r="F64" s="701">
        <v>0</v>
      </c>
      <c r="G64" s="702">
        <v>0</v>
      </c>
      <c r="H64" s="704">
        <v>0.29159000000000002</v>
      </c>
      <c r="I64" s="701">
        <v>5.9579199999999997</v>
      </c>
      <c r="J64" s="702">
        <v>5.9579199999999997</v>
      </c>
      <c r="K64" s="712" t="s">
        <v>329</v>
      </c>
    </row>
    <row r="65" spans="1:11" ht="14.45" customHeight="1" thickBot="1" x14ac:dyDescent="0.25">
      <c r="A65" s="723" t="s">
        <v>391</v>
      </c>
      <c r="B65" s="701">
        <v>85.058590832302002</v>
      </c>
      <c r="C65" s="701">
        <v>107.07039</v>
      </c>
      <c r="D65" s="702">
        <v>22.011799167696999</v>
      </c>
      <c r="E65" s="703">
        <v>1.2587839623520001</v>
      </c>
      <c r="F65" s="701">
        <v>110</v>
      </c>
      <c r="G65" s="702">
        <v>100.833333333333</v>
      </c>
      <c r="H65" s="704">
        <v>0.60138000000000003</v>
      </c>
      <c r="I65" s="701">
        <v>40.214129999999997</v>
      </c>
      <c r="J65" s="702">
        <v>-60.619203333332997</v>
      </c>
      <c r="K65" s="705">
        <v>0.36558299999999999</v>
      </c>
    </row>
    <row r="66" spans="1:11" ht="14.45" customHeight="1" thickBot="1" x14ac:dyDescent="0.25">
      <c r="A66" s="723" t="s">
        <v>392</v>
      </c>
      <c r="B66" s="701">
        <v>230</v>
      </c>
      <c r="C66" s="701">
        <v>208.43541999999999</v>
      </c>
      <c r="D66" s="702">
        <v>-21.564579999999001</v>
      </c>
      <c r="E66" s="703">
        <v>0.90624095652100001</v>
      </c>
      <c r="F66" s="701">
        <v>210</v>
      </c>
      <c r="G66" s="702">
        <v>192.5</v>
      </c>
      <c r="H66" s="704">
        <v>16.025549999999999</v>
      </c>
      <c r="I66" s="701">
        <v>171.12877</v>
      </c>
      <c r="J66" s="702">
        <v>-21.371230000000001</v>
      </c>
      <c r="K66" s="705">
        <v>0.81489890476100002</v>
      </c>
    </row>
    <row r="67" spans="1:11" ht="14.45" customHeight="1" thickBot="1" x14ac:dyDescent="0.25">
      <c r="A67" s="723" t="s">
        <v>393</v>
      </c>
      <c r="B67" s="701">
        <v>144.96924400831699</v>
      </c>
      <c r="C67" s="701">
        <v>130.69050999999999</v>
      </c>
      <c r="D67" s="702">
        <v>-14.278734008316</v>
      </c>
      <c r="E67" s="703">
        <v>0.90150508057000001</v>
      </c>
      <c r="F67" s="701">
        <v>135</v>
      </c>
      <c r="G67" s="702">
        <v>123.75</v>
      </c>
      <c r="H67" s="704">
        <v>7.4439700000000002</v>
      </c>
      <c r="I67" s="701">
        <v>114.31216999999999</v>
      </c>
      <c r="J67" s="702">
        <v>-9.4378299999999999</v>
      </c>
      <c r="K67" s="705">
        <v>0.846756814814</v>
      </c>
    </row>
    <row r="68" spans="1:11" ht="14.45" customHeight="1" thickBot="1" x14ac:dyDescent="0.25">
      <c r="A68" s="722" t="s">
        <v>394</v>
      </c>
      <c r="B68" s="706">
        <v>0</v>
      </c>
      <c r="C68" s="706">
        <v>0</v>
      </c>
      <c r="D68" s="707">
        <v>0</v>
      </c>
      <c r="E68" s="713">
        <v>1</v>
      </c>
      <c r="F68" s="706">
        <v>0</v>
      </c>
      <c r="G68" s="707">
        <v>0</v>
      </c>
      <c r="H68" s="709">
        <v>0</v>
      </c>
      <c r="I68" s="706">
        <v>0.39600000000000002</v>
      </c>
      <c r="J68" s="707">
        <v>0.39600000000000002</v>
      </c>
      <c r="K68" s="710" t="s">
        <v>343</v>
      </c>
    </row>
    <row r="69" spans="1:11" ht="14.45" customHeight="1" thickBot="1" x14ac:dyDescent="0.25">
      <c r="A69" s="723" t="s">
        <v>395</v>
      </c>
      <c r="B69" s="701">
        <v>0</v>
      </c>
      <c r="C69" s="701">
        <v>0</v>
      </c>
      <c r="D69" s="702">
        <v>0</v>
      </c>
      <c r="E69" s="703">
        <v>1</v>
      </c>
      <c r="F69" s="701">
        <v>0</v>
      </c>
      <c r="G69" s="702">
        <v>0</v>
      </c>
      <c r="H69" s="704">
        <v>0</v>
      </c>
      <c r="I69" s="701">
        <v>0.39600000000000002</v>
      </c>
      <c r="J69" s="702">
        <v>0.39600000000000002</v>
      </c>
      <c r="K69" s="712" t="s">
        <v>343</v>
      </c>
    </row>
    <row r="70" spans="1:11" ht="14.45" customHeight="1" thickBot="1" x14ac:dyDescent="0.25">
      <c r="A70" s="722" t="s">
        <v>396</v>
      </c>
      <c r="B70" s="706">
        <v>0</v>
      </c>
      <c r="C70" s="706">
        <v>288.33375000000098</v>
      </c>
      <c r="D70" s="707">
        <v>288.33375000000098</v>
      </c>
      <c r="E70" s="708" t="s">
        <v>329</v>
      </c>
      <c r="F70" s="706">
        <v>0</v>
      </c>
      <c r="G70" s="707">
        <v>0</v>
      </c>
      <c r="H70" s="709">
        <v>3.556</v>
      </c>
      <c r="I70" s="706">
        <v>142.53</v>
      </c>
      <c r="J70" s="707">
        <v>142.53</v>
      </c>
      <c r="K70" s="710" t="s">
        <v>329</v>
      </c>
    </row>
    <row r="71" spans="1:11" ht="14.45" customHeight="1" thickBot="1" x14ac:dyDescent="0.25">
      <c r="A71" s="723" t="s">
        <v>397</v>
      </c>
      <c r="B71" s="701">
        <v>0</v>
      </c>
      <c r="C71" s="701">
        <v>288.33375000000098</v>
      </c>
      <c r="D71" s="702">
        <v>288.33375000000098</v>
      </c>
      <c r="E71" s="711" t="s">
        <v>329</v>
      </c>
      <c r="F71" s="701">
        <v>0</v>
      </c>
      <c r="G71" s="702">
        <v>0</v>
      </c>
      <c r="H71" s="704">
        <v>3.556</v>
      </c>
      <c r="I71" s="701">
        <v>142.53</v>
      </c>
      <c r="J71" s="702">
        <v>142.53</v>
      </c>
      <c r="K71" s="712" t="s">
        <v>329</v>
      </c>
    </row>
    <row r="72" spans="1:11" ht="14.45" customHeight="1" thickBot="1" x14ac:dyDescent="0.25">
      <c r="A72" s="721" t="s">
        <v>42</v>
      </c>
      <c r="B72" s="701">
        <v>896.50922463783195</v>
      </c>
      <c r="C72" s="701">
        <v>870.44100000000196</v>
      </c>
      <c r="D72" s="702">
        <v>-26.068224637829999</v>
      </c>
      <c r="E72" s="703">
        <v>0.97092252491999997</v>
      </c>
      <c r="F72" s="701">
        <v>997.75407893453701</v>
      </c>
      <c r="G72" s="702">
        <v>914.607905689993</v>
      </c>
      <c r="H72" s="704">
        <v>80.601219999999998</v>
      </c>
      <c r="I72" s="701">
        <v>857.57812999999999</v>
      </c>
      <c r="J72" s="702">
        <v>-57.029775689993002</v>
      </c>
      <c r="K72" s="705">
        <v>0.85950851828700003</v>
      </c>
    </row>
    <row r="73" spans="1:11" ht="14.45" customHeight="1" thickBot="1" x14ac:dyDescent="0.25">
      <c r="A73" s="722" t="s">
        <v>398</v>
      </c>
      <c r="B73" s="706">
        <v>896.50922463783195</v>
      </c>
      <c r="C73" s="706">
        <v>870.44100000000196</v>
      </c>
      <c r="D73" s="707">
        <v>-26.068224637829999</v>
      </c>
      <c r="E73" s="713">
        <v>0.97092252491999997</v>
      </c>
      <c r="F73" s="706">
        <v>997.75407893453701</v>
      </c>
      <c r="G73" s="707">
        <v>914.607905689993</v>
      </c>
      <c r="H73" s="709">
        <v>80.601219999999998</v>
      </c>
      <c r="I73" s="706">
        <v>857.57812999999999</v>
      </c>
      <c r="J73" s="707">
        <v>-57.029775689993002</v>
      </c>
      <c r="K73" s="714">
        <v>0.85950851828700003</v>
      </c>
    </row>
    <row r="74" spans="1:11" ht="14.45" customHeight="1" thickBot="1" x14ac:dyDescent="0.25">
      <c r="A74" s="723" t="s">
        <v>399</v>
      </c>
      <c r="B74" s="701">
        <v>259.008419427619</v>
      </c>
      <c r="C74" s="701">
        <v>261.34500000000003</v>
      </c>
      <c r="D74" s="702">
        <v>2.336580572381</v>
      </c>
      <c r="E74" s="703">
        <v>1.0090212533530001</v>
      </c>
      <c r="F74" s="701">
        <v>339.24378711321202</v>
      </c>
      <c r="G74" s="702">
        <v>310.97347152044398</v>
      </c>
      <c r="H74" s="704">
        <v>18.557220000000001</v>
      </c>
      <c r="I74" s="701">
        <v>303.00313</v>
      </c>
      <c r="J74" s="702">
        <v>-7.9703415204440002</v>
      </c>
      <c r="K74" s="705">
        <v>0.89317223044299998</v>
      </c>
    </row>
    <row r="75" spans="1:11" ht="14.45" customHeight="1" thickBot="1" x14ac:dyDescent="0.25">
      <c r="A75" s="723" t="s">
        <v>400</v>
      </c>
      <c r="B75" s="701">
        <v>75.716583720136995</v>
      </c>
      <c r="C75" s="701">
        <v>80.150999999999996</v>
      </c>
      <c r="D75" s="702">
        <v>4.4344162798619999</v>
      </c>
      <c r="E75" s="703">
        <v>1.0585659846490001</v>
      </c>
      <c r="F75" s="701">
        <v>79.075607616623998</v>
      </c>
      <c r="G75" s="702">
        <v>72.485973648571999</v>
      </c>
      <c r="H75" s="704">
        <v>6.2729999999999997</v>
      </c>
      <c r="I75" s="701">
        <v>71.507999999999001</v>
      </c>
      <c r="J75" s="702">
        <v>-0.97797364857199998</v>
      </c>
      <c r="K75" s="705">
        <v>0.90429908988700003</v>
      </c>
    </row>
    <row r="76" spans="1:11" ht="14.45" customHeight="1" thickBot="1" x14ac:dyDescent="0.25">
      <c r="A76" s="723" t="s">
        <v>401</v>
      </c>
      <c r="B76" s="701">
        <v>561.78422149007497</v>
      </c>
      <c r="C76" s="701">
        <v>528.94500000000096</v>
      </c>
      <c r="D76" s="702">
        <v>-32.839221490074003</v>
      </c>
      <c r="E76" s="703">
        <v>0.94154477780900003</v>
      </c>
      <c r="F76" s="701">
        <v>579.43468420470106</v>
      </c>
      <c r="G76" s="702">
        <v>531.14846052097596</v>
      </c>
      <c r="H76" s="704">
        <v>55.771000000000001</v>
      </c>
      <c r="I76" s="701">
        <v>483.06700000000001</v>
      </c>
      <c r="J76" s="702">
        <v>-48.081460520976002</v>
      </c>
      <c r="K76" s="705">
        <v>0.833686717706</v>
      </c>
    </row>
    <row r="77" spans="1:11" ht="14.45" customHeight="1" thickBot="1" x14ac:dyDescent="0.25">
      <c r="A77" s="721" t="s">
        <v>43</v>
      </c>
      <c r="B77" s="701">
        <v>179.57008744196301</v>
      </c>
      <c r="C77" s="701">
        <v>222.26924</v>
      </c>
      <c r="D77" s="702">
        <v>42.699152558036999</v>
      </c>
      <c r="E77" s="703">
        <v>1.237785441697</v>
      </c>
      <c r="F77" s="701">
        <v>308.43652370030401</v>
      </c>
      <c r="G77" s="702">
        <v>282.73348005861197</v>
      </c>
      <c r="H77" s="704">
        <v>0</v>
      </c>
      <c r="I77" s="701">
        <v>199.03286</v>
      </c>
      <c r="J77" s="702">
        <v>-83.700620058612003</v>
      </c>
      <c r="K77" s="705">
        <v>0.64529601621800003</v>
      </c>
    </row>
    <row r="78" spans="1:11" ht="14.45" customHeight="1" thickBot="1" x14ac:dyDescent="0.25">
      <c r="A78" s="722" t="s">
        <v>402</v>
      </c>
      <c r="B78" s="706">
        <v>179.57008744196301</v>
      </c>
      <c r="C78" s="706">
        <v>222.26924</v>
      </c>
      <c r="D78" s="707">
        <v>42.699152558036999</v>
      </c>
      <c r="E78" s="713">
        <v>1.237785441697</v>
      </c>
      <c r="F78" s="706">
        <v>308.43652370030401</v>
      </c>
      <c r="G78" s="707">
        <v>282.73348005861197</v>
      </c>
      <c r="H78" s="709">
        <v>0</v>
      </c>
      <c r="I78" s="706">
        <v>199.03286</v>
      </c>
      <c r="J78" s="707">
        <v>-83.700620058612003</v>
      </c>
      <c r="K78" s="714">
        <v>0.64529601621800003</v>
      </c>
    </row>
    <row r="79" spans="1:11" ht="14.45" customHeight="1" thickBot="1" x14ac:dyDescent="0.25">
      <c r="A79" s="723" t="s">
        <v>403</v>
      </c>
      <c r="B79" s="701">
        <v>179.57008744196301</v>
      </c>
      <c r="C79" s="701">
        <v>222.26924</v>
      </c>
      <c r="D79" s="702">
        <v>42.699152558036999</v>
      </c>
      <c r="E79" s="703">
        <v>1.237785441697</v>
      </c>
      <c r="F79" s="701">
        <v>308.43652370030401</v>
      </c>
      <c r="G79" s="702">
        <v>282.73348005861197</v>
      </c>
      <c r="H79" s="704">
        <v>0</v>
      </c>
      <c r="I79" s="701">
        <v>199.03286</v>
      </c>
      <c r="J79" s="702">
        <v>-83.700620058612003</v>
      </c>
      <c r="K79" s="705">
        <v>0.64529601621800003</v>
      </c>
    </row>
    <row r="80" spans="1:11" ht="14.45" customHeight="1" thickBot="1" x14ac:dyDescent="0.25">
      <c r="A80" s="724" t="s">
        <v>404</v>
      </c>
      <c r="B80" s="706">
        <v>6752.86720932144</v>
      </c>
      <c r="C80" s="706">
        <v>3154.56576000001</v>
      </c>
      <c r="D80" s="707">
        <v>-3598.30144932143</v>
      </c>
      <c r="E80" s="713">
        <v>0.46714464570600001</v>
      </c>
      <c r="F80" s="706">
        <v>2688.58957416153</v>
      </c>
      <c r="G80" s="707">
        <v>2464.5404429813998</v>
      </c>
      <c r="H80" s="709">
        <v>330.95168000000001</v>
      </c>
      <c r="I80" s="706">
        <v>3499.1255700000002</v>
      </c>
      <c r="J80" s="707">
        <v>1034.5851270185899</v>
      </c>
      <c r="K80" s="714">
        <v>1.301472565254</v>
      </c>
    </row>
    <row r="81" spans="1:11" ht="14.45" customHeight="1" thickBot="1" x14ac:dyDescent="0.25">
      <c r="A81" s="721" t="s">
        <v>45</v>
      </c>
      <c r="B81" s="701">
        <v>4560.3252410921205</v>
      </c>
      <c r="C81" s="701">
        <v>632.491410000001</v>
      </c>
      <c r="D81" s="702">
        <v>-3927.8338310921199</v>
      </c>
      <c r="E81" s="703">
        <v>0.13869436423100001</v>
      </c>
      <c r="F81" s="701">
        <v>552.24392265664699</v>
      </c>
      <c r="G81" s="702">
        <v>506.22359576859299</v>
      </c>
      <c r="H81" s="704">
        <v>33.849170000000001</v>
      </c>
      <c r="I81" s="701">
        <v>373.07164999999998</v>
      </c>
      <c r="J81" s="702">
        <v>-133.15194576859301</v>
      </c>
      <c r="K81" s="705">
        <v>0.67555591776400004</v>
      </c>
    </row>
    <row r="82" spans="1:11" ht="14.45" customHeight="1" thickBot="1" x14ac:dyDescent="0.25">
      <c r="A82" s="725" t="s">
        <v>405</v>
      </c>
      <c r="B82" s="701">
        <v>4560.3252410921205</v>
      </c>
      <c r="C82" s="701">
        <v>632.491410000001</v>
      </c>
      <c r="D82" s="702">
        <v>-3927.8338310921199</v>
      </c>
      <c r="E82" s="703">
        <v>0.13869436423100001</v>
      </c>
      <c r="F82" s="701">
        <v>552.24392265664699</v>
      </c>
      <c r="G82" s="702">
        <v>506.22359576859299</v>
      </c>
      <c r="H82" s="704">
        <v>33.849170000000001</v>
      </c>
      <c r="I82" s="701">
        <v>373.07164999999998</v>
      </c>
      <c r="J82" s="702">
        <v>-133.15194576859301</v>
      </c>
      <c r="K82" s="705">
        <v>0.67555591776400004</v>
      </c>
    </row>
    <row r="83" spans="1:11" ht="14.45" customHeight="1" thickBot="1" x14ac:dyDescent="0.25">
      <c r="A83" s="723" t="s">
        <v>406</v>
      </c>
      <c r="B83" s="701">
        <v>1923.0343804219201</v>
      </c>
      <c r="C83" s="701">
        <v>493.22714999999999</v>
      </c>
      <c r="D83" s="702">
        <v>-1429.8072304219099</v>
      </c>
      <c r="E83" s="703">
        <v>0.25648379197999999</v>
      </c>
      <c r="F83" s="701">
        <v>378.16587128950101</v>
      </c>
      <c r="G83" s="702">
        <v>346.65204868204199</v>
      </c>
      <c r="H83" s="704">
        <v>29.915459999999999</v>
      </c>
      <c r="I83" s="701">
        <v>178.18571</v>
      </c>
      <c r="J83" s="702">
        <v>-168.46633868204199</v>
      </c>
      <c r="K83" s="705">
        <v>0.47118400555899997</v>
      </c>
    </row>
    <row r="84" spans="1:11" ht="14.45" customHeight="1" thickBot="1" x14ac:dyDescent="0.25">
      <c r="A84" s="723" t="s">
        <v>407</v>
      </c>
      <c r="B84" s="701">
        <v>39.475067058911002</v>
      </c>
      <c r="C84" s="701">
        <v>9.4049700000000005</v>
      </c>
      <c r="D84" s="702">
        <v>-30.070097058910999</v>
      </c>
      <c r="E84" s="703">
        <v>0.23825089355599999</v>
      </c>
      <c r="F84" s="701">
        <v>0.499123647384</v>
      </c>
      <c r="G84" s="702">
        <v>0.45753001010200001</v>
      </c>
      <c r="H84" s="704">
        <v>0</v>
      </c>
      <c r="I84" s="701">
        <v>39.522359999999999</v>
      </c>
      <c r="J84" s="702">
        <v>39.064829989898001</v>
      </c>
      <c r="K84" s="705">
        <v>79.183505344096005</v>
      </c>
    </row>
    <row r="85" spans="1:11" ht="14.45" customHeight="1" thickBot="1" x14ac:dyDescent="0.25">
      <c r="A85" s="723" t="s">
        <v>408</v>
      </c>
      <c r="B85" s="701">
        <v>2520.3447272959102</v>
      </c>
      <c r="C85" s="701">
        <v>70.205150000000003</v>
      </c>
      <c r="D85" s="702">
        <v>-2450.1395772959099</v>
      </c>
      <c r="E85" s="703">
        <v>2.7855375987999999E-2</v>
      </c>
      <c r="F85" s="701">
        <v>113.65814467921101</v>
      </c>
      <c r="G85" s="702">
        <v>104.18663262261001</v>
      </c>
      <c r="H85" s="704">
        <v>0</v>
      </c>
      <c r="I85" s="701">
        <v>105.96267</v>
      </c>
      <c r="J85" s="702">
        <v>1.7760373773889999</v>
      </c>
      <c r="K85" s="705">
        <v>0.93229280047600005</v>
      </c>
    </row>
    <row r="86" spans="1:11" ht="14.45" customHeight="1" thickBot="1" x14ac:dyDescent="0.25">
      <c r="A86" s="723" t="s">
        <v>409</v>
      </c>
      <c r="B86" s="701">
        <v>77.471066315379005</v>
      </c>
      <c r="C86" s="701">
        <v>59.654139999999998</v>
      </c>
      <c r="D86" s="702">
        <v>-17.816926315379</v>
      </c>
      <c r="E86" s="703">
        <v>0.77001831570400003</v>
      </c>
      <c r="F86" s="701">
        <v>46.143454447632998</v>
      </c>
      <c r="G86" s="702">
        <v>42.298166576996998</v>
      </c>
      <c r="H86" s="704">
        <v>0</v>
      </c>
      <c r="I86" s="701">
        <v>45.467199999999998</v>
      </c>
      <c r="J86" s="702">
        <v>3.1690334230019999</v>
      </c>
      <c r="K86" s="705">
        <v>0.98534452056599997</v>
      </c>
    </row>
    <row r="87" spans="1:11" ht="14.45" customHeight="1" thickBot="1" x14ac:dyDescent="0.25">
      <c r="A87" s="723" t="s">
        <v>410</v>
      </c>
      <c r="B87" s="701">
        <v>0</v>
      </c>
      <c r="C87" s="701">
        <v>0</v>
      </c>
      <c r="D87" s="702">
        <v>0</v>
      </c>
      <c r="E87" s="703">
        <v>1</v>
      </c>
      <c r="F87" s="701">
        <v>3.9491496036579998</v>
      </c>
      <c r="G87" s="702">
        <v>3.6200538033530001</v>
      </c>
      <c r="H87" s="704">
        <v>3.93371</v>
      </c>
      <c r="I87" s="701">
        <v>3.93371</v>
      </c>
      <c r="J87" s="702">
        <v>0.31365619664599997</v>
      </c>
      <c r="K87" s="705">
        <v>0.99609039788099996</v>
      </c>
    </row>
    <row r="88" spans="1:11" ht="14.45" customHeight="1" thickBot="1" x14ac:dyDescent="0.25">
      <c r="A88" s="723" t="s">
        <v>411</v>
      </c>
      <c r="B88" s="701">
        <v>0</v>
      </c>
      <c r="C88" s="701">
        <v>0</v>
      </c>
      <c r="D88" s="702">
        <v>0</v>
      </c>
      <c r="E88" s="703">
        <v>1</v>
      </c>
      <c r="F88" s="701">
        <v>7.4212780122969999</v>
      </c>
      <c r="G88" s="702">
        <v>6.8028381779389999</v>
      </c>
      <c r="H88" s="704">
        <v>0</v>
      </c>
      <c r="I88" s="701">
        <v>0</v>
      </c>
      <c r="J88" s="702">
        <v>-6.8028381779389999</v>
      </c>
      <c r="K88" s="705">
        <v>0</v>
      </c>
    </row>
    <row r="89" spans="1:11" ht="14.45" customHeight="1" thickBot="1" x14ac:dyDescent="0.25">
      <c r="A89" s="723" t="s">
        <v>412</v>
      </c>
      <c r="B89" s="701">
        <v>0</v>
      </c>
      <c r="C89" s="701">
        <v>0</v>
      </c>
      <c r="D89" s="702">
        <v>0</v>
      </c>
      <c r="E89" s="703">
        <v>1</v>
      </c>
      <c r="F89" s="701">
        <v>2.4069009769609999</v>
      </c>
      <c r="G89" s="702">
        <v>2.2063258955470002</v>
      </c>
      <c r="H89" s="704">
        <v>0</v>
      </c>
      <c r="I89" s="701">
        <v>0</v>
      </c>
      <c r="J89" s="702">
        <v>-2.2063258955470002</v>
      </c>
      <c r="K89" s="705">
        <v>0</v>
      </c>
    </row>
    <row r="90" spans="1:11" ht="14.45" customHeight="1" thickBot="1" x14ac:dyDescent="0.25">
      <c r="A90" s="726" t="s">
        <v>46</v>
      </c>
      <c r="B90" s="706">
        <v>0</v>
      </c>
      <c r="C90" s="706">
        <v>147.66300000000001</v>
      </c>
      <c r="D90" s="707">
        <v>147.66300000000001</v>
      </c>
      <c r="E90" s="708" t="s">
        <v>329</v>
      </c>
      <c r="F90" s="706">
        <v>0</v>
      </c>
      <c r="G90" s="707">
        <v>0</v>
      </c>
      <c r="H90" s="709">
        <v>24.844000000000001</v>
      </c>
      <c r="I90" s="706">
        <v>113.67100000000001</v>
      </c>
      <c r="J90" s="707">
        <v>113.67100000000001</v>
      </c>
      <c r="K90" s="710" t="s">
        <v>329</v>
      </c>
    </row>
    <row r="91" spans="1:11" ht="14.45" customHeight="1" thickBot="1" x14ac:dyDescent="0.25">
      <c r="A91" s="722" t="s">
        <v>413</v>
      </c>
      <c r="B91" s="706">
        <v>0</v>
      </c>
      <c r="C91" s="706">
        <v>144.78100000000001</v>
      </c>
      <c r="D91" s="707">
        <v>144.78100000000001</v>
      </c>
      <c r="E91" s="708" t="s">
        <v>329</v>
      </c>
      <c r="F91" s="706">
        <v>0</v>
      </c>
      <c r="G91" s="707">
        <v>0</v>
      </c>
      <c r="H91" s="709">
        <v>24.844000000000001</v>
      </c>
      <c r="I91" s="706">
        <v>108.11</v>
      </c>
      <c r="J91" s="707">
        <v>108.11</v>
      </c>
      <c r="K91" s="710" t="s">
        <v>329</v>
      </c>
    </row>
    <row r="92" spans="1:11" ht="14.45" customHeight="1" thickBot="1" x14ac:dyDescent="0.25">
      <c r="A92" s="723" t="s">
        <v>414</v>
      </c>
      <c r="B92" s="701">
        <v>0</v>
      </c>
      <c r="C92" s="701">
        <v>136.881</v>
      </c>
      <c r="D92" s="702">
        <v>136.881</v>
      </c>
      <c r="E92" s="711" t="s">
        <v>329</v>
      </c>
      <c r="F92" s="701">
        <v>0</v>
      </c>
      <c r="G92" s="702">
        <v>0</v>
      </c>
      <c r="H92" s="704">
        <v>24.844000000000001</v>
      </c>
      <c r="I92" s="701">
        <v>105.36</v>
      </c>
      <c r="J92" s="702">
        <v>105.36</v>
      </c>
      <c r="K92" s="712" t="s">
        <v>329</v>
      </c>
    </row>
    <row r="93" spans="1:11" ht="14.45" customHeight="1" thickBot="1" x14ac:dyDescent="0.25">
      <c r="A93" s="723" t="s">
        <v>415</v>
      </c>
      <c r="B93" s="701">
        <v>0</v>
      </c>
      <c r="C93" s="701">
        <v>7.9</v>
      </c>
      <c r="D93" s="702">
        <v>7.9</v>
      </c>
      <c r="E93" s="711" t="s">
        <v>329</v>
      </c>
      <c r="F93" s="701">
        <v>0</v>
      </c>
      <c r="G93" s="702">
        <v>0</v>
      </c>
      <c r="H93" s="704">
        <v>0</v>
      </c>
      <c r="I93" s="701">
        <v>2.7499999999989999</v>
      </c>
      <c r="J93" s="702">
        <v>2.7499999999989999</v>
      </c>
      <c r="K93" s="712" t="s">
        <v>329</v>
      </c>
    </row>
    <row r="94" spans="1:11" ht="14.45" customHeight="1" thickBot="1" x14ac:dyDescent="0.25">
      <c r="A94" s="722" t="s">
        <v>416</v>
      </c>
      <c r="B94" s="706">
        <v>0</v>
      </c>
      <c r="C94" s="706">
        <v>2.8820000000000001</v>
      </c>
      <c r="D94" s="707">
        <v>2.8820000000000001</v>
      </c>
      <c r="E94" s="708" t="s">
        <v>343</v>
      </c>
      <c r="F94" s="706">
        <v>0</v>
      </c>
      <c r="G94" s="707">
        <v>0</v>
      </c>
      <c r="H94" s="709">
        <v>0</v>
      </c>
      <c r="I94" s="706">
        <v>5.5609999999999999</v>
      </c>
      <c r="J94" s="707">
        <v>5.5609999999999999</v>
      </c>
      <c r="K94" s="710" t="s">
        <v>329</v>
      </c>
    </row>
    <row r="95" spans="1:11" ht="14.45" customHeight="1" thickBot="1" x14ac:dyDescent="0.25">
      <c r="A95" s="723" t="s">
        <v>417</v>
      </c>
      <c r="B95" s="701">
        <v>0</v>
      </c>
      <c r="C95" s="701">
        <v>2.8820000000000001</v>
      </c>
      <c r="D95" s="702">
        <v>2.8820000000000001</v>
      </c>
      <c r="E95" s="711" t="s">
        <v>343</v>
      </c>
      <c r="F95" s="701">
        <v>0</v>
      </c>
      <c r="G95" s="702">
        <v>0</v>
      </c>
      <c r="H95" s="704">
        <v>0</v>
      </c>
      <c r="I95" s="701">
        <v>5.5609999999999999</v>
      </c>
      <c r="J95" s="702">
        <v>5.5609999999999999</v>
      </c>
      <c r="K95" s="712" t="s">
        <v>329</v>
      </c>
    </row>
    <row r="96" spans="1:11" ht="14.45" customHeight="1" thickBot="1" x14ac:dyDescent="0.25">
      <c r="A96" s="721" t="s">
        <v>47</v>
      </c>
      <c r="B96" s="701">
        <v>2192.54196822932</v>
      </c>
      <c r="C96" s="701">
        <v>2374.4113499999999</v>
      </c>
      <c r="D96" s="702">
        <v>181.86938177068399</v>
      </c>
      <c r="E96" s="703">
        <v>1.0829490994490001</v>
      </c>
      <c r="F96" s="701">
        <v>2136.3456515048802</v>
      </c>
      <c r="G96" s="702">
        <v>1958.31684721281</v>
      </c>
      <c r="H96" s="704">
        <v>272.25851</v>
      </c>
      <c r="I96" s="701">
        <v>3012.38292</v>
      </c>
      <c r="J96" s="702">
        <v>1054.06607278719</v>
      </c>
      <c r="K96" s="705">
        <v>1.410063450115</v>
      </c>
    </row>
    <row r="97" spans="1:11" ht="14.45" customHeight="1" thickBot="1" x14ac:dyDescent="0.25">
      <c r="A97" s="722" t="s">
        <v>418</v>
      </c>
      <c r="B97" s="706">
        <v>28.693539342729999</v>
      </c>
      <c r="C97" s="706">
        <v>26.570329999999998</v>
      </c>
      <c r="D97" s="707">
        <v>-2.1232093427300001</v>
      </c>
      <c r="E97" s="713">
        <v>0.92600392313500002</v>
      </c>
      <c r="F97" s="706">
        <v>26.906143241451002</v>
      </c>
      <c r="G97" s="707">
        <v>24.663964637997001</v>
      </c>
      <c r="H97" s="709">
        <v>2.2205699999999999</v>
      </c>
      <c r="I97" s="706">
        <v>24.901</v>
      </c>
      <c r="J97" s="707">
        <v>0.23703536200200001</v>
      </c>
      <c r="K97" s="714">
        <v>0.925476378258</v>
      </c>
    </row>
    <row r="98" spans="1:11" ht="14.45" customHeight="1" thickBot="1" x14ac:dyDescent="0.25">
      <c r="A98" s="723" t="s">
        <v>419</v>
      </c>
      <c r="B98" s="701">
        <v>12.831181433816999</v>
      </c>
      <c r="C98" s="701">
        <v>12.946</v>
      </c>
      <c r="D98" s="702">
        <v>0.114818566182</v>
      </c>
      <c r="E98" s="703">
        <v>1.0089484017329999</v>
      </c>
      <c r="F98" s="701">
        <v>13.281452318291</v>
      </c>
      <c r="G98" s="702">
        <v>12.1746646251</v>
      </c>
      <c r="H98" s="704">
        <v>1.0034000000000001</v>
      </c>
      <c r="I98" s="701">
        <v>12.0212</v>
      </c>
      <c r="J98" s="702">
        <v>-0.1534646251</v>
      </c>
      <c r="K98" s="705">
        <v>0.90511185914799996</v>
      </c>
    </row>
    <row r="99" spans="1:11" ht="14.45" customHeight="1" thickBot="1" x14ac:dyDescent="0.25">
      <c r="A99" s="723" t="s">
        <v>420</v>
      </c>
      <c r="B99" s="701">
        <v>15.862357908912999</v>
      </c>
      <c r="C99" s="701">
        <v>13.62433</v>
      </c>
      <c r="D99" s="702">
        <v>-2.2380279089130002</v>
      </c>
      <c r="E99" s="703">
        <v>0.85890950628100005</v>
      </c>
      <c r="F99" s="701">
        <v>13.624690923158999</v>
      </c>
      <c r="G99" s="702">
        <v>12.489300012896001</v>
      </c>
      <c r="H99" s="704">
        <v>1.2171700000000001</v>
      </c>
      <c r="I99" s="701">
        <v>12.879799999999999</v>
      </c>
      <c r="J99" s="702">
        <v>0.39049998710299999</v>
      </c>
      <c r="K99" s="705">
        <v>0.94532786634400001</v>
      </c>
    </row>
    <row r="100" spans="1:11" ht="14.45" customHeight="1" thickBot="1" x14ac:dyDescent="0.25">
      <c r="A100" s="722" t="s">
        <v>421</v>
      </c>
      <c r="B100" s="706">
        <v>122.989914172076</v>
      </c>
      <c r="C100" s="706">
        <v>97.532300000000006</v>
      </c>
      <c r="D100" s="707">
        <v>-25.457614172075001</v>
      </c>
      <c r="E100" s="713">
        <v>0.79301055421099997</v>
      </c>
      <c r="F100" s="706">
        <v>100.922433865977</v>
      </c>
      <c r="G100" s="707">
        <v>92.512231043811994</v>
      </c>
      <c r="H100" s="709">
        <v>0.25731999999999999</v>
      </c>
      <c r="I100" s="706">
        <v>121.06032</v>
      </c>
      <c r="J100" s="707">
        <v>28.548088956187001</v>
      </c>
      <c r="K100" s="714">
        <v>1.199538252919</v>
      </c>
    </row>
    <row r="101" spans="1:11" ht="14.45" customHeight="1" thickBot="1" x14ac:dyDescent="0.25">
      <c r="A101" s="723" t="s">
        <v>422</v>
      </c>
      <c r="B101" s="701">
        <v>22.332957746478002</v>
      </c>
      <c r="C101" s="701">
        <v>25.38</v>
      </c>
      <c r="D101" s="702">
        <v>3.047042253521</v>
      </c>
      <c r="E101" s="703">
        <v>1.1364370222739999</v>
      </c>
      <c r="F101" s="701">
        <v>24.999999999999002</v>
      </c>
      <c r="G101" s="702">
        <v>22.916666666666</v>
      </c>
      <c r="H101" s="704">
        <v>0</v>
      </c>
      <c r="I101" s="701">
        <v>25.11</v>
      </c>
      <c r="J101" s="702">
        <v>2.1933333333329998</v>
      </c>
      <c r="K101" s="705">
        <v>1.0044</v>
      </c>
    </row>
    <row r="102" spans="1:11" ht="14.45" customHeight="1" thickBot="1" x14ac:dyDescent="0.25">
      <c r="A102" s="723" t="s">
        <v>423</v>
      </c>
      <c r="B102" s="701">
        <v>100.656956425597</v>
      </c>
      <c r="C102" s="701">
        <v>72.152299999999997</v>
      </c>
      <c r="D102" s="702">
        <v>-28.504656425596</v>
      </c>
      <c r="E102" s="703">
        <v>0.71681384538299997</v>
      </c>
      <c r="F102" s="701">
        <v>75.922433865976998</v>
      </c>
      <c r="G102" s="702">
        <v>69.595564377146005</v>
      </c>
      <c r="H102" s="704">
        <v>0.25731999999999999</v>
      </c>
      <c r="I102" s="701">
        <v>95.950320000000005</v>
      </c>
      <c r="J102" s="702">
        <v>26.354755622852998</v>
      </c>
      <c r="K102" s="705">
        <v>1.2637940476109999</v>
      </c>
    </row>
    <row r="103" spans="1:11" ht="14.45" customHeight="1" thickBot="1" x14ac:dyDescent="0.25">
      <c r="A103" s="722" t="s">
        <v>424</v>
      </c>
      <c r="B103" s="706">
        <v>0</v>
      </c>
      <c r="C103" s="706">
        <v>54</v>
      </c>
      <c r="D103" s="707">
        <v>54</v>
      </c>
      <c r="E103" s="708" t="s">
        <v>343</v>
      </c>
      <c r="F103" s="706">
        <v>0</v>
      </c>
      <c r="G103" s="707">
        <v>0</v>
      </c>
      <c r="H103" s="709">
        <v>0</v>
      </c>
      <c r="I103" s="706">
        <v>45.496000000000002</v>
      </c>
      <c r="J103" s="707">
        <v>45.496000000000002</v>
      </c>
      <c r="K103" s="710" t="s">
        <v>329</v>
      </c>
    </row>
    <row r="104" spans="1:11" ht="14.45" customHeight="1" thickBot="1" x14ac:dyDescent="0.25">
      <c r="A104" s="723" t="s">
        <v>425</v>
      </c>
      <c r="B104" s="701">
        <v>0</v>
      </c>
      <c r="C104" s="701">
        <v>54</v>
      </c>
      <c r="D104" s="702">
        <v>54</v>
      </c>
      <c r="E104" s="711" t="s">
        <v>343</v>
      </c>
      <c r="F104" s="701">
        <v>0</v>
      </c>
      <c r="G104" s="702">
        <v>0</v>
      </c>
      <c r="H104" s="704">
        <v>0</v>
      </c>
      <c r="I104" s="701">
        <v>45.496000000000002</v>
      </c>
      <c r="J104" s="702">
        <v>45.496000000000002</v>
      </c>
      <c r="K104" s="712" t="s">
        <v>329</v>
      </c>
    </row>
    <row r="105" spans="1:11" ht="14.45" customHeight="1" thickBot="1" x14ac:dyDescent="0.25">
      <c r="A105" s="722" t="s">
        <v>426</v>
      </c>
      <c r="B105" s="706">
        <v>1103.2607600762699</v>
      </c>
      <c r="C105" s="706">
        <v>1105.9683</v>
      </c>
      <c r="D105" s="707">
        <v>2.7075399237359998</v>
      </c>
      <c r="E105" s="713">
        <v>1.0024541251000001</v>
      </c>
      <c r="F105" s="706">
        <v>1138.05699501493</v>
      </c>
      <c r="G105" s="707">
        <v>1043.2189120970099</v>
      </c>
      <c r="H105" s="709">
        <v>195.67331999999999</v>
      </c>
      <c r="I105" s="706">
        <v>1800.23082</v>
      </c>
      <c r="J105" s="707">
        <v>757.01190790298403</v>
      </c>
      <c r="K105" s="714">
        <v>1.5818459250150001</v>
      </c>
    </row>
    <row r="106" spans="1:11" ht="14.45" customHeight="1" thickBot="1" x14ac:dyDescent="0.25">
      <c r="A106" s="723" t="s">
        <v>427</v>
      </c>
      <c r="B106" s="701">
        <v>932.660760076266</v>
      </c>
      <c r="C106" s="701">
        <v>937.12068000000204</v>
      </c>
      <c r="D106" s="702">
        <v>4.4599199237349998</v>
      </c>
      <c r="E106" s="703">
        <v>1.00478193156</v>
      </c>
      <c r="F106" s="701">
        <v>969.44654937457506</v>
      </c>
      <c r="G106" s="702">
        <v>888.65933692669398</v>
      </c>
      <c r="H106" s="704">
        <v>83.949370000000002</v>
      </c>
      <c r="I106" s="701">
        <v>903.72722999999905</v>
      </c>
      <c r="J106" s="702">
        <v>15.067893073304001</v>
      </c>
      <c r="K106" s="705">
        <v>0.93220944525799998</v>
      </c>
    </row>
    <row r="107" spans="1:11" ht="14.45" customHeight="1" thickBot="1" x14ac:dyDescent="0.25">
      <c r="A107" s="723" t="s">
        <v>428</v>
      </c>
      <c r="B107" s="701">
        <v>0</v>
      </c>
      <c r="C107" s="701">
        <v>6.4734999999999996</v>
      </c>
      <c r="D107" s="702">
        <v>6.4734999999999996</v>
      </c>
      <c r="E107" s="711" t="s">
        <v>343</v>
      </c>
      <c r="F107" s="701">
        <v>0</v>
      </c>
      <c r="G107" s="702">
        <v>0</v>
      </c>
      <c r="H107" s="704">
        <v>0</v>
      </c>
      <c r="I107" s="701">
        <v>4.5133000000000001</v>
      </c>
      <c r="J107" s="702">
        <v>4.5133000000000001</v>
      </c>
      <c r="K107" s="712" t="s">
        <v>329</v>
      </c>
    </row>
    <row r="108" spans="1:11" ht="14.45" customHeight="1" thickBot="1" x14ac:dyDescent="0.25">
      <c r="A108" s="723" t="s">
        <v>429</v>
      </c>
      <c r="B108" s="701">
        <v>170.6</v>
      </c>
      <c r="C108" s="701">
        <v>162.37412</v>
      </c>
      <c r="D108" s="702">
        <v>-8.225879999999</v>
      </c>
      <c r="E108" s="703">
        <v>0.95178264947199998</v>
      </c>
      <c r="F108" s="701">
        <v>168.61044564035001</v>
      </c>
      <c r="G108" s="702">
        <v>154.55957517031999</v>
      </c>
      <c r="H108" s="704">
        <v>15.16432</v>
      </c>
      <c r="I108" s="701">
        <v>164.27767</v>
      </c>
      <c r="J108" s="702">
        <v>9.718094829679</v>
      </c>
      <c r="K108" s="705">
        <v>0.97430304140400004</v>
      </c>
    </row>
    <row r="109" spans="1:11" ht="14.45" customHeight="1" thickBot="1" x14ac:dyDescent="0.25">
      <c r="A109" s="723" t="s">
        <v>430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96.559629999999999</v>
      </c>
      <c r="I109" s="701">
        <v>727.71261999999899</v>
      </c>
      <c r="J109" s="702">
        <v>727.71261999999899</v>
      </c>
      <c r="K109" s="712" t="s">
        <v>343</v>
      </c>
    </row>
    <row r="110" spans="1:11" ht="14.45" customHeight="1" thickBot="1" x14ac:dyDescent="0.25">
      <c r="A110" s="722" t="s">
        <v>431</v>
      </c>
      <c r="B110" s="706">
        <v>936.10099094814996</v>
      </c>
      <c r="C110" s="706">
        <v>993.583500000002</v>
      </c>
      <c r="D110" s="707">
        <v>57.482509051851999</v>
      </c>
      <c r="E110" s="713">
        <v>1.061406311506</v>
      </c>
      <c r="F110" s="706">
        <v>870.46007938252899</v>
      </c>
      <c r="G110" s="707">
        <v>797.92173943398495</v>
      </c>
      <c r="H110" s="709">
        <v>74.107299999999995</v>
      </c>
      <c r="I110" s="706">
        <v>984.83157999999901</v>
      </c>
      <c r="J110" s="707">
        <v>186.909840566014</v>
      </c>
      <c r="K110" s="714">
        <v>1.131392011335</v>
      </c>
    </row>
    <row r="111" spans="1:11" ht="14.45" customHeight="1" thickBot="1" x14ac:dyDescent="0.25">
      <c r="A111" s="723" t="s">
        <v>432</v>
      </c>
      <c r="B111" s="701">
        <v>0.38922121843899998</v>
      </c>
      <c r="C111" s="701">
        <v>0</v>
      </c>
      <c r="D111" s="702">
        <v>-0.38922121843899998</v>
      </c>
      <c r="E111" s="703">
        <v>0</v>
      </c>
      <c r="F111" s="701">
        <v>0</v>
      </c>
      <c r="G111" s="702">
        <v>0</v>
      </c>
      <c r="H111" s="704">
        <v>0</v>
      </c>
      <c r="I111" s="701">
        <v>18.702999999999001</v>
      </c>
      <c r="J111" s="702">
        <v>18.702999999999001</v>
      </c>
      <c r="K111" s="712" t="s">
        <v>343</v>
      </c>
    </row>
    <row r="112" spans="1:11" ht="14.45" customHeight="1" thickBot="1" x14ac:dyDescent="0.25">
      <c r="A112" s="723" t="s">
        <v>433</v>
      </c>
      <c r="B112" s="701">
        <v>748.15295563405596</v>
      </c>
      <c r="C112" s="701">
        <v>846.58012000000201</v>
      </c>
      <c r="D112" s="702">
        <v>98.427164365945004</v>
      </c>
      <c r="E112" s="703">
        <v>1.131560215895</v>
      </c>
      <c r="F112" s="701">
        <v>734.44986708686895</v>
      </c>
      <c r="G112" s="702">
        <v>673.24571149629605</v>
      </c>
      <c r="H112" s="704">
        <v>24.13862</v>
      </c>
      <c r="I112" s="701">
        <v>713.05050999999798</v>
      </c>
      <c r="J112" s="702">
        <v>39.804798503702003</v>
      </c>
      <c r="K112" s="705">
        <v>0.97086342030100004</v>
      </c>
    </row>
    <row r="113" spans="1:11" ht="14.45" customHeight="1" thickBot="1" x14ac:dyDescent="0.25">
      <c r="A113" s="723" t="s">
        <v>434</v>
      </c>
      <c r="B113" s="701">
        <v>5.4811352343279998</v>
      </c>
      <c r="C113" s="701">
        <v>1.6568000000000001</v>
      </c>
      <c r="D113" s="702">
        <v>-3.8243352343280002</v>
      </c>
      <c r="E113" s="703">
        <v>0.30227314765399999</v>
      </c>
      <c r="F113" s="701">
        <v>2</v>
      </c>
      <c r="G113" s="702">
        <v>1.833333333333</v>
      </c>
      <c r="H113" s="704">
        <v>0</v>
      </c>
      <c r="I113" s="701">
        <v>2.3647999999990001</v>
      </c>
      <c r="J113" s="702">
        <v>0.53146666666599995</v>
      </c>
      <c r="K113" s="705">
        <v>1.1823999999999999</v>
      </c>
    </row>
    <row r="114" spans="1:11" ht="14.45" customHeight="1" thickBot="1" x14ac:dyDescent="0.25">
      <c r="A114" s="723" t="s">
        <v>435</v>
      </c>
      <c r="B114" s="701">
        <v>48.473951774021003</v>
      </c>
      <c r="C114" s="701">
        <v>4.2136100000000001</v>
      </c>
      <c r="D114" s="702">
        <v>-44.260341774021001</v>
      </c>
      <c r="E114" s="703">
        <v>8.6925242234E-2</v>
      </c>
      <c r="F114" s="701">
        <v>3.9815096784540001</v>
      </c>
      <c r="G114" s="702">
        <v>3.64971720525</v>
      </c>
      <c r="H114" s="704">
        <v>0</v>
      </c>
      <c r="I114" s="701">
        <v>51.912610000000001</v>
      </c>
      <c r="J114" s="702">
        <v>48.262892794749</v>
      </c>
      <c r="K114" s="705">
        <v>13.038423661485</v>
      </c>
    </row>
    <row r="115" spans="1:11" ht="14.45" customHeight="1" thickBot="1" x14ac:dyDescent="0.25">
      <c r="A115" s="723" t="s">
        <v>436</v>
      </c>
      <c r="B115" s="701">
        <v>133.60372708730401</v>
      </c>
      <c r="C115" s="701">
        <v>141.13297</v>
      </c>
      <c r="D115" s="702">
        <v>7.5292429126959997</v>
      </c>
      <c r="E115" s="703">
        <v>1.0563550364709999</v>
      </c>
      <c r="F115" s="701">
        <v>130.028702617205</v>
      </c>
      <c r="G115" s="702">
        <v>119.192977399105</v>
      </c>
      <c r="H115" s="704">
        <v>11.96904</v>
      </c>
      <c r="I115" s="701">
        <v>160.80101999999999</v>
      </c>
      <c r="J115" s="702">
        <v>41.608042600894997</v>
      </c>
      <c r="K115" s="705">
        <v>1.2366578821700001</v>
      </c>
    </row>
    <row r="116" spans="1:11" ht="14.45" customHeight="1" thickBot="1" x14ac:dyDescent="0.25">
      <c r="A116" s="723" t="s">
        <v>437</v>
      </c>
      <c r="B116" s="701">
        <v>0</v>
      </c>
      <c r="C116" s="701">
        <v>0</v>
      </c>
      <c r="D116" s="702">
        <v>0</v>
      </c>
      <c r="E116" s="703">
        <v>1</v>
      </c>
      <c r="F116" s="701">
        <v>0</v>
      </c>
      <c r="G116" s="702">
        <v>0</v>
      </c>
      <c r="H116" s="704">
        <v>37.999639999999999</v>
      </c>
      <c r="I116" s="701">
        <v>37.999639999999999</v>
      </c>
      <c r="J116" s="702">
        <v>37.999639999999999</v>
      </c>
      <c r="K116" s="712" t="s">
        <v>343</v>
      </c>
    </row>
    <row r="117" spans="1:11" ht="14.45" customHeight="1" thickBot="1" x14ac:dyDescent="0.25">
      <c r="A117" s="722" t="s">
        <v>438</v>
      </c>
      <c r="B117" s="706">
        <v>1.496763690099</v>
      </c>
      <c r="C117" s="706">
        <v>78.606920000000002</v>
      </c>
      <c r="D117" s="707">
        <v>77.110156309900006</v>
      </c>
      <c r="E117" s="713">
        <v>52.517922849108999</v>
      </c>
      <c r="F117" s="706">
        <v>0</v>
      </c>
      <c r="G117" s="707">
        <v>0</v>
      </c>
      <c r="H117" s="709">
        <v>0</v>
      </c>
      <c r="I117" s="706">
        <v>17.713200000000001</v>
      </c>
      <c r="J117" s="707">
        <v>17.713200000000001</v>
      </c>
      <c r="K117" s="710" t="s">
        <v>329</v>
      </c>
    </row>
    <row r="118" spans="1:11" ht="14.45" customHeight="1" thickBot="1" x14ac:dyDescent="0.25">
      <c r="A118" s="723" t="s">
        <v>439</v>
      </c>
      <c r="B118" s="701">
        <v>1.496763690099</v>
      </c>
      <c r="C118" s="701">
        <v>0.23857</v>
      </c>
      <c r="D118" s="702">
        <v>-1.2581936900990001</v>
      </c>
      <c r="E118" s="703">
        <v>0.15939055816</v>
      </c>
      <c r="F118" s="701">
        <v>0</v>
      </c>
      <c r="G118" s="702">
        <v>0</v>
      </c>
      <c r="H118" s="704">
        <v>0</v>
      </c>
      <c r="I118" s="701">
        <v>1.5799000000000001</v>
      </c>
      <c r="J118" s="702">
        <v>1.5799000000000001</v>
      </c>
      <c r="K118" s="712" t="s">
        <v>329</v>
      </c>
    </row>
    <row r="119" spans="1:11" ht="14.45" customHeight="1" thickBot="1" x14ac:dyDescent="0.25">
      <c r="A119" s="723" t="s">
        <v>440</v>
      </c>
      <c r="B119" s="701">
        <v>0</v>
      </c>
      <c r="C119" s="701">
        <v>78.368350000000007</v>
      </c>
      <c r="D119" s="702">
        <v>78.368350000000007</v>
      </c>
      <c r="E119" s="711" t="s">
        <v>329</v>
      </c>
      <c r="F119" s="701">
        <v>0</v>
      </c>
      <c r="G119" s="702">
        <v>0</v>
      </c>
      <c r="H119" s="704">
        <v>0</v>
      </c>
      <c r="I119" s="701">
        <v>16.133299999999998</v>
      </c>
      <c r="J119" s="702">
        <v>16.133299999999998</v>
      </c>
      <c r="K119" s="712" t="s">
        <v>329</v>
      </c>
    </row>
    <row r="120" spans="1:11" ht="14.45" customHeight="1" thickBot="1" x14ac:dyDescent="0.25">
      <c r="A120" s="722" t="s">
        <v>441</v>
      </c>
      <c r="B120" s="706">
        <v>0</v>
      </c>
      <c r="C120" s="706">
        <v>18.149999999999999</v>
      </c>
      <c r="D120" s="707">
        <v>18.149999999999999</v>
      </c>
      <c r="E120" s="708" t="s">
        <v>329</v>
      </c>
      <c r="F120" s="706">
        <v>0</v>
      </c>
      <c r="G120" s="707">
        <v>0</v>
      </c>
      <c r="H120" s="709">
        <v>0</v>
      </c>
      <c r="I120" s="706">
        <v>18.149999999999999</v>
      </c>
      <c r="J120" s="707">
        <v>18.149999999999999</v>
      </c>
      <c r="K120" s="710" t="s">
        <v>329</v>
      </c>
    </row>
    <row r="121" spans="1:11" ht="14.45" customHeight="1" thickBot="1" x14ac:dyDescent="0.25">
      <c r="A121" s="723" t="s">
        <v>442</v>
      </c>
      <c r="B121" s="701">
        <v>0</v>
      </c>
      <c r="C121" s="701">
        <v>18.149999999999999</v>
      </c>
      <c r="D121" s="702">
        <v>18.149999999999999</v>
      </c>
      <c r="E121" s="711" t="s">
        <v>329</v>
      </c>
      <c r="F121" s="701">
        <v>0</v>
      </c>
      <c r="G121" s="702">
        <v>0</v>
      </c>
      <c r="H121" s="704">
        <v>0</v>
      </c>
      <c r="I121" s="701">
        <v>18.149999999999999</v>
      </c>
      <c r="J121" s="702">
        <v>18.149999999999999</v>
      </c>
      <c r="K121" s="712" t="s">
        <v>329</v>
      </c>
    </row>
    <row r="122" spans="1:11" ht="14.45" customHeight="1" thickBot="1" x14ac:dyDescent="0.25">
      <c r="A122" s="720" t="s">
        <v>48</v>
      </c>
      <c r="B122" s="701">
        <v>57433.070490604798</v>
      </c>
      <c r="C122" s="701">
        <v>61945.3917800001</v>
      </c>
      <c r="D122" s="702">
        <v>4512.3212893952696</v>
      </c>
      <c r="E122" s="703">
        <v>1.0785666037149999</v>
      </c>
      <c r="F122" s="701">
        <v>65432.4737740001</v>
      </c>
      <c r="G122" s="702">
        <v>59979.7676261667</v>
      </c>
      <c r="H122" s="704">
        <v>6737.4752799999997</v>
      </c>
      <c r="I122" s="701">
        <v>63049.435720000001</v>
      </c>
      <c r="J122" s="702">
        <v>3069.6680938332202</v>
      </c>
      <c r="K122" s="705">
        <v>0.96358019318900001</v>
      </c>
    </row>
    <row r="123" spans="1:11" ht="14.45" customHeight="1" thickBot="1" x14ac:dyDescent="0.25">
      <c r="A123" s="726" t="s">
        <v>443</v>
      </c>
      <c r="B123" s="706">
        <v>42345.8304906048</v>
      </c>
      <c r="C123" s="706">
        <v>45628.379000000103</v>
      </c>
      <c r="D123" s="707">
        <v>3282.5485093952402</v>
      </c>
      <c r="E123" s="713">
        <v>1.07751763211</v>
      </c>
      <c r="F123" s="706">
        <v>47269.730000000098</v>
      </c>
      <c r="G123" s="707">
        <v>43330.585833333404</v>
      </c>
      <c r="H123" s="709">
        <v>4980.0590000000002</v>
      </c>
      <c r="I123" s="706">
        <v>46459.103000000003</v>
      </c>
      <c r="J123" s="707">
        <v>3128.5171666665601</v>
      </c>
      <c r="K123" s="714">
        <v>0.98285103384299999</v>
      </c>
    </row>
    <row r="124" spans="1:11" ht="14.45" customHeight="1" thickBot="1" x14ac:dyDescent="0.25">
      <c r="A124" s="722" t="s">
        <v>444</v>
      </c>
      <c r="B124" s="706">
        <v>41908.999999999898</v>
      </c>
      <c r="C124" s="706">
        <v>45279.092000000099</v>
      </c>
      <c r="D124" s="707">
        <v>3370.0920000002102</v>
      </c>
      <c r="E124" s="713">
        <v>1.080414517168</v>
      </c>
      <c r="F124" s="706">
        <v>46903.130000000099</v>
      </c>
      <c r="G124" s="707">
        <v>42994.535833333401</v>
      </c>
      <c r="H124" s="709">
        <v>4936.5209999999997</v>
      </c>
      <c r="I124" s="706">
        <v>46126.372000000003</v>
      </c>
      <c r="J124" s="707">
        <v>3131.8361666665401</v>
      </c>
      <c r="K124" s="714">
        <v>0.98343910097200005</v>
      </c>
    </row>
    <row r="125" spans="1:11" ht="14.45" customHeight="1" thickBot="1" x14ac:dyDescent="0.25">
      <c r="A125" s="723" t="s">
        <v>445</v>
      </c>
      <c r="B125" s="701">
        <v>41908.999999999898</v>
      </c>
      <c r="C125" s="701">
        <v>45279.092000000099</v>
      </c>
      <c r="D125" s="702">
        <v>3370.0920000002102</v>
      </c>
      <c r="E125" s="703">
        <v>1.080414517168</v>
      </c>
      <c r="F125" s="701">
        <v>46903.130000000099</v>
      </c>
      <c r="G125" s="702">
        <v>42994.535833333401</v>
      </c>
      <c r="H125" s="704">
        <v>4936.5209999999997</v>
      </c>
      <c r="I125" s="701">
        <v>46126.372000000003</v>
      </c>
      <c r="J125" s="702">
        <v>3131.8361666665401</v>
      </c>
      <c r="K125" s="705">
        <v>0.98343910097200005</v>
      </c>
    </row>
    <row r="126" spans="1:11" ht="14.45" customHeight="1" thickBot="1" x14ac:dyDescent="0.25">
      <c r="A126" s="722" t="s">
        <v>446</v>
      </c>
      <c r="B126" s="706">
        <v>336.952490604974</v>
      </c>
      <c r="C126" s="706">
        <v>237.13</v>
      </c>
      <c r="D126" s="707">
        <v>-99.822490604972998</v>
      </c>
      <c r="E126" s="713">
        <v>0.703749064368</v>
      </c>
      <c r="F126" s="706">
        <v>233.76</v>
      </c>
      <c r="G126" s="707">
        <v>214.28</v>
      </c>
      <c r="H126" s="709">
        <v>26.5</v>
      </c>
      <c r="I126" s="706">
        <v>169.13</v>
      </c>
      <c r="J126" s="707">
        <v>-45.15</v>
      </c>
      <c r="K126" s="714">
        <v>0.72351984941799996</v>
      </c>
    </row>
    <row r="127" spans="1:11" ht="14.45" customHeight="1" thickBot="1" x14ac:dyDescent="0.25">
      <c r="A127" s="723" t="s">
        <v>447</v>
      </c>
      <c r="B127" s="701">
        <v>336.952490604974</v>
      </c>
      <c r="C127" s="701">
        <v>237.13</v>
      </c>
      <c r="D127" s="702">
        <v>-99.822490604972998</v>
      </c>
      <c r="E127" s="703">
        <v>0.703749064368</v>
      </c>
      <c r="F127" s="701">
        <v>233.76</v>
      </c>
      <c r="G127" s="702">
        <v>214.28</v>
      </c>
      <c r="H127" s="704">
        <v>26.5</v>
      </c>
      <c r="I127" s="701">
        <v>169.13</v>
      </c>
      <c r="J127" s="702">
        <v>-45.15</v>
      </c>
      <c r="K127" s="705">
        <v>0.72351984941799996</v>
      </c>
    </row>
    <row r="128" spans="1:11" ht="14.45" customHeight="1" thickBot="1" x14ac:dyDescent="0.25">
      <c r="A128" s="722" t="s">
        <v>448</v>
      </c>
      <c r="B128" s="706">
        <v>99.878</v>
      </c>
      <c r="C128" s="706">
        <v>42.406999999999996</v>
      </c>
      <c r="D128" s="707">
        <v>-57.470999999999002</v>
      </c>
      <c r="E128" s="713">
        <v>0.424587997356</v>
      </c>
      <c r="F128" s="706">
        <v>48.84</v>
      </c>
      <c r="G128" s="707">
        <v>44.77</v>
      </c>
      <c r="H128" s="709">
        <v>17.038</v>
      </c>
      <c r="I128" s="706">
        <v>89.600999999999999</v>
      </c>
      <c r="J128" s="707">
        <v>44.830999999999001</v>
      </c>
      <c r="K128" s="714">
        <v>1.834582309582</v>
      </c>
    </row>
    <row r="129" spans="1:11" ht="14.45" customHeight="1" thickBot="1" x14ac:dyDescent="0.25">
      <c r="A129" s="723" t="s">
        <v>449</v>
      </c>
      <c r="B129" s="701">
        <v>99.878</v>
      </c>
      <c r="C129" s="701">
        <v>42.406999999999996</v>
      </c>
      <c r="D129" s="702">
        <v>-57.470999999999002</v>
      </c>
      <c r="E129" s="703">
        <v>0.424587997356</v>
      </c>
      <c r="F129" s="701">
        <v>48.84</v>
      </c>
      <c r="G129" s="702">
        <v>44.77</v>
      </c>
      <c r="H129" s="704">
        <v>17.038</v>
      </c>
      <c r="I129" s="701">
        <v>89.600999999999999</v>
      </c>
      <c r="J129" s="702">
        <v>44.830999999999001</v>
      </c>
      <c r="K129" s="705">
        <v>1.834582309582</v>
      </c>
    </row>
    <row r="130" spans="1:11" ht="14.45" customHeight="1" thickBot="1" x14ac:dyDescent="0.25">
      <c r="A130" s="725" t="s">
        <v>450</v>
      </c>
      <c r="B130" s="701">
        <v>0</v>
      </c>
      <c r="C130" s="701">
        <v>69.75</v>
      </c>
      <c r="D130" s="702">
        <v>69.75</v>
      </c>
      <c r="E130" s="711" t="s">
        <v>329</v>
      </c>
      <c r="F130" s="701">
        <v>84</v>
      </c>
      <c r="G130" s="702">
        <v>77</v>
      </c>
      <c r="H130" s="704">
        <v>0</v>
      </c>
      <c r="I130" s="701">
        <v>73.999999999999005</v>
      </c>
      <c r="J130" s="702">
        <v>-3</v>
      </c>
      <c r="K130" s="705">
        <v>0.88095238095200001</v>
      </c>
    </row>
    <row r="131" spans="1:11" ht="14.45" customHeight="1" thickBot="1" x14ac:dyDescent="0.25">
      <c r="A131" s="723" t="s">
        <v>451</v>
      </c>
      <c r="B131" s="701">
        <v>0</v>
      </c>
      <c r="C131" s="701">
        <v>69.75</v>
      </c>
      <c r="D131" s="702">
        <v>69.75</v>
      </c>
      <c r="E131" s="711" t="s">
        <v>329</v>
      </c>
      <c r="F131" s="701">
        <v>84</v>
      </c>
      <c r="G131" s="702">
        <v>77</v>
      </c>
      <c r="H131" s="704">
        <v>0</v>
      </c>
      <c r="I131" s="701">
        <v>73.999999999999005</v>
      </c>
      <c r="J131" s="702">
        <v>-3</v>
      </c>
      <c r="K131" s="705">
        <v>0.88095238095200001</v>
      </c>
    </row>
    <row r="132" spans="1:11" ht="14.45" customHeight="1" thickBot="1" x14ac:dyDescent="0.25">
      <c r="A132" s="721" t="s">
        <v>452</v>
      </c>
      <c r="B132" s="701">
        <v>14249.06</v>
      </c>
      <c r="C132" s="701">
        <v>15410.56244</v>
      </c>
      <c r="D132" s="702">
        <v>1161.50244000003</v>
      </c>
      <c r="E132" s="703">
        <v>1.0815143202419999</v>
      </c>
      <c r="F132" s="701">
        <v>16943.52</v>
      </c>
      <c r="G132" s="702">
        <v>15531.56</v>
      </c>
      <c r="H132" s="704">
        <v>1658.3399899999999</v>
      </c>
      <c r="I132" s="701">
        <v>15665.95773</v>
      </c>
      <c r="J132" s="702">
        <v>134.397729999999</v>
      </c>
      <c r="K132" s="705">
        <v>0.92459876873199998</v>
      </c>
    </row>
    <row r="133" spans="1:11" ht="14.45" customHeight="1" thickBot="1" x14ac:dyDescent="0.25">
      <c r="A133" s="722" t="s">
        <v>453</v>
      </c>
      <c r="B133" s="706">
        <v>3771.8100000000099</v>
      </c>
      <c r="C133" s="706">
        <v>4098.8203200000098</v>
      </c>
      <c r="D133" s="707">
        <v>327.01031999999901</v>
      </c>
      <c r="E133" s="713">
        <v>1.086698513445</v>
      </c>
      <c r="F133" s="706">
        <v>4518.8099999999904</v>
      </c>
      <c r="G133" s="707">
        <v>4142.2424999999903</v>
      </c>
      <c r="H133" s="709">
        <v>446.15226000000001</v>
      </c>
      <c r="I133" s="706">
        <v>4163.5543799999996</v>
      </c>
      <c r="J133" s="707">
        <v>21.311880000003001</v>
      </c>
      <c r="K133" s="714">
        <v>0.92138292603500005</v>
      </c>
    </row>
    <row r="134" spans="1:11" ht="14.45" customHeight="1" thickBot="1" x14ac:dyDescent="0.25">
      <c r="A134" s="723" t="s">
        <v>454</v>
      </c>
      <c r="B134" s="701">
        <v>3771.8100000000099</v>
      </c>
      <c r="C134" s="701">
        <v>4098.8203200000098</v>
      </c>
      <c r="D134" s="702">
        <v>327.01031999999901</v>
      </c>
      <c r="E134" s="703">
        <v>1.086698513445</v>
      </c>
      <c r="F134" s="701">
        <v>4518.8099999999904</v>
      </c>
      <c r="G134" s="702">
        <v>4142.2424999999903</v>
      </c>
      <c r="H134" s="704">
        <v>446.15226000000001</v>
      </c>
      <c r="I134" s="701">
        <v>4163.5543799999996</v>
      </c>
      <c r="J134" s="702">
        <v>21.311880000003001</v>
      </c>
      <c r="K134" s="705">
        <v>0.92138292603500005</v>
      </c>
    </row>
    <row r="135" spans="1:11" ht="14.45" customHeight="1" thickBot="1" x14ac:dyDescent="0.25">
      <c r="A135" s="722" t="s">
        <v>455</v>
      </c>
      <c r="B135" s="706">
        <v>10477.25</v>
      </c>
      <c r="C135" s="706">
        <v>11311.742120000001</v>
      </c>
      <c r="D135" s="707">
        <v>834.49212000003001</v>
      </c>
      <c r="E135" s="713">
        <v>1.0796480106890001</v>
      </c>
      <c r="F135" s="706">
        <v>12424.71</v>
      </c>
      <c r="G135" s="707">
        <v>11389.317499999999</v>
      </c>
      <c r="H135" s="709">
        <v>1212.1877300000001</v>
      </c>
      <c r="I135" s="706">
        <v>11502.403350000001</v>
      </c>
      <c r="J135" s="707">
        <v>113.085849999999</v>
      </c>
      <c r="K135" s="714">
        <v>0.92576835596100004</v>
      </c>
    </row>
    <row r="136" spans="1:11" ht="14.45" customHeight="1" thickBot="1" x14ac:dyDescent="0.25">
      <c r="A136" s="723" t="s">
        <v>456</v>
      </c>
      <c r="B136" s="701">
        <v>10477.25</v>
      </c>
      <c r="C136" s="701">
        <v>11311.742120000001</v>
      </c>
      <c r="D136" s="702">
        <v>834.49212000003001</v>
      </c>
      <c r="E136" s="703">
        <v>1.0796480106890001</v>
      </c>
      <c r="F136" s="701">
        <v>12424.71</v>
      </c>
      <c r="G136" s="702">
        <v>11389.317499999999</v>
      </c>
      <c r="H136" s="704">
        <v>1212.1877300000001</v>
      </c>
      <c r="I136" s="701">
        <v>11502.403350000001</v>
      </c>
      <c r="J136" s="702">
        <v>113.085849999999</v>
      </c>
      <c r="K136" s="705">
        <v>0.92576835596100004</v>
      </c>
    </row>
    <row r="137" spans="1:11" ht="14.45" customHeight="1" thickBot="1" x14ac:dyDescent="0.25">
      <c r="A137" s="721" t="s">
        <v>457</v>
      </c>
      <c r="B137" s="701">
        <v>0</v>
      </c>
      <c r="C137" s="701">
        <v>0</v>
      </c>
      <c r="D137" s="702">
        <v>0</v>
      </c>
      <c r="E137" s="703">
        <v>1</v>
      </c>
      <c r="F137" s="701">
        <v>210.33377400000001</v>
      </c>
      <c r="G137" s="702">
        <v>192.8059595</v>
      </c>
      <c r="H137" s="704">
        <v>0</v>
      </c>
      <c r="I137" s="701">
        <v>0</v>
      </c>
      <c r="J137" s="702">
        <v>-192.8059595</v>
      </c>
      <c r="K137" s="705">
        <v>0</v>
      </c>
    </row>
    <row r="138" spans="1:11" ht="14.45" customHeight="1" thickBot="1" x14ac:dyDescent="0.25">
      <c r="A138" s="722" t="s">
        <v>458</v>
      </c>
      <c r="B138" s="706">
        <v>0</v>
      </c>
      <c r="C138" s="706">
        <v>0</v>
      </c>
      <c r="D138" s="707">
        <v>0</v>
      </c>
      <c r="E138" s="713">
        <v>1</v>
      </c>
      <c r="F138" s="706">
        <v>210.33377400000001</v>
      </c>
      <c r="G138" s="707">
        <v>192.8059595</v>
      </c>
      <c r="H138" s="709">
        <v>0</v>
      </c>
      <c r="I138" s="706">
        <v>0</v>
      </c>
      <c r="J138" s="707">
        <v>-192.8059595</v>
      </c>
      <c r="K138" s="714">
        <v>0</v>
      </c>
    </row>
    <row r="139" spans="1:11" ht="14.45" customHeight="1" thickBot="1" x14ac:dyDescent="0.25">
      <c r="A139" s="723" t="s">
        <v>459</v>
      </c>
      <c r="B139" s="701">
        <v>0</v>
      </c>
      <c r="C139" s="701">
        <v>0</v>
      </c>
      <c r="D139" s="702">
        <v>0</v>
      </c>
      <c r="E139" s="703">
        <v>1</v>
      </c>
      <c r="F139" s="701">
        <v>210.33377400000001</v>
      </c>
      <c r="G139" s="702">
        <v>192.8059595</v>
      </c>
      <c r="H139" s="704">
        <v>0</v>
      </c>
      <c r="I139" s="701">
        <v>0</v>
      </c>
      <c r="J139" s="702">
        <v>-192.8059595</v>
      </c>
      <c r="K139" s="705">
        <v>0</v>
      </c>
    </row>
    <row r="140" spans="1:11" ht="14.45" customHeight="1" thickBot="1" x14ac:dyDescent="0.25">
      <c r="A140" s="721" t="s">
        <v>460</v>
      </c>
      <c r="B140" s="701">
        <v>838.18000000000302</v>
      </c>
      <c r="C140" s="701">
        <v>906.45034000000203</v>
      </c>
      <c r="D140" s="702">
        <v>68.270339999998001</v>
      </c>
      <c r="E140" s="703">
        <v>1.0814506907820001</v>
      </c>
      <c r="F140" s="701">
        <v>1008.89</v>
      </c>
      <c r="G140" s="702">
        <v>924.81583333333197</v>
      </c>
      <c r="H140" s="704">
        <v>99.07629</v>
      </c>
      <c r="I140" s="701">
        <v>924.374989999999</v>
      </c>
      <c r="J140" s="702">
        <v>-0.44084333333199999</v>
      </c>
      <c r="K140" s="705">
        <v>0.916229707896</v>
      </c>
    </row>
    <row r="141" spans="1:11" ht="14.45" customHeight="1" thickBot="1" x14ac:dyDescent="0.25">
      <c r="A141" s="722" t="s">
        <v>461</v>
      </c>
      <c r="B141" s="706">
        <v>838.18000000000302</v>
      </c>
      <c r="C141" s="706">
        <v>906.45034000000203</v>
      </c>
      <c r="D141" s="707">
        <v>68.270339999998001</v>
      </c>
      <c r="E141" s="713">
        <v>1.0814506907820001</v>
      </c>
      <c r="F141" s="706">
        <v>1008.89</v>
      </c>
      <c r="G141" s="707">
        <v>924.81583333333197</v>
      </c>
      <c r="H141" s="709">
        <v>99.07629</v>
      </c>
      <c r="I141" s="706">
        <v>924.374989999999</v>
      </c>
      <c r="J141" s="707">
        <v>-0.44084333333199999</v>
      </c>
      <c r="K141" s="714">
        <v>0.916229707896</v>
      </c>
    </row>
    <row r="142" spans="1:11" ht="14.45" customHeight="1" thickBot="1" x14ac:dyDescent="0.25">
      <c r="A142" s="723" t="s">
        <v>462</v>
      </c>
      <c r="B142" s="701">
        <v>838.18000000000302</v>
      </c>
      <c r="C142" s="701">
        <v>906.45034000000203</v>
      </c>
      <c r="D142" s="702">
        <v>68.270339999998001</v>
      </c>
      <c r="E142" s="703">
        <v>1.0814506907820001</v>
      </c>
      <c r="F142" s="701">
        <v>1008.89</v>
      </c>
      <c r="G142" s="702">
        <v>924.81583333333197</v>
      </c>
      <c r="H142" s="704">
        <v>99.07629</v>
      </c>
      <c r="I142" s="701">
        <v>924.374989999999</v>
      </c>
      <c r="J142" s="702">
        <v>-0.44084333333199999</v>
      </c>
      <c r="K142" s="705">
        <v>0.916229707896</v>
      </c>
    </row>
    <row r="143" spans="1:11" ht="14.45" customHeight="1" thickBot="1" x14ac:dyDescent="0.25">
      <c r="A143" s="720" t="s">
        <v>463</v>
      </c>
      <c r="B143" s="701">
        <v>14.223179147892001</v>
      </c>
      <c r="C143" s="701">
        <v>62.624189999999999</v>
      </c>
      <c r="D143" s="702">
        <v>48.401010852106999</v>
      </c>
      <c r="E143" s="703">
        <v>4.4029671108570003</v>
      </c>
      <c r="F143" s="701">
        <v>0</v>
      </c>
      <c r="G143" s="702">
        <v>0</v>
      </c>
      <c r="H143" s="704">
        <v>29.75</v>
      </c>
      <c r="I143" s="701">
        <v>115.566</v>
      </c>
      <c r="J143" s="702">
        <v>115.566</v>
      </c>
      <c r="K143" s="712" t="s">
        <v>329</v>
      </c>
    </row>
    <row r="144" spans="1:11" ht="14.45" customHeight="1" thickBot="1" x14ac:dyDescent="0.25">
      <c r="A144" s="721" t="s">
        <v>464</v>
      </c>
      <c r="B144" s="701">
        <v>14.223179147892001</v>
      </c>
      <c r="C144" s="701">
        <v>62.624189999999999</v>
      </c>
      <c r="D144" s="702">
        <v>48.401010852106999</v>
      </c>
      <c r="E144" s="703">
        <v>4.4029671108570003</v>
      </c>
      <c r="F144" s="701">
        <v>0</v>
      </c>
      <c r="G144" s="702">
        <v>0</v>
      </c>
      <c r="H144" s="704">
        <v>29.75</v>
      </c>
      <c r="I144" s="701">
        <v>115.566</v>
      </c>
      <c r="J144" s="702">
        <v>115.566</v>
      </c>
      <c r="K144" s="712" t="s">
        <v>329</v>
      </c>
    </row>
    <row r="145" spans="1:11" ht="14.45" customHeight="1" thickBot="1" x14ac:dyDescent="0.25">
      <c r="A145" s="722" t="s">
        <v>465</v>
      </c>
      <c r="B145" s="706">
        <v>0</v>
      </c>
      <c r="C145" s="706">
        <v>53.664189999999998</v>
      </c>
      <c r="D145" s="707">
        <v>53.664189999999998</v>
      </c>
      <c r="E145" s="708" t="s">
        <v>329</v>
      </c>
      <c r="F145" s="706">
        <v>0</v>
      </c>
      <c r="G145" s="707">
        <v>0</v>
      </c>
      <c r="H145" s="709">
        <v>3.9</v>
      </c>
      <c r="I145" s="706">
        <v>49.155999999998997</v>
      </c>
      <c r="J145" s="707">
        <v>49.155999999998997</v>
      </c>
      <c r="K145" s="710" t="s">
        <v>329</v>
      </c>
    </row>
    <row r="146" spans="1:11" ht="14.45" customHeight="1" thickBot="1" x14ac:dyDescent="0.25">
      <c r="A146" s="723" t="s">
        <v>466</v>
      </c>
      <c r="B146" s="701">
        <v>0</v>
      </c>
      <c r="C146" s="701">
        <v>1.7101999999999999</v>
      </c>
      <c r="D146" s="702">
        <v>1.7101999999999999</v>
      </c>
      <c r="E146" s="711" t="s">
        <v>329</v>
      </c>
      <c r="F146" s="701">
        <v>0</v>
      </c>
      <c r="G146" s="702">
        <v>0</v>
      </c>
      <c r="H146" s="704">
        <v>0</v>
      </c>
      <c r="I146" s="701">
        <v>0</v>
      </c>
      <c r="J146" s="702">
        <v>0</v>
      </c>
      <c r="K146" s="712" t="s">
        <v>329</v>
      </c>
    </row>
    <row r="147" spans="1:11" ht="14.45" customHeight="1" thickBot="1" x14ac:dyDescent="0.25">
      <c r="A147" s="723" t="s">
        <v>467</v>
      </c>
      <c r="B147" s="701">
        <v>0</v>
      </c>
      <c r="C147" s="701">
        <v>7.6499899999999998</v>
      </c>
      <c r="D147" s="702">
        <v>7.6499899999999998</v>
      </c>
      <c r="E147" s="711" t="s">
        <v>329</v>
      </c>
      <c r="F147" s="701">
        <v>0</v>
      </c>
      <c r="G147" s="702">
        <v>0</v>
      </c>
      <c r="H147" s="704">
        <v>0</v>
      </c>
      <c r="I147" s="701">
        <v>6.4999999999989999</v>
      </c>
      <c r="J147" s="702">
        <v>6.4999999999989999</v>
      </c>
      <c r="K147" s="712" t="s">
        <v>329</v>
      </c>
    </row>
    <row r="148" spans="1:11" ht="14.45" customHeight="1" thickBot="1" x14ac:dyDescent="0.25">
      <c r="A148" s="723" t="s">
        <v>468</v>
      </c>
      <c r="B148" s="701">
        <v>0</v>
      </c>
      <c r="C148" s="701">
        <v>44.304000000000002</v>
      </c>
      <c r="D148" s="702">
        <v>44.304000000000002</v>
      </c>
      <c r="E148" s="711" t="s">
        <v>329</v>
      </c>
      <c r="F148" s="701">
        <v>0</v>
      </c>
      <c r="G148" s="702">
        <v>0</v>
      </c>
      <c r="H148" s="704">
        <v>3.9</v>
      </c>
      <c r="I148" s="701">
        <v>42.655999999999999</v>
      </c>
      <c r="J148" s="702">
        <v>42.655999999999999</v>
      </c>
      <c r="K148" s="712" t="s">
        <v>329</v>
      </c>
    </row>
    <row r="149" spans="1:11" ht="14.45" customHeight="1" thickBot="1" x14ac:dyDescent="0.25">
      <c r="A149" s="725" t="s">
        <v>469</v>
      </c>
      <c r="B149" s="701">
        <v>14.223179147892001</v>
      </c>
      <c r="C149" s="701">
        <v>5.8</v>
      </c>
      <c r="D149" s="702">
        <v>-8.4231791478920002</v>
      </c>
      <c r="E149" s="703">
        <v>0.40778506265600001</v>
      </c>
      <c r="F149" s="701">
        <v>0</v>
      </c>
      <c r="G149" s="702">
        <v>0</v>
      </c>
      <c r="H149" s="704">
        <v>5.8</v>
      </c>
      <c r="I149" s="701">
        <v>32.399999999998997</v>
      </c>
      <c r="J149" s="702">
        <v>32.399999999998997</v>
      </c>
      <c r="K149" s="712" t="s">
        <v>329</v>
      </c>
    </row>
    <row r="150" spans="1:11" ht="14.45" customHeight="1" thickBot="1" x14ac:dyDescent="0.25">
      <c r="A150" s="723" t="s">
        <v>470</v>
      </c>
      <c r="B150" s="701">
        <v>14.223179147892001</v>
      </c>
      <c r="C150" s="701">
        <v>5.8</v>
      </c>
      <c r="D150" s="702">
        <v>-8.4231791478920002</v>
      </c>
      <c r="E150" s="703">
        <v>0.40778506265600001</v>
      </c>
      <c r="F150" s="701">
        <v>0</v>
      </c>
      <c r="G150" s="702">
        <v>0</v>
      </c>
      <c r="H150" s="704">
        <v>5.8</v>
      </c>
      <c r="I150" s="701">
        <v>32.399999999998997</v>
      </c>
      <c r="J150" s="702">
        <v>32.399999999998997</v>
      </c>
      <c r="K150" s="712" t="s">
        <v>329</v>
      </c>
    </row>
    <row r="151" spans="1:11" ht="14.45" customHeight="1" thickBot="1" x14ac:dyDescent="0.25">
      <c r="A151" s="725" t="s">
        <v>471</v>
      </c>
      <c r="B151" s="701">
        <v>0</v>
      </c>
      <c r="C151" s="701">
        <v>3.16</v>
      </c>
      <c r="D151" s="702">
        <v>3.16</v>
      </c>
      <c r="E151" s="711" t="s">
        <v>329</v>
      </c>
      <c r="F151" s="701">
        <v>0</v>
      </c>
      <c r="G151" s="702">
        <v>0</v>
      </c>
      <c r="H151" s="704">
        <v>20.05</v>
      </c>
      <c r="I151" s="701">
        <v>34.01</v>
      </c>
      <c r="J151" s="702">
        <v>34.01</v>
      </c>
      <c r="K151" s="712" t="s">
        <v>329</v>
      </c>
    </row>
    <row r="152" spans="1:11" ht="14.45" customHeight="1" thickBot="1" x14ac:dyDescent="0.25">
      <c r="A152" s="723" t="s">
        <v>472</v>
      </c>
      <c r="B152" s="701">
        <v>0</v>
      </c>
      <c r="C152" s="701">
        <v>3.16</v>
      </c>
      <c r="D152" s="702">
        <v>3.16</v>
      </c>
      <c r="E152" s="711" t="s">
        <v>329</v>
      </c>
      <c r="F152" s="701">
        <v>0</v>
      </c>
      <c r="G152" s="702">
        <v>0</v>
      </c>
      <c r="H152" s="704">
        <v>20.05</v>
      </c>
      <c r="I152" s="701">
        <v>34.01</v>
      </c>
      <c r="J152" s="702">
        <v>34.01</v>
      </c>
      <c r="K152" s="712" t="s">
        <v>329</v>
      </c>
    </row>
    <row r="153" spans="1:11" ht="14.45" customHeight="1" thickBot="1" x14ac:dyDescent="0.25">
      <c r="A153" s="720" t="s">
        <v>473</v>
      </c>
      <c r="B153" s="701">
        <v>3294.8549263905802</v>
      </c>
      <c r="C153" s="701">
        <v>4755.5667800000101</v>
      </c>
      <c r="D153" s="702">
        <v>1460.7118536094299</v>
      </c>
      <c r="E153" s="703">
        <v>1.443331159108</v>
      </c>
      <c r="F153" s="701">
        <v>6487.99999999991</v>
      </c>
      <c r="G153" s="702">
        <v>5947.3333333332603</v>
      </c>
      <c r="H153" s="704">
        <v>603.45088999999996</v>
      </c>
      <c r="I153" s="701">
        <v>6105.9632199999996</v>
      </c>
      <c r="J153" s="702">
        <v>158.62988666673999</v>
      </c>
      <c r="K153" s="705">
        <v>0.94111640258899998</v>
      </c>
    </row>
    <row r="154" spans="1:11" ht="14.45" customHeight="1" thickBot="1" x14ac:dyDescent="0.25">
      <c r="A154" s="721" t="s">
        <v>474</v>
      </c>
      <c r="B154" s="701">
        <v>3068.8549263905802</v>
      </c>
      <c r="C154" s="701">
        <v>2772.9169999999999</v>
      </c>
      <c r="D154" s="702">
        <v>-295.93792639057199</v>
      </c>
      <c r="E154" s="703">
        <v>0.90356731305600002</v>
      </c>
      <c r="F154" s="701">
        <v>5782.99999999991</v>
      </c>
      <c r="G154" s="702">
        <v>5301.0833333332503</v>
      </c>
      <c r="H154" s="704">
        <v>603.45088999999996</v>
      </c>
      <c r="I154" s="701">
        <v>4776.6188300000003</v>
      </c>
      <c r="J154" s="702">
        <v>-524.46450333325902</v>
      </c>
      <c r="K154" s="705">
        <v>0.82597593463600005</v>
      </c>
    </row>
    <row r="155" spans="1:11" ht="14.45" customHeight="1" thickBot="1" x14ac:dyDescent="0.25">
      <c r="A155" s="722" t="s">
        <v>475</v>
      </c>
      <c r="B155" s="706">
        <v>3068.8549263905802</v>
      </c>
      <c r="C155" s="706">
        <v>2722.4290000000101</v>
      </c>
      <c r="D155" s="707">
        <v>-346.42592639057199</v>
      </c>
      <c r="E155" s="713">
        <v>0.88711557414700004</v>
      </c>
      <c r="F155" s="706">
        <v>5782.99999999991</v>
      </c>
      <c r="G155" s="707">
        <v>5301.0833333332503</v>
      </c>
      <c r="H155" s="709">
        <v>603.45088999999996</v>
      </c>
      <c r="I155" s="706">
        <v>4737.06783</v>
      </c>
      <c r="J155" s="707">
        <v>-564.01550333325804</v>
      </c>
      <c r="K155" s="714">
        <v>0.81913675082100001</v>
      </c>
    </row>
    <row r="156" spans="1:11" ht="14.45" customHeight="1" thickBot="1" x14ac:dyDescent="0.25">
      <c r="A156" s="723" t="s">
        <v>476</v>
      </c>
      <c r="B156" s="701">
        <v>128.16383515326501</v>
      </c>
      <c r="C156" s="701">
        <v>135.941</v>
      </c>
      <c r="D156" s="702">
        <v>7.7771648467350003</v>
      </c>
      <c r="E156" s="703">
        <v>1.0606814304309999</v>
      </c>
      <c r="F156" s="701">
        <v>135.99999999999801</v>
      </c>
      <c r="G156" s="702">
        <v>124.66666666666499</v>
      </c>
      <c r="H156" s="704">
        <v>11.38982</v>
      </c>
      <c r="I156" s="701">
        <v>125.28805</v>
      </c>
      <c r="J156" s="702">
        <v>0.62138333333499995</v>
      </c>
      <c r="K156" s="705">
        <v>0.92123566176399996</v>
      </c>
    </row>
    <row r="157" spans="1:11" ht="14.45" customHeight="1" thickBot="1" x14ac:dyDescent="0.25">
      <c r="A157" s="723" t="s">
        <v>477</v>
      </c>
      <c r="B157" s="701">
        <v>2276.9811244060102</v>
      </c>
      <c r="C157" s="701">
        <v>1965.9639999999999</v>
      </c>
      <c r="D157" s="702">
        <v>-311.01712440601102</v>
      </c>
      <c r="E157" s="703">
        <v>0.86340812355700003</v>
      </c>
      <c r="F157" s="701">
        <v>1851.99999999997</v>
      </c>
      <c r="G157" s="702">
        <v>1697.6666666666399</v>
      </c>
      <c r="H157" s="704">
        <v>153.96823000000001</v>
      </c>
      <c r="I157" s="701">
        <v>1637.46577</v>
      </c>
      <c r="J157" s="702">
        <v>-60.200896666642002</v>
      </c>
      <c r="K157" s="705">
        <v>0.88416078293699996</v>
      </c>
    </row>
    <row r="158" spans="1:11" ht="14.45" customHeight="1" thickBot="1" x14ac:dyDescent="0.25">
      <c r="A158" s="723" t="s">
        <v>478</v>
      </c>
      <c r="B158" s="701">
        <v>69</v>
      </c>
      <c r="C158" s="701">
        <v>81.468000000000004</v>
      </c>
      <c r="D158" s="702">
        <v>12.468</v>
      </c>
      <c r="E158" s="703">
        <v>1.1806956521730001</v>
      </c>
      <c r="F158" s="701">
        <v>80.999999999997996</v>
      </c>
      <c r="G158" s="702">
        <v>74.249999999997996</v>
      </c>
      <c r="H158" s="704">
        <v>6.7880000000000003</v>
      </c>
      <c r="I158" s="701">
        <v>74.675999999998993</v>
      </c>
      <c r="J158" s="702">
        <v>0.42600000000100002</v>
      </c>
      <c r="K158" s="705">
        <v>0.921925925925</v>
      </c>
    </row>
    <row r="159" spans="1:11" ht="14.45" customHeight="1" thickBot="1" x14ac:dyDescent="0.25">
      <c r="A159" s="723" t="s">
        <v>479</v>
      </c>
      <c r="B159" s="701">
        <v>3.2200438940280001</v>
      </c>
      <c r="C159" s="701">
        <v>4.0449999999999999</v>
      </c>
      <c r="D159" s="702">
        <v>0.824956105971</v>
      </c>
      <c r="E159" s="703">
        <v>1.2561940560810001</v>
      </c>
      <c r="F159" s="701">
        <v>3.9999999999989999</v>
      </c>
      <c r="G159" s="702">
        <v>3.6666666666659999</v>
      </c>
      <c r="H159" s="704">
        <v>0.33406999999999998</v>
      </c>
      <c r="I159" s="701">
        <v>3.6747800000000002</v>
      </c>
      <c r="J159" s="702">
        <v>8.1133333329999995E-3</v>
      </c>
      <c r="K159" s="705">
        <v>0.91869500000000004</v>
      </c>
    </row>
    <row r="160" spans="1:11" ht="14.45" customHeight="1" thickBot="1" x14ac:dyDescent="0.25">
      <c r="A160" s="723" t="s">
        <v>480</v>
      </c>
      <c r="B160" s="701">
        <v>591.48992293726997</v>
      </c>
      <c r="C160" s="701">
        <v>535.01100000000099</v>
      </c>
      <c r="D160" s="702">
        <v>-56.478922937268997</v>
      </c>
      <c r="E160" s="703">
        <v>0.90451414175099998</v>
      </c>
      <c r="F160" s="701">
        <v>3709.99999999995</v>
      </c>
      <c r="G160" s="702">
        <v>3400.8333333332798</v>
      </c>
      <c r="H160" s="704">
        <v>430.97077000000002</v>
      </c>
      <c r="I160" s="701">
        <v>2895.9632299999998</v>
      </c>
      <c r="J160" s="702">
        <v>-504.87010333328601</v>
      </c>
      <c r="K160" s="705">
        <v>0.78058308086200001</v>
      </c>
    </row>
    <row r="161" spans="1:11" ht="14.45" customHeight="1" thickBot="1" x14ac:dyDescent="0.25">
      <c r="A161" s="722" t="s">
        <v>481</v>
      </c>
      <c r="B161" s="706">
        <v>0</v>
      </c>
      <c r="C161" s="706">
        <v>50.488</v>
      </c>
      <c r="D161" s="707">
        <v>50.488</v>
      </c>
      <c r="E161" s="708" t="s">
        <v>329</v>
      </c>
      <c r="F161" s="706">
        <v>0</v>
      </c>
      <c r="G161" s="707">
        <v>0</v>
      </c>
      <c r="H161" s="709">
        <v>0</v>
      </c>
      <c r="I161" s="706">
        <v>39.550999999999</v>
      </c>
      <c r="J161" s="707">
        <v>39.550999999999</v>
      </c>
      <c r="K161" s="710" t="s">
        <v>329</v>
      </c>
    </row>
    <row r="162" spans="1:11" ht="14.45" customHeight="1" thickBot="1" x14ac:dyDescent="0.25">
      <c r="A162" s="723" t="s">
        <v>482</v>
      </c>
      <c r="B162" s="701">
        <v>0</v>
      </c>
      <c r="C162" s="701">
        <v>27.206</v>
      </c>
      <c r="D162" s="702">
        <v>27.206</v>
      </c>
      <c r="E162" s="711" t="s">
        <v>329</v>
      </c>
      <c r="F162" s="701">
        <v>0</v>
      </c>
      <c r="G162" s="702">
        <v>0</v>
      </c>
      <c r="H162" s="704">
        <v>0</v>
      </c>
      <c r="I162" s="701">
        <v>39.550999999999</v>
      </c>
      <c r="J162" s="702">
        <v>39.550999999999</v>
      </c>
      <c r="K162" s="712" t="s">
        <v>329</v>
      </c>
    </row>
    <row r="163" spans="1:11" ht="14.45" customHeight="1" thickBot="1" x14ac:dyDescent="0.25">
      <c r="A163" s="723" t="s">
        <v>483</v>
      </c>
      <c r="B163" s="701">
        <v>0</v>
      </c>
      <c r="C163" s="701">
        <v>23.282</v>
      </c>
      <c r="D163" s="702">
        <v>23.282</v>
      </c>
      <c r="E163" s="711" t="s">
        <v>343</v>
      </c>
      <c r="F163" s="701">
        <v>0</v>
      </c>
      <c r="G163" s="702">
        <v>0</v>
      </c>
      <c r="H163" s="704">
        <v>0</v>
      </c>
      <c r="I163" s="701">
        <v>0</v>
      </c>
      <c r="J163" s="702">
        <v>0</v>
      </c>
      <c r="K163" s="705">
        <v>11</v>
      </c>
    </row>
    <row r="164" spans="1:11" ht="14.45" customHeight="1" thickBot="1" x14ac:dyDescent="0.25">
      <c r="A164" s="721" t="s">
        <v>484</v>
      </c>
      <c r="B164" s="701">
        <v>226</v>
      </c>
      <c r="C164" s="701">
        <v>1982.64978</v>
      </c>
      <c r="D164" s="702">
        <v>1756.64978</v>
      </c>
      <c r="E164" s="703">
        <v>8.7727866371680001</v>
      </c>
      <c r="F164" s="701">
        <v>705</v>
      </c>
      <c r="G164" s="702">
        <v>646.25</v>
      </c>
      <c r="H164" s="704">
        <v>0</v>
      </c>
      <c r="I164" s="701">
        <v>1329.34439</v>
      </c>
      <c r="J164" s="702">
        <v>683.09438999999998</v>
      </c>
      <c r="K164" s="705">
        <v>1.8855948794320001</v>
      </c>
    </row>
    <row r="165" spans="1:11" ht="14.45" customHeight="1" thickBot="1" x14ac:dyDescent="0.25">
      <c r="A165" s="722" t="s">
        <v>485</v>
      </c>
      <c r="B165" s="706">
        <v>226</v>
      </c>
      <c r="C165" s="706">
        <v>1809.7223799999999</v>
      </c>
      <c r="D165" s="707">
        <v>1583.7223799999999</v>
      </c>
      <c r="E165" s="713">
        <v>8.0076211504420005</v>
      </c>
      <c r="F165" s="706">
        <v>705</v>
      </c>
      <c r="G165" s="707">
        <v>646.25</v>
      </c>
      <c r="H165" s="709">
        <v>0</v>
      </c>
      <c r="I165" s="706">
        <v>986.32233999999903</v>
      </c>
      <c r="J165" s="707">
        <v>340.07233999999897</v>
      </c>
      <c r="K165" s="714">
        <v>1.399038780141</v>
      </c>
    </row>
    <row r="166" spans="1:11" ht="14.45" customHeight="1" thickBot="1" x14ac:dyDescent="0.25">
      <c r="A166" s="723" t="s">
        <v>486</v>
      </c>
      <c r="B166" s="701">
        <v>226</v>
      </c>
      <c r="C166" s="701">
        <v>1781.15238</v>
      </c>
      <c r="D166" s="702">
        <v>1555.15238</v>
      </c>
      <c r="E166" s="703">
        <v>7.8812052212379999</v>
      </c>
      <c r="F166" s="701">
        <v>705</v>
      </c>
      <c r="G166" s="702">
        <v>646.25</v>
      </c>
      <c r="H166" s="704">
        <v>0</v>
      </c>
      <c r="I166" s="701">
        <v>769.09451999999897</v>
      </c>
      <c r="J166" s="702">
        <v>122.84451999999899</v>
      </c>
      <c r="K166" s="705">
        <v>1.090914212765</v>
      </c>
    </row>
    <row r="167" spans="1:11" ht="14.45" customHeight="1" thickBot="1" x14ac:dyDescent="0.25">
      <c r="A167" s="723" t="s">
        <v>487</v>
      </c>
      <c r="B167" s="701">
        <v>0</v>
      </c>
      <c r="C167" s="701">
        <v>28.57</v>
      </c>
      <c r="D167" s="702">
        <v>28.57</v>
      </c>
      <c r="E167" s="711" t="s">
        <v>329</v>
      </c>
      <c r="F167" s="701">
        <v>0</v>
      </c>
      <c r="G167" s="702">
        <v>0</v>
      </c>
      <c r="H167" s="704">
        <v>0</v>
      </c>
      <c r="I167" s="701">
        <v>217.22782000000001</v>
      </c>
      <c r="J167" s="702">
        <v>217.22782000000001</v>
      </c>
      <c r="K167" s="712" t="s">
        <v>329</v>
      </c>
    </row>
    <row r="168" spans="1:11" ht="14.45" customHeight="1" thickBot="1" x14ac:dyDescent="0.25">
      <c r="A168" s="722" t="s">
        <v>488</v>
      </c>
      <c r="B168" s="706">
        <v>0</v>
      </c>
      <c r="C168" s="706">
        <v>8.4579000000000004</v>
      </c>
      <c r="D168" s="707">
        <v>8.4579000000000004</v>
      </c>
      <c r="E168" s="708" t="s">
        <v>329</v>
      </c>
      <c r="F168" s="706">
        <v>0</v>
      </c>
      <c r="G168" s="707">
        <v>0</v>
      </c>
      <c r="H168" s="709">
        <v>0</v>
      </c>
      <c r="I168" s="706">
        <v>14.699999999998999</v>
      </c>
      <c r="J168" s="707">
        <v>14.699999999998999</v>
      </c>
      <c r="K168" s="710" t="s">
        <v>329</v>
      </c>
    </row>
    <row r="169" spans="1:11" ht="14.45" customHeight="1" thickBot="1" x14ac:dyDescent="0.25">
      <c r="A169" s="723" t="s">
        <v>489</v>
      </c>
      <c r="B169" s="701">
        <v>0</v>
      </c>
      <c r="C169" s="701">
        <v>0</v>
      </c>
      <c r="D169" s="702">
        <v>0</v>
      </c>
      <c r="E169" s="711" t="s">
        <v>329</v>
      </c>
      <c r="F169" s="701">
        <v>0</v>
      </c>
      <c r="G169" s="702">
        <v>0</v>
      </c>
      <c r="H169" s="704">
        <v>0</v>
      </c>
      <c r="I169" s="701">
        <v>14.699999999998999</v>
      </c>
      <c r="J169" s="702">
        <v>14.699999999998999</v>
      </c>
      <c r="K169" s="712" t="s">
        <v>343</v>
      </c>
    </row>
    <row r="170" spans="1:11" ht="14.45" customHeight="1" thickBot="1" x14ac:dyDescent="0.25">
      <c r="A170" s="723" t="s">
        <v>490</v>
      </c>
      <c r="B170" s="701">
        <v>0</v>
      </c>
      <c r="C170" s="701">
        <v>8.4579000000000004</v>
      </c>
      <c r="D170" s="702">
        <v>8.4579000000000004</v>
      </c>
      <c r="E170" s="711" t="s">
        <v>343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5" customHeight="1" thickBot="1" x14ac:dyDescent="0.25">
      <c r="A171" s="722" t="s">
        <v>491</v>
      </c>
      <c r="B171" s="706">
        <v>0</v>
      </c>
      <c r="C171" s="706">
        <v>4.4770000000000003</v>
      </c>
      <c r="D171" s="707">
        <v>4.4770000000000003</v>
      </c>
      <c r="E171" s="708" t="s">
        <v>329</v>
      </c>
      <c r="F171" s="706">
        <v>0</v>
      </c>
      <c r="G171" s="707">
        <v>0</v>
      </c>
      <c r="H171" s="709">
        <v>0</v>
      </c>
      <c r="I171" s="706">
        <v>0</v>
      </c>
      <c r="J171" s="707">
        <v>0</v>
      </c>
      <c r="K171" s="710" t="s">
        <v>329</v>
      </c>
    </row>
    <row r="172" spans="1:11" ht="14.45" customHeight="1" thickBot="1" x14ac:dyDescent="0.25">
      <c r="A172" s="723" t="s">
        <v>492</v>
      </c>
      <c r="B172" s="701">
        <v>0</v>
      </c>
      <c r="C172" s="701">
        <v>4.4770000000000003</v>
      </c>
      <c r="D172" s="702">
        <v>4.4770000000000003</v>
      </c>
      <c r="E172" s="711" t="s">
        <v>329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5" customHeight="1" thickBot="1" x14ac:dyDescent="0.25">
      <c r="A173" s="722" t="s">
        <v>493</v>
      </c>
      <c r="B173" s="706">
        <v>0</v>
      </c>
      <c r="C173" s="706">
        <v>159.99250000000001</v>
      </c>
      <c r="D173" s="707">
        <v>159.99250000000001</v>
      </c>
      <c r="E173" s="708" t="s">
        <v>329</v>
      </c>
      <c r="F173" s="706">
        <v>0</v>
      </c>
      <c r="G173" s="707">
        <v>0</v>
      </c>
      <c r="H173" s="709">
        <v>0</v>
      </c>
      <c r="I173" s="706">
        <v>312.58600000000001</v>
      </c>
      <c r="J173" s="707">
        <v>312.58600000000001</v>
      </c>
      <c r="K173" s="710" t="s">
        <v>329</v>
      </c>
    </row>
    <row r="174" spans="1:11" ht="14.45" customHeight="1" thickBot="1" x14ac:dyDescent="0.25">
      <c r="A174" s="723" t="s">
        <v>494</v>
      </c>
      <c r="B174" s="701">
        <v>0</v>
      </c>
      <c r="C174" s="701">
        <v>159.99250000000001</v>
      </c>
      <c r="D174" s="702">
        <v>159.99250000000001</v>
      </c>
      <c r="E174" s="711" t="s">
        <v>329</v>
      </c>
      <c r="F174" s="701">
        <v>0</v>
      </c>
      <c r="G174" s="702">
        <v>0</v>
      </c>
      <c r="H174" s="704">
        <v>0</v>
      </c>
      <c r="I174" s="701">
        <v>312.58600000000001</v>
      </c>
      <c r="J174" s="702">
        <v>312.58600000000001</v>
      </c>
      <c r="K174" s="712" t="s">
        <v>329</v>
      </c>
    </row>
    <row r="175" spans="1:11" ht="14.45" customHeight="1" thickBot="1" x14ac:dyDescent="0.25">
      <c r="A175" s="722" t="s">
        <v>495</v>
      </c>
      <c r="B175" s="706">
        <v>0</v>
      </c>
      <c r="C175" s="706">
        <v>0</v>
      </c>
      <c r="D175" s="707">
        <v>0</v>
      </c>
      <c r="E175" s="713">
        <v>1</v>
      </c>
      <c r="F175" s="706">
        <v>0</v>
      </c>
      <c r="G175" s="707">
        <v>0</v>
      </c>
      <c r="H175" s="709">
        <v>0</v>
      </c>
      <c r="I175" s="706">
        <v>15.736050000000001</v>
      </c>
      <c r="J175" s="707">
        <v>15.736050000000001</v>
      </c>
      <c r="K175" s="710" t="s">
        <v>343</v>
      </c>
    </row>
    <row r="176" spans="1:11" ht="14.45" customHeight="1" thickBot="1" x14ac:dyDescent="0.25">
      <c r="A176" s="723" t="s">
        <v>496</v>
      </c>
      <c r="B176" s="701">
        <v>0</v>
      </c>
      <c r="C176" s="701">
        <v>0</v>
      </c>
      <c r="D176" s="702">
        <v>0</v>
      </c>
      <c r="E176" s="703">
        <v>1</v>
      </c>
      <c r="F176" s="701">
        <v>0</v>
      </c>
      <c r="G176" s="702">
        <v>0</v>
      </c>
      <c r="H176" s="704">
        <v>0</v>
      </c>
      <c r="I176" s="701">
        <v>15.736050000000001</v>
      </c>
      <c r="J176" s="702">
        <v>15.736050000000001</v>
      </c>
      <c r="K176" s="712" t="s">
        <v>343</v>
      </c>
    </row>
    <row r="177" spans="1:11" ht="14.45" customHeight="1" thickBot="1" x14ac:dyDescent="0.25">
      <c r="A177" s="719" t="s">
        <v>497</v>
      </c>
      <c r="B177" s="701">
        <v>86129.418736928099</v>
      </c>
      <c r="C177" s="701">
        <v>93759.440950000004</v>
      </c>
      <c r="D177" s="702">
        <v>7630.0222130718903</v>
      </c>
      <c r="E177" s="703">
        <v>1.0885878753730001</v>
      </c>
      <c r="F177" s="701">
        <v>105600.049775073</v>
      </c>
      <c r="G177" s="702">
        <v>96800.045627149899</v>
      </c>
      <c r="H177" s="704">
        <v>12438.475340000001</v>
      </c>
      <c r="I177" s="701">
        <v>88756.799570000003</v>
      </c>
      <c r="J177" s="702">
        <v>-8043.2460571499496</v>
      </c>
      <c r="K177" s="705">
        <v>0.84049959975400002</v>
      </c>
    </row>
    <row r="178" spans="1:11" ht="14.45" customHeight="1" thickBot="1" x14ac:dyDescent="0.25">
      <c r="A178" s="720" t="s">
        <v>498</v>
      </c>
      <c r="B178" s="701">
        <v>85977.643192075804</v>
      </c>
      <c r="C178" s="701">
        <v>92948.128060000003</v>
      </c>
      <c r="D178" s="702">
        <v>6970.4848679241604</v>
      </c>
      <c r="E178" s="703">
        <v>1.0810732256560001</v>
      </c>
      <c r="F178" s="701">
        <v>105530.490599041</v>
      </c>
      <c r="G178" s="702">
        <v>96736.283049120495</v>
      </c>
      <c r="H178" s="704">
        <v>12415.997139999999</v>
      </c>
      <c r="I178" s="701">
        <v>87961.905310000002</v>
      </c>
      <c r="J178" s="702">
        <v>-8774.3777391205094</v>
      </c>
      <c r="K178" s="705">
        <v>0.83352123931800004</v>
      </c>
    </row>
    <row r="179" spans="1:11" ht="14.45" customHeight="1" thickBot="1" x14ac:dyDescent="0.25">
      <c r="A179" s="721" t="s">
        <v>499</v>
      </c>
      <c r="B179" s="701">
        <v>85790.643192075804</v>
      </c>
      <c r="C179" s="701">
        <v>92723.956909999994</v>
      </c>
      <c r="D179" s="702">
        <v>6933.3137179241503</v>
      </c>
      <c r="E179" s="703">
        <v>1.080816665547</v>
      </c>
      <c r="F179" s="701">
        <v>105221.362505514</v>
      </c>
      <c r="G179" s="702">
        <v>96452.915630054107</v>
      </c>
      <c r="H179" s="704">
        <v>12400.14228</v>
      </c>
      <c r="I179" s="701">
        <v>87761.330870000005</v>
      </c>
      <c r="J179" s="702">
        <v>-8691.5847600541601</v>
      </c>
      <c r="K179" s="705">
        <v>0.834063813471</v>
      </c>
    </row>
    <row r="180" spans="1:11" ht="14.45" customHeight="1" thickBot="1" x14ac:dyDescent="0.25">
      <c r="A180" s="722" t="s">
        <v>500</v>
      </c>
      <c r="B180" s="706">
        <v>19.738506082151002</v>
      </c>
      <c r="C180" s="706">
        <v>34.237119999999997</v>
      </c>
      <c r="D180" s="707">
        <v>14.498613917847999</v>
      </c>
      <c r="E180" s="713">
        <v>1.734534511249</v>
      </c>
      <c r="F180" s="706">
        <v>39.772858790609</v>
      </c>
      <c r="G180" s="707">
        <v>36.458453891391997</v>
      </c>
      <c r="H180" s="709">
        <v>19.928699999999999</v>
      </c>
      <c r="I180" s="706">
        <v>28.629090000000001</v>
      </c>
      <c r="J180" s="707">
        <v>-7.8293638913920001</v>
      </c>
      <c r="K180" s="714">
        <v>0.71981473976300003</v>
      </c>
    </row>
    <row r="181" spans="1:11" ht="14.45" customHeight="1" thickBot="1" x14ac:dyDescent="0.25">
      <c r="A181" s="723" t="s">
        <v>501</v>
      </c>
      <c r="B181" s="701">
        <v>0.653134324584</v>
      </c>
      <c r="C181" s="701">
        <v>5.62E-2</v>
      </c>
      <c r="D181" s="702">
        <v>-0.59693432458399998</v>
      </c>
      <c r="E181" s="703">
        <v>8.6046618413000001E-2</v>
      </c>
      <c r="F181" s="701">
        <v>5.6027068109000003E-2</v>
      </c>
      <c r="G181" s="702">
        <v>5.1358145766E-2</v>
      </c>
      <c r="H181" s="704">
        <v>0</v>
      </c>
      <c r="I181" s="701">
        <v>0.23469999999999999</v>
      </c>
      <c r="J181" s="702">
        <v>0.18334185423300001</v>
      </c>
      <c r="K181" s="705">
        <v>4.1890466147899996</v>
      </c>
    </row>
    <row r="182" spans="1:11" ht="14.45" customHeight="1" thickBot="1" x14ac:dyDescent="0.25">
      <c r="A182" s="723" t="s">
        <v>502</v>
      </c>
      <c r="B182" s="701">
        <v>14.592558553056</v>
      </c>
      <c r="C182" s="701">
        <v>28.39716</v>
      </c>
      <c r="D182" s="702">
        <v>13.804601446943</v>
      </c>
      <c r="E182" s="703">
        <v>1.9460028134709999</v>
      </c>
      <c r="F182" s="701">
        <v>34.216388827023998</v>
      </c>
      <c r="G182" s="702">
        <v>31.365023091438001</v>
      </c>
      <c r="H182" s="704">
        <v>19.928699999999999</v>
      </c>
      <c r="I182" s="701">
        <v>28.130759999999999</v>
      </c>
      <c r="J182" s="702">
        <v>-3.2342630914380002</v>
      </c>
      <c r="K182" s="705">
        <v>0.82214286674699999</v>
      </c>
    </row>
    <row r="183" spans="1:11" ht="14.45" customHeight="1" thickBot="1" x14ac:dyDescent="0.25">
      <c r="A183" s="723" t="s">
        <v>503</v>
      </c>
      <c r="B183" s="701">
        <v>4.4928132045110001</v>
      </c>
      <c r="C183" s="701">
        <v>5.78376</v>
      </c>
      <c r="D183" s="702">
        <v>1.2909467954880001</v>
      </c>
      <c r="E183" s="703">
        <v>1.287335960059</v>
      </c>
      <c r="F183" s="701">
        <v>5.5004428954759996</v>
      </c>
      <c r="G183" s="702">
        <v>5.0420726541859997</v>
      </c>
      <c r="H183" s="704">
        <v>0</v>
      </c>
      <c r="I183" s="701">
        <v>0.26362999999999998</v>
      </c>
      <c r="J183" s="702">
        <v>-4.7784426541859997</v>
      </c>
      <c r="K183" s="705">
        <v>4.7928867730999997E-2</v>
      </c>
    </row>
    <row r="184" spans="1:11" ht="14.45" customHeight="1" thickBot="1" x14ac:dyDescent="0.25">
      <c r="A184" s="722" t="s">
        <v>504</v>
      </c>
      <c r="B184" s="706">
        <v>4.2164149582289996</v>
      </c>
      <c r="C184" s="706">
        <v>393.31081</v>
      </c>
      <c r="D184" s="707">
        <v>389.09439504176999</v>
      </c>
      <c r="E184" s="713">
        <v>93.280859188760999</v>
      </c>
      <c r="F184" s="706">
        <v>0</v>
      </c>
      <c r="G184" s="707">
        <v>0</v>
      </c>
      <c r="H184" s="709">
        <v>0</v>
      </c>
      <c r="I184" s="706">
        <v>0</v>
      </c>
      <c r="J184" s="707">
        <v>0</v>
      </c>
      <c r="K184" s="710" t="s">
        <v>329</v>
      </c>
    </row>
    <row r="185" spans="1:11" ht="14.45" customHeight="1" thickBot="1" x14ac:dyDescent="0.25">
      <c r="A185" s="723" t="s">
        <v>505</v>
      </c>
      <c r="B185" s="701">
        <v>0</v>
      </c>
      <c r="C185" s="701">
        <v>393.31081</v>
      </c>
      <c r="D185" s="702">
        <v>393.31081</v>
      </c>
      <c r="E185" s="711" t="s">
        <v>329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12" t="s">
        <v>329</v>
      </c>
    </row>
    <row r="186" spans="1:11" ht="14.45" customHeight="1" thickBot="1" x14ac:dyDescent="0.25">
      <c r="A186" s="723" t="s">
        <v>506</v>
      </c>
      <c r="B186" s="701">
        <v>4.2164149582289996</v>
      </c>
      <c r="C186" s="701">
        <v>0</v>
      </c>
      <c r="D186" s="702">
        <v>-4.2164149582289996</v>
      </c>
      <c r="E186" s="703">
        <v>0</v>
      </c>
      <c r="F186" s="701">
        <v>0</v>
      </c>
      <c r="G186" s="702">
        <v>0</v>
      </c>
      <c r="H186" s="704">
        <v>0</v>
      </c>
      <c r="I186" s="701">
        <v>0</v>
      </c>
      <c r="J186" s="702">
        <v>0</v>
      </c>
      <c r="K186" s="705">
        <v>11</v>
      </c>
    </row>
    <row r="187" spans="1:11" ht="14.45" customHeight="1" thickBot="1" x14ac:dyDescent="0.25">
      <c r="A187" s="725" t="s">
        <v>507</v>
      </c>
      <c r="B187" s="701">
        <v>4.552015469104</v>
      </c>
      <c r="C187" s="701">
        <v>23.768319999999999</v>
      </c>
      <c r="D187" s="702">
        <v>19.216304530894998</v>
      </c>
      <c r="E187" s="703">
        <v>5.2214936792979998</v>
      </c>
      <c r="F187" s="701">
        <v>222.725570134664</v>
      </c>
      <c r="G187" s="702">
        <v>204.16510595677499</v>
      </c>
      <c r="H187" s="704">
        <v>11.704459999999999</v>
      </c>
      <c r="I187" s="701">
        <v>109.56334</v>
      </c>
      <c r="J187" s="702">
        <v>-94.601765956774997</v>
      </c>
      <c r="K187" s="705">
        <v>0.49192079712100001</v>
      </c>
    </row>
    <row r="188" spans="1:11" ht="14.45" customHeight="1" thickBot="1" x14ac:dyDescent="0.25">
      <c r="A188" s="723" t="s">
        <v>508</v>
      </c>
      <c r="B188" s="701">
        <v>0</v>
      </c>
      <c r="C188" s="701">
        <v>0</v>
      </c>
      <c r="D188" s="702">
        <v>0</v>
      </c>
      <c r="E188" s="703">
        <v>1</v>
      </c>
      <c r="F188" s="701">
        <v>32.868609643785</v>
      </c>
      <c r="G188" s="702">
        <v>30.129558840135999</v>
      </c>
      <c r="H188" s="704">
        <v>6.4552199999999997</v>
      </c>
      <c r="I188" s="701">
        <v>32.283619999999999</v>
      </c>
      <c r="J188" s="702">
        <v>2.1540611598630002</v>
      </c>
      <c r="K188" s="705">
        <v>0.98220217860900005</v>
      </c>
    </row>
    <row r="189" spans="1:11" ht="14.45" customHeight="1" thickBot="1" x14ac:dyDescent="0.25">
      <c r="A189" s="723" t="s">
        <v>509</v>
      </c>
      <c r="B189" s="701">
        <v>0</v>
      </c>
      <c r="C189" s="701">
        <v>0</v>
      </c>
      <c r="D189" s="702">
        <v>0</v>
      </c>
      <c r="E189" s="703">
        <v>1</v>
      </c>
      <c r="F189" s="701">
        <v>189.856960490879</v>
      </c>
      <c r="G189" s="702">
        <v>174.03554711663901</v>
      </c>
      <c r="H189" s="704">
        <v>5.2492400000000004</v>
      </c>
      <c r="I189" s="701">
        <v>77.279719999999003</v>
      </c>
      <c r="J189" s="702">
        <v>-96.755827116638002</v>
      </c>
      <c r="K189" s="705">
        <v>0.40704180557899999</v>
      </c>
    </row>
    <row r="190" spans="1:11" ht="14.45" customHeight="1" thickBot="1" x14ac:dyDescent="0.25">
      <c r="A190" s="723" t="s">
        <v>510</v>
      </c>
      <c r="B190" s="701">
        <v>0</v>
      </c>
      <c r="C190" s="701">
        <v>17.511500000000002</v>
      </c>
      <c r="D190" s="702">
        <v>17.511500000000002</v>
      </c>
      <c r="E190" s="711" t="s">
        <v>343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12" t="s">
        <v>329</v>
      </c>
    </row>
    <row r="191" spans="1:11" ht="14.45" customHeight="1" thickBot="1" x14ac:dyDescent="0.25">
      <c r="A191" s="723" t="s">
        <v>511</v>
      </c>
      <c r="B191" s="701">
        <v>4.552015469104</v>
      </c>
      <c r="C191" s="701">
        <v>6.2568200000000003</v>
      </c>
      <c r="D191" s="702">
        <v>1.7048045308949999</v>
      </c>
      <c r="E191" s="703">
        <v>1.3745164185979999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05">
        <v>11</v>
      </c>
    </row>
    <row r="192" spans="1:11" ht="14.45" customHeight="1" thickBot="1" x14ac:dyDescent="0.25">
      <c r="A192" s="722" t="s">
        <v>512</v>
      </c>
      <c r="B192" s="706">
        <v>85762.136255566395</v>
      </c>
      <c r="C192" s="706">
        <v>86110.518599999996</v>
      </c>
      <c r="D192" s="707">
        <v>348.38234443363001</v>
      </c>
      <c r="E192" s="713">
        <v>1.00406219294</v>
      </c>
      <c r="F192" s="706">
        <v>104958.864076588</v>
      </c>
      <c r="G192" s="707">
        <v>96212.292070205993</v>
      </c>
      <c r="H192" s="709">
        <v>9732.8438800000004</v>
      </c>
      <c r="I192" s="706">
        <v>82753.069749999995</v>
      </c>
      <c r="J192" s="707">
        <v>-13459.222320205999</v>
      </c>
      <c r="K192" s="714">
        <v>0.78843335889699995</v>
      </c>
    </row>
    <row r="193" spans="1:11" ht="14.45" customHeight="1" thickBot="1" x14ac:dyDescent="0.25">
      <c r="A193" s="723" t="s">
        <v>513</v>
      </c>
      <c r="B193" s="701">
        <v>19385.303533594699</v>
      </c>
      <c r="C193" s="701">
        <v>32164.743320000001</v>
      </c>
      <c r="D193" s="702">
        <v>12779.439786405301</v>
      </c>
      <c r="E193" s="703">
        <v>1.659233411757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5" customHeight="1" thickBot="1" x14ac:dyDescent="0.25">
      <c r="A194" s="723" t="s">
        <v>514</v>
      </c>
      <c r="B194" s="701">
        <v>60684.534778075496</v>
      </c>
      <c r="C194" s="701">
        <v>50130.230519999997</v>
      </c>
      <c r="D194" s="702">
        <v>-10554.304258075499</v>
      </c>
      <c r="E194" s="703">
        <v>0.82607917656899998</v>
      </c>
      <c r="F194" s="701">
        <v>99633.828596930602</v>
      </c>
      <c r="G194" s="702">
        <v>91331.009547186302</v>
      </c>
      <c r="H194" s="704">
        <v>9220.9408800000001</v>
      </c>
      <c r="I194" s="701">
        <v>79954.779490000001</v>
      </c>
      <c r="J194" s="702">
        <v>-11376.2300571864</v>
      </c>
      <c r="K194" s="705">
        <v>0.80248627013399998</v>
      </c>
    </row>
    <row r="195" spans="1:11" ht="14.45" customHeight="1" thickBot="1" x14ac:dyDescent="0.25">
      <c r="A195" s="723" t="s">
        <v>515</v>
      </c>
      <c r="B195" s="701">
        <v>1748.6029274390701</v>
      </c>
      <c r="C195" s="701">
        <v>1002.99126</v>
      </c>
      <c r="D195" s="702">
        <v>-745.61166743906801</v>
      </c>
      <c r="E195" s="703">
        <v>0.57359577995699995</v>
      </c>
      <c r="F195" s="701">
        <v>0</v>
      </c>
      <c r="G195" s="702">
        <v>0</v>
      </c>
      <c r="H195" s="704">
        <v>0</v>
      </c>
      <c r="I195" s="701">
        <v>0</v>
      </c>
      <c r="J195" s="702">
        <v>0</v>
      </c>
      <c r="K195" s="712" t="s">
        <v>329</v>
      </c>
    </row>
    <row r="196" spans="1:11" ht="14.45" customHeight="1" thickBot="1" x14ac:dyDescent="0.25">
      <c r="A196" s="723" t="s">
        <v>516</v>
      </c>
      <c r="B196" s="701">
        <v>3943.6950164571299</v>
      </c>
      <c r="C196" s="701">
        <v>2812.5535</v>
      </c>
      <c r="D196" s="702">
        <v>-1131.1415164571299</v>
      </c>
      <c r="E196" s="703">
        <v>0.71317723309299996</v>
      </c>
      <c r="F196" s="701">
        <v>5325.0354796577603</v>
      </c>
      <c r="G196" s="702">
        <v>4881.2825230196104</v>
      </c>
      <c r="H196" s="704">
        <v>511.90300000000002</v>
      </c>
      <c r="I196" s="701">
        <v>2798.2902600000002</v>
      </c>
      <c r="J196" s="702">
        <v>-2082.9922630196102</v>
      </c>
      <c r="K196" s="705">
        <v>0.525497017003</v>
      </c>
    </row>
    <row r="197" spans="1:11" ht="14.45" customHeight="1" thickBot="1" x14ac:dyDescent="0.25">
      <c r="A197" s="722" t="s">
        <v>517</v>
      </c>
      <c r="B197" s="706">
        <v>0</v>
      </c>
      <c r="C197" s="706">
        <v>6162.1220599999997</v>
      </c>
      <c r="D197" s="707">
        <v>6162.1220599999997</v>
      </c>
      <c r="E197" s="708" t="s">
        <v>329</v>
      </c>
      <c r="F197" s="706">
        <v>0</v>
      </c>
      <c r="G197" s="707">
        <v>0</v>
      </c>
      <c r="H197" s="709">
        <v>2635.6652399999998</v>
      </c>
      <c r="I197" s="706">
        <v>4870.0686900000001</v>
      </c>
      <c r="J197" s="707">
        <v>4870.0686900000001</v>
      </c>
      <c r="K197" s="710" t="s">
        <v>329</v>
      </c>
    </row>
    <row r="198" spans="1:11" ht="14.45" customHeight="1" thickBot="1" x14ac:dyDescent="0.25">
      <c r="A198" s="723" t="s">
        <v>518</v>
      </c>
      <c r="B198" s="701">
        <v>0</v>
      </c>
      <c r="C198" s="701">
        <v>1203.1749400000001</v>
      </c>
      <c r="D198" s="702">
        <v>1203.1749400000001</v>
      </c>
      <c r="E198" s="711" t="s">
        <v>329</v>
      </c>
      <c r="F198" s="701">
        <v>0</v>
      </c>
      <c r="G198" s="702">
        <v>0</v>
      </c>
      <c r="H198" s="704">
        <v>0</v>
      </c>
      <c r="I198" s="701">
        <v>0</v>
      </c>
      <c r="J198" s="702">
        <v>0</v>
      </c>
      <c r="K198" s="712" t="s">
        <v>329</v>
      </c>
    </row>
    <row r="199" spans="1:11" ht="14.45" customHeight="1" thickBot="1" x14ac:dyDescent="0.25">
      <c r="A199" s="723" t="s">
        <v>519</v>
      </c>
      <c r="B199" s="701">
        <v>0</v>
      </c>
      <c r="C199" s="701">
        <v>4958.9471199999998</v>
      </c>
      <c r="D199" s="702">
        <v>4958.9471199999998</v>
      </c>
      <c r="E199" s="711" t="s">
        <v>329</v>
      </c>
      <c r="F199" s="701">
        <v>0</v>
      </c>
      <c r="G199" s="702">
        <v>0</v>
      </c>
      <c r="H199" s="704">
        <v>2635.6652399999998</v>
      </c>
      <c r="I199" s="701">
        <v>4870.0686900000001</v>
      </c>
      <c r="J199" s="702">
        <v>4870.0686900000001</v>
      </c>
      <c r="K199" s="712" t="s">
        <v>329</v>
      </c>
    </row>
    <row r="200" spans="1:11" ht="14.45" customHeight="1" thickBot="1" x14ac:dyDescent="0.25">
      <c r="A200" s="721" t="s">
        <v>520</v>
      </c>
      <c r="B200" s="701">
        <v>187</v>
      </c>
      <c r="C200" s="701">
        <v>224.17115000000001</v>
      </c>
      <c r="D200" s="702">
        <v>37.171149999999997</v>
      </c>
      <c r="E200" s="703">
        <v>1.198776203208</v>
      </c>
      <c r="F200" s="701">
        <v>309.12809352694802</v>
      </c>
      <c r="G200" s="702">
        <v>283.367419066369</v>
      </c>
      <c r="H200" s="704">
        <v>15.85486</v>
      </c>
      <c r="I200" s="701">
        <v>200.57444000000001</v>
      </c>
      <c r="J200" s="702">
        <v>-82.792979066369</v>
      </c>
      <c r="K200" s="705">
        <v>0.64883924884199995</v>
      </c>
    </row>
    <row r="201" spans="1:11" ht="14.45" customHeight="1" thickBot="1" x14ac:dyDescent="0.25">
      <c r="A201" s="722" t="s">
        <v>521</v>
      </c>
      <c r="B201" s="706">
        <v>187</v>
      </c>
      <c r="C201" s="706">
        <v>224.17115000000001</v>
      </c>
      <c r="D201" s="707">
        <v>37.171149999999997</v>
      </c>
      <c r="E201" s="713">
        <v>1.198776203208</v>
      </c>
      <c r="F201" s="706">
        <v>309.12809352694802</v>
      </c>
      <c r="G201" s="707">
        <v>283.367419066369</v>
      </c>
      <c r="H201" s="709">
        <v>15.85486</v>
      </c>
      <c r="I201" s="706">
        <v>200.57444000000001</v>
      </c>
      <c r="J201" s="707">
        <v>-82.792979066369</v>
      </c>
      <c r="K201" s="714">
        <v>0.64883924884199995</v>
      </c>
    </row>
    <row r="202" spans="1:11" ht="14.45" customHeight="1" thickBot="1" x14ac:dyDescent="0.25">
      <c r="A202" s="723" t="s">
        <v>522</v>
      </c>
      <c r="B202" s="701">
        <v>187</v>
      </c>
      <c r="C202" s="701">
        <v>224.17115000000001</v>
      </c>
      <c r="D202" s="702">
        <v>37.171149999999997</v>
      </c>
      <c r="E202" s="703">
        <v>1.198776203208</v>
      </c>
      <c r="F202" s="701">
        <v>309.12809352694802</v>
      </c>
      <c r="G202" s="702">
        <v>283.367419066369</v>
      </c>
      <c r="H202" s="704">
        <v>15.85486</v>
      </c>
      <c r="I202" s="701">
        <v>200.57444000000001</v>
      </c>
      <c r="J202" s="702">
        <v>-82.792979066369</v>
      </c>
      <c r="K202" s="705">
        <v>0.64883924884199995</v>
      </c>
    </row>
    <row r="203" spans="1:11" ht="14.45" customHeight="1" thickBot="1" x14ac:dyDescent="0.25">
      <c r="A203" s="720" t="s">
        <v>523</v>
      </c>
      <c r="B203" s="701">
        <v>119.608881951382</v>
      </c>
      <c r="C203" s="701">
        <v>713.45589000000098</v>
      </c>
      <c r="D203" s="702">
        <v>593.84700804861905</v>
      </c>
      <c r="E203" s="703">
        <v>5.9649072741099998</v>
      </c>
      <c r="F203" s="701">
        <v>0</v>
      </c>
      <c r="G203" s="702">
        <v>0</v>
      </c>
      <c r="H203" s="704">
        <v>20.415710000000001</v>
      </c>
      <c r="I203" s="701">
        <v>726.06380000000001</v>
      </c>
      <c r="J203" s="702">
        <v>726.06380000000001</v>
      </c>
      <c r="K203" s="712" t="s">
        <v>329</v>
      </c>
    </row>
    <row r="204" spans="1:11" ht="14.45" customHeight="1" thickBot="1" x14ac:dyDescent="0.25">
      <c r="A204" s="721" t="s">
        <v>524</v>
      </c>
      <c r="B204" s="701">
        <v>0</v>
      </c>
      <c r="C204" s="701">
        <v>87.9</v>
      </c>
      <c r="D204" s="702">
        <v>87.9</v>
      </c>
      <c r="E204" s="711" t="s">
        <v>329</v>
      </c>
      <c r="F204" s="701">
        <v>0</v>
      </c>
      <c r="G204" s="702">
        <v>0</v>
      </c>
      <c r="H204" s="704">
        <v>0</v>
      </c>
      <c r="I204" s="701">
        <v>92.15</v>
      </c>
      <c r="J204" s="702">
        <v>92.15</v>
      </c>
      <c r="K204" s="712" t="s">
        <v>329</v>
      </c>
    </row>
    <row r="205" spans="1:11" ht="14.45" customHeight="1" thickBot="1" x14ac:dyDescent="0.25">
      <c r="A205" s="722" t="s">
        <v>525</v>
      </c>
      <c r="B205" s="706">
        <v>0</v>
      </c>
      <c r="C205" s="706">
        <v>18.149999999999999</v>
      </c>
      <c r="D205" s="707">
        <v>18.149999999999999</v>
      </c>
      <c r="E205" s="708" t="s">
        <v>329</v>
      </c>
      <c r="F205" s="706">
        <v>0</v>
      </c>
      <c r="G205" s="707">
        <v>0</v>
      </c>
      <c r="H205" s="709">
        <v>0</v>
      </c>
      <c r="I205" s="706">
        <v>18.149999999999999</v>
      </c>
      <c r="J205" s="707">
        <v>18.149999999999999</v>
      </c>
      <c r="K205" s="710" t="s">
        <v>329</v>
      </c>
    </row>
    <row r="206" spans="1:11" ht="14.45" customHeight="1" thickBot="1" x14ac:dyDescent="0.25">
      <c r="A206" s="723" t="s">
        <v>526</v>
      </c>
      <c r="B206" s="701">
        <v>0</v>
      </c>
      <c r="C206" s="701">
        <v>18.149999999999999</v>
      </c>
      <c r="D206" s="702">
        <v>18.149999999999999</v>
      </c>
      <c r="E206" s="711" t="s">
        <v>329</v>
      </c>
      <c r="F206" s="701">
        <v>0</v>
      </c>
      <c r="G206" s="702">
        <v>0</v>
      </c>
      <c r="H206" s="704">
        <v>0</v>
      </c>
      <c r="I206" s="701">
        <v>18.149999999999999</v>
      </c>
      <c r="J206" s="702">
        <v>18.149999999999999</v>
      </c>
      <c r="K206" s="712" t="s">
        <v>329</v>
      </c>
    </row>
    <row r="207" spans="1:11" ht="14.45" customHeight="1" thickBot="1" x14ac:dyDescent="0.25">
      <c r="A207" s="722" t="s">
        <v>527</v>
      </c>
      <c r="B207" s="706">
        <v>0</v>
      </c>
      <c r="C207" s="706">
        <v>69.75</v>
      </c>
      <c r="D207" s="707">
        <v>69.75</v>
      </c>
      <c r="E207" s="708" t="s">
        <v>329</v>
      </c>
      <c r="F207" s="706">
        <v>0</v>
      </c>
      <c r="G207" s="707">
        <v>0</v>
      </c>
      <c r="H207" s="709">
        <v>0</v>
      </c>
      <c r="I207" s="706">
        <v>74</v>
      </c>
      <c r="J207" s="707">
        <v>74</v>
      </c>
      <c r="K207" s="710" t="s">
        <v>329</v>
      </c>
    </row>
    <row r="208" spans="1:11" ht="14.45" customHeight="1" thickBot="1" x14ac:dyDescent="0.25">
      <c r="A208" s="723" t="s">
        <v>528</v>
      </c>
      <c r="B208" s="701">
        <v>0</v>
      </c>
      <c r="C208" s="701">
        <v>69.75</v>
      </c>
      <c r="D208" s="702">
        <v>69.75</v>
      </c>
      <c r="E208" s="711" t="s">
        <v>329</v>
      </c>
      <c r="F208" s="701">
        <v>0</v>
      </c>
      <c r="G208" s="702">
        <v>0</v>
      </c>
      <c r="H208" s="704">
        <v>0</v>
      </c>
      <c r="I208" s="701">
        <v>74</v>
      </c>
      <c r="J208" s="702">
        <v>74</v>
      </c>
      <c r="K208" s="712" t="s">
        <v>329</v>
      </c>
    </row>
    <row r="209" spans="1:11" ht="14.45" customHeight="1" thickBot="1" x14ac:dyDescent="0.25">
      <c r="A209" s="726" t="s">
        <v>529</v>
      </c>
      <c r="B209" s="706">
        <v>119.608881951382</v>
      </c>
      <c r="C209" s="706">
        <v>625.555890000001</v>
      </c>
      <c r="D209" s="707">
        <v>505.94700804861901</v>
      </c>
      <c r="E209" s="713">
        <v>5.2300120174540004</v>
      </c>
      <c r="F209" s="706">
        <v>0</v>
      </c>
      <c r="G209" s="707">
        <v>0</v>
      </c>
      <c r="H209" s="709">
        <v>20.415710000000001</v>
      </c>
      <c r="I209" s="706">
        <v>633.91380000000004</v>
      </c>
      <c r="J209" s="707">
        <v>633.91380000000004</v>
      </c>
      <c r="K209" s="710" t="s">
        <v>329</v>
      </c>
    </row>
    <row r="210" spans="1:11" ht="14.45" customHeight="1" thickBot="1" x14ac:dyDescent="0.25">
      <c r="A210" s="722" t="s">
        <v>530</v>
      </c>
      <c r="B210" s="706">
        <v>0</v>
      </c>
      <c r="C210" s="706">
        <v>80.000299999999996</v>
      </c>
      <c r="D210" s="707">
        <v>80.000299999999996</v>
      </c>
      <c r="E210" s="708" t="s">
        <v>329</v>
      </c>
      <c r="F210" s="706">
        <v>0</v>
      </c>
      <c r="G210" s="707">
        <v>0</v>
      </c>
      <c r="H210" s="709">
        <v>2.2000000000000001E-4</v>
      </c>
      <c r="I210" s="706">
        <v>100.00067</v>
      </c>
      <c r="J210" s="707">
        <v>100.00067</v>
      </c>
      <c r="K210" s="710" t="s">
        <v>329</v>
      </c>
    </row>
    <row r="211" spans="1:11" ht="14.45" customHeight="1" thickBot="1" x14ac:dyDescent="0.25">
      <c r="A211" s="723" t="s">
        <v>531</v>
      </c>
      <c r="B211" s="701">
        <v>0</v>
      </c>
      <c r="C211" s="701">
        <v>2.9999999999999997E-4</v>
      </c>
      <c r="D211" s="702">
        <v>2.9999999999999997E-4</v>
      </c>
      <c r="E211" s="711" t="s">
        <v>329</v>
      </c>
      <c r="F211" s="701">
        <v>0</v>
      </c>
      <c r="G211" s="702">
        <v>0</v>
      </c>
      <c r="H211" s="704">
        <v>2.2000000000000001E-4</v>
      </c>
      <c r="I211" s="701">
        <v>6.7000000000000002E-4</v>
      </c>
      <c r="J211" s="702">
        <v>6.7000000000000002E-4</v>
      </c>
      <c r="K211" s="712" t="s">
        <v>329</v>
      </c>
    </row>
    <row r="212" spans="1:11" ht="14.45" customHeight="1" thickBot="1" x14ac:dyDescent="0.25">
      <c r="A212" s="723" t="s">
        <v>532</v>
      </c>
      <c r="B212" s="701">
        <v>0</v>
      </c>
      <c r="C212" s="701">
        <v>80</v>
      </c>
      <c r="D212" s="702">
        <v>80</v>
      </c>
      <c r="E212" s="711" t="s">
        <v>329</v>
      </c>
      <c r="F212" s="701">
        <v>0</v>
      </c>
      <c r="G212" s="702">
        <v>0</v>
      </c>
      <c r="H212" s="704">
        <v>0</v>
      </c>
      <c r="I212" s="701">
        <v>100</v>
      </c>
      <c r="J212" s="702">
        <v>100</v>
      </c>
      <c r="K212" s="712" t="s">
        <v>343</v>
      </c>
    </row>
    <row r="213" spans="1:11" ht="14.45" customHeight="1" thickBot="1" x14ac:dyDescent="0.25">
      <c r="A213" s="722" t="s">
        <v>533</v>
      </c>
      <c r="B213" s="706">
        <v>119.608881951382</v>
      </c>
      <c r="C213" s="706">
        <v>220.19394</v>
      </c>
      <c r="D213" s="707">
        <v>100.585058048618</v>
      </c>
      <c r="E213" s="713">
        <v>1.840949738912</v>
      </c>
      <c r="F213" s="706">
        <v>0</v>
      </c>
      <c r="G213" s="707">
        <v>0</v>
      </c>
      <c r="H213" s="709">
        <v>16.859490000000001</v>
      </c>
      <c r="I213" s="706">
        <v>174.15530999999999</v>
      </c>
      <c r="J213" s="707">
        <v>174.15530999999999</v>
      </c>
      <c r="K213" s="710" t="s">
        <v>329</v>
      </c>
    </row>
    <row r="214" spans="1:11" ht="14.45" customHeight="1" thickBot="1" x14ac:dyDescent="0.25">
      <c r="A214" s="723" t="s">
        <v>534</v>
      </c>
      <c r="B214" s="701">
        <v>1.7719876921769999</v>
      </c>
      <c r="C214" s="701">
        <v>0.41699999999999998</v>
      </c>
      <c r="D214" s="702">
        <v>-1.3549876921770001</v>
      </c>
      <c r="E214" s="703">
        <v>0.235328948299</v>
      </c>
      <c r="F214" s="701">
        <v>0</v>
      </c>
      <c r="G214" s="702">
        <v>0</v>
      </c>
      <c r="H214" s="704">
        <v>0</v>
      </c>
      <c r="I214" s="701">
        <v>0</v>
      </c>
      <c r="J214" s="702">
        <v>0</v>
      </c>
      <c r="K214" s="712" t="s">
        <v>329</v>
      </c>
    </row>
    <row r="215" spans="1:11" ht="14.45" customHeight="1" thickBot="1" x14ac:dyDescent="0.25">
      <c r="A215" s="723" t="s">
        <v>535</v>
      </c>
      <c r="B215" s="701">
        <v>117.836894259204</v>
      </c>
      <c r="C215" s="701">
        <v>219.77694</v>
      </c>
      <c r="D215" s="702">
        <v>101.94004574079599</v>
      </c>
      <c r="E215" s="703">
        <v>1.865094471316</v>
      </c>
      <c r="F215" s="701">
        <v>0</v>
      </c>
      <c r="G215" s="702">
        <v>0</v>
      </c>
      <c r="H215" s="704">
        <v>16.859490000000001</v>
      </c>
      <c r="I215" s="701">
        <v>174.15530999999999</v>
      </c>
      <c r="J215" s="702">
        <v>174.15530999999999</v>
      </c>
      <c r="K215" s="712" t="s">
        <v>329</v>
      </c>
    </row>
    <row r="216" spans="1:11" ht="14.45" customHeight="1" thickBot="1" x14ac:dyDescent="0.25">
      <c r="A216" s="722" t="s">
        <v>536</v>
      </c>
      <c r="B216" s="706">
        <v>0</v>
      </c>
      <c r="C216" s="706">
        <v>325.36165</v>
      </c>
      <c r="D216" s="707">
        <v>325.36165</v>
      </c>
      <c r="E216" s="708" t="s">
        <v>329</v>
      </c>
      <c r="F216" s="706">
        <v>0</v>
      </c>
      <c r="G216" s="707">
        <v>0</v>
      </c>
      <c r="H216" s="709">
        <v>3.556</v>
      </c>
      <c r="I216" s="706">
        <v>359.75781999999998</v>
      </c>
      <c r="J216" s="707">
        <v>359.75781999999998</v>
      </c>
      <c r="K216" s="710" t="s">
        <v>329</v>
      </c>
    </row>
    <row r="217" spans="1:11" ht="14.45" customHeight="1" thickBot="1" x14ac:dyDescent="0.25">
      <c r="A217" s="723" t="s">
        <v>537</v>
      </c>
      <c r="B217" s="701">
        <v>0</v>
      </c>
      <c r="C217" s="701">
        <v>325.36165</v>
      </c>
      <c r="D217" s="702">
        <v>325.36165</v>
      </c>
      <c r="E217" s="711" t="s">
        <v>329</v>
      </c>
      <c r="F217" s="701">
        <v>0</v>
      </c>
      <c r="G217" s="702">
        <v>0</v>
      </c>
      <c r="H217" s="704">
        <v>3.556</v>
      </c>
      <c r="I217" s="701">
        <v>359.75781999999998</v>
      </c>
      <c r="J217" s="702">
        <v>359.75781999999998</v>
      </c>
      <c r="K217" s="712" t="s">
        <v>329</v>
      </c>
    </row>
    <row r="218" spans="1:11" ht="14.45" customHeight="1" thickBot="1" x14ac:dyDescent="0.25">
      <c r="A218" s="720" t="s">
        <v>538</v>
      </c>
      <c r="B218" s="701">
        <v>32.166662900882002</v>
      </c>
      <c r="C218" s="701">
        <v>97.856999999999999</v>
      </c>
      <c r="D218" s="702">
        <v>65.690337099117002</v>
      </c>
      <c r="E218" s="703">
        <v>3.0421868846489999</v>
      </c>
      <c r="F218" s="701">
        <v>69.559176032113001</v>
      </c>
      <c r="G218" s="702">
        <v>63.762578029437002</v>
      </c>
      <c r="H218" s="704">
        <v>2.0624899999999999</v>
      </c>
      <c r="I218" s="701">
        <v>68.830460000000002</v>
      </c>
      <c r="J218" s="702">
        <v>5.0678819705620004</v>
      </c>
      <c r="K218" s="705">
        <v>0.98952379723700001</v>
      </c>
    </row>
    <row r="219" spans="1:11" ht="14.45" customHeight="1" thickBot="1" x14ac:dyDescent="0.25">
      <c r="A219" s="726" t="s">
        <v>539</v>
      </c>
      <c r="B219" s="706">
        <v>32.166662900882002</v>
      </c>
      <c r="C219" s="706">
        <v>97.856999999999999</v>
      </c>
      <c r="D219" s="707">
        <v>65.690337099117002</v>
      </c>
      <c r="E219" s="713">
        <v>3.0421868846489999</v>
      </c>
      <c r="F219" s="706">
        <v>69.559176032113001</v>
      </c>
      <c r="G219" s="707">
        <v>63.762578029437002</v>
      </c>
      <c r="H219" s="709">
        <v>2.0624899999999999</v>
      </c>
      <c r="I219" s="706">
        <v>68.830460000000002</v>
      </c>
      <c r="J219" s="707">
        <v>5.0678819705620004</v>
      </c>
      <c r="K219" s="714">
        <v>0.98952379723700001</v>
      </c>
    </row>
    <row r="220" spans="1:11" ht="14.45" customHeight="1" thickBot="1" x14ac:dyDescent="0.25">
      <c r="A220" s="722" t="s">
        <v>540</v>
      </c>
      <c r="B220" s="706">
        <v>32.166662900882002</v>
      </c>
      <c r="C220" s="706">
        <v>73.106999999999999</v>
      </c>
      <c r="D220" s="707">
        <v>40.940337099117002</v>
      </c>
      <c r="E220" s="713">
        <v>2.2727567427570001</v>
      </c>
      <c r="F220" s="706">
        <v>69.559176032113001</v>
      </c>
      <c r="G220" s="707">
        <v>63.762578029437002</v>
      </c>
      <c r="H220" s="709">
        <v>0</v>
      </c>
      <c r="I220" s="706">
        <v>46.143000000000001</v>
      </c>
      <c r="J220" s="707">
        <v>-17.619578029437001</v>
      </c>
      <c r="K220" s="714">
        <v>0.66336323447300005</v>
      </c>
    </row>
    <row r="221" spans="1:11" ht="14.45" customHeight="1" thickBot="1" x14ac:dyDescent="0.25">
      <c r="A221" s="723" t="s">
        <v>541</v>
      </c>
      <c r="B221" s="701">
        <v>32.166662900882002</v>
      </c>
      <c r="C221" s="701">
        <v>73.106999999999999</v>
      </c>
      <c r="D221" s="702">
        <v>40.940337099117002</v>
      </c>
      <c r="E221" s="703">
        <v>2.2727567427570001</v>
      </c>
      <c r="F221" s="701">
        <v>69.559176032113001</v>
      </c>
      <c r="G221" s="702">
        <v>63.762578029437002</v>
      </c>
      <c r="H221" s="704">
        <v>0</v>
      </c>
      <c r="I221" s="701">
        <v>46.143000000000001</v>
      </c>
      <c r="J221" s="702">
        <v>-17.619578029437001</v>
      </c>
      <c r="K221" s="705">
        <v>0.66336323447300005</v>
      </c>
    </row>
    <row r="222" spans="1:11" ht="14.45" customHeight="1" thickBot="1" x14ac:dyDescent="0.25">
      <c r="A222" s="725" t="s">
        <v>542</v>
      </c>
      <c r="B222" s="701">
        <v>0</v>
      </c>
      <c r="C222" s="701">
        <v>24.75</v>
      </c>
      <c r="D222" s="702">
        <v>24.75</v>
      </c>
      <c r="E222" s="711" t="s">
        <v>329</v>
      </c>
      <c r="F222" s="701">
        <v>0</v>
      </c>
      <c r="G222" s="702">
        <v>0</v>
      </c>
      <c r="H222" s="704">
        <v>2.0624899999999999</v>
      </c>
      <c r="I222" s="701">
        <v>22.687460000000002</v>
      </c>
      <c r="J222" s="702">
        <v>22.687460000000002</v>
      </c>
      <c r="K222" s="712" t="s">
        <v>329</v>
      </c>
    </row>
    <row r="223" spans="1:11" ht="14.45" customHeight="1" thickBot="1" x14ac:dyDescent="0.25">
      <c r="A223" s="723" t="s">
        <v>543</v>
      </c>
      <c r="B223" s="701">
        <v>0</v>
      </c>
      <c r="C223" s="701">
        <v>24.75</v>
      </c>
      <c r="D223" s="702">
        <v>24.75</v>
      </c>
      <c r="E223" s="711" t="s">
        <v>329</v>
      </c>
      <c r="F223" s="701">
        <v>0</v>
      </c>
      <c r="G223" s="702">
        <v>0</v>
      </c>
      <c r="H223" s="704">
        <v>2.0624899999999999</v>
      </c>
      <c r="I223" s="701">
        <v>22.687460000000002</v>
      </c>
      <c r="J223" s="702">
        <v>22.687460000000002</v>
      </c>
      <c r="K223" s="712" t="s">
        <v>329</v>
      </c>
    </row>
    <row r="224" spans="1:11" ht="14.45" customHeight="1" thickBot="1" x14ac:dyDescent="0.25">
      <c r="A224" s="719" t="s">
        <v>544</v>
      </c>
      <c r="B224" s="701">
        <v>7207.54654609925</v>
      </c>
      <c r="C224" s="701">
        <v>9077.4202999999998</v>
      </c>
      <c r="D224" s="702">
        <v>1869.87375390075</v>
      </c>
      <c r="E224" s="703">
        <v>1.25943276841</v>
      </c>
      <c r="F224" s="701">
        <v>7499.4450186293898</v>
      </c>
      <c r="G224" s="702">
        <v>6874.4912670769399</v>
      </c>
      <c r="H224" s="704">
        <v>576.74165000000005</v>
      </c>
      <c r="I224" s="701">
        <v>8366.6596900000004</v>
      </c>
      <c r="J224" s="702">
        <v>1492.16842292307</v>
      </c>
      <c r="K224" s="705">
        <v>1.115637179713</v>
      </c>
    </row>
    <row r="225" spans="1:11" ht="14.45" customHeight="1" thickBot="1" x14ac:dyDescent="0.25">
      <c r="A225" s="724" t="s">
        <v>545</v>
      </c>
      <c r="B225" s="706">
        <v>7207.54654609925</v>
      </c>
      <c r="C225" s="706">
        <v>9077.4202999999998</v>
      </c>
      <c r="D225" s="707">
        <v>1869.87375390075</v>
      </c>
      <c r="E225" s="713">
        <v>1.25943276841</v>
      </c>
      <c r="F225" s="706">
        <v>7499.4450186293898</v>
      </c>
      <c r="G225" s="707">
        <v>6874.4912670769399</v>
      </c>
      <c r="H225" s="709">
        <v>576.74165000000005</v>
      </c>
      <c r="I225" s="706">
        <v>8366.6596900000004</v>
      </c>
      <c r="J225" s="707">
        <v>1492.16842292307</v>
      </c>
      <c r="K225" s="714">
        <v>1.115637179713</v>
      </c>
    </row>
    <row r="226" spans="1:11" ht="14.45" customHeight="1" thickBot="1" x14ac:dyDescent="0.25">
      <c r="A226" s="726" t="s">
        <v>54</v>
      </c>
      <c r="B226" s="706">
        <v>7207.54654609925</v>
      </c>
      <c r="C226" s="706">
        <v>9077.4202999999998</v>
      </c>
      <c r="D226" s="707">
        <v>1869.87375390075</v>
      </c>
      <c r="E226" s="713">
        <v>1.25943276841</v>
      </c>
      <c r="F226" s="706">
        <v>7499.4450186293898</v>
      </c>
      <c r="G226" s="707">
        <v>6874.4912670769399</v>
      </c>
      <c r="H226" s="709">
        <v>576.74165000000005</v>
      </c>
      <c r="I226" s="706">
        <v>8366.6596900000004</v>
      </c>
      <c r="J226" s="707">
        <v>1492.16842292307</v>
      </c>
      <c r="K226" s="714">
        <v>1.115637179713</v>
      </c>
    </row>
    <row r="227" spans="1:11" ht="14.45" customHeight="1" thickBot="1" x14ac:dyDescent="0.25">
      <c r="A227" s="725" t="s">
        <v>546</v>
      </c>
      <c r="B227" s="701">
        <v>0</v>
      </c>
      <c r="C227" s="701">
        <v>51.311500000000002</v>
      </c>
      <c r="D227" s="702">
        <v>51.311500000000002</v>
      </c>
      <c r="E227" s="711" t="s">
        <v>343</v>
      </c>
      <c r="F227" s="701">
        <v>43.970383114420002</v>
      </c>
      <c r="G227" s="702">
        <v>40.306184521551003</v>
      </c>
      <c r="H227" s="704">
        <v>6.4407199999999998</v>
      </c>
      <c r="I227" s="701">
        <v>51.867739999999998</v>
      </c>
      <c r="J227" s="702">
        <v>11.561555478448</v>
      </c>
      <c r="K227" s="705">
        <v>1.179606278731</v>
      </c>
    </row>
    <row r="228" spans="1:11" ht="14.45" customHeight="1" thickBot="1" x14ac:dyDescent="0.25">
      <c r="A228" s="723" t="s">
        <v>547</v>
      </c>
      <c r="B228" s="701">
        <v>0</v>
      </c>
      <c r="C228" s="701">
        <v>51.311500000000002</v>
      </c>
      <c r="D228" s="702">
        <v>51.311500000000002</v>
      </c>
      <c r="E228" s="711" t="s">
        <v>343</v>
      </c>
      <c r="F228" s="701">
        <v>43.970383114420002</v>
      </c>
      <c r="G228" s="702">
        <v>40.306184521551003</v>
      </c>
      <c r="H228" s="704">
        <v>6.4407199999999998</v>
      </c>
      <c r="I228" s="701">
        <v>51.867739999999998</v>
      </c>
      <c r="J228" s="702">
        <v>11.561555478448</v>
      </c>
      <c r="K228" s="705">
        <v>1.179606278731</v>
      </c>
    </row>
    <row r="229" spans="1:11" ht="14.45" customHeight="1" thickBot="1" x14ac:dyDescent="0.25">
      <c r="A229" s="722" t="s">
        <v>548</v>
      </c>
      <c r="B229" s="706">
        <v>87.845379052099005</v>
      </c>
      <c r="C229" s="706">
        <v>35.563000000000002</v>
      </c>
      <c r="D229" s="707">
        <v>-52.282379052099003</v>
      </c>
      <c r="E229" s="713">
        <v>0.40483632017600002</v>
      </c>
      <c r="F229" s="706">
        <v>151.62718820769601</v>
      </c>
      <c r="G229" s="707">
        <v>138.991589190388</v>
      </c>
      <c r="H229" s="709">
        <v>0.66</v>
      </c>
      <c r="I229" s="706">
        <v>30.11</v>
      </c>
      <c r="J229" s="707">
        <v>-108.881589190388</v>
      </c>
      <c r="K229" s="714">
        <v>0.19857916219300001</v>
      </c>
    </row>
    <row r="230" spans="1:11" ht="14.45" customHeight="1" thickBot="1" x14ac:dyDescent="0.25">
      <c r="A230" s="723" t="s">
        <v>549</v>
      </c>
      <c r="B230" s="701">
        <v>87.845379052099005</v>
      </c>
      <c r="C230" s="701">
        <v>35.563000000000002</v>
      </c>
      <c r="D230" s="702">
        <v>-52.282379052099003</v>
      </c>
      <c r="E230" s="703">
        <v>0.40483632017600002</v>
      </c>
      <c r="F230" s="701">
        <v>151.62718820769601</v>
      </c>
      <c r="G230" s="702">
        <v>138.991589190388</v>
      </c>
      <c r="H230" s="704">
        <v>0.66</v>
      </c>
      <c r="I230" s="701">
        <v>30.11</v>
      </c>
      <c r="J230" s="702">
        <v>-108.881589190388</v>
      </c>
      <c r="K230" s="705">
        <v>0.19857916219300001</v>
      </c>
    </row>
    <row r="231" spans="1:11" ht="14.45" customHeight="1" thickBot="1" x14ac:dyDescent="0.25">
      <c r="A231" s="722" t="s">
        <v>550</v>
      </c>
      <c r="B231" s="706">
        <v>119.825254146242</v>
      </c>
      <c r="C231" s="706">
        <v>84.390500000000003</v>
      </c>
      <c r="D231" s="707">
        <v>-35.434754146242</v>
      </c>
      <c r="E231" s="713">
        <v>0.70427974971700003</v>
      </c>
      <c r="F231" s="706">
        <v>122.54461271535099</v>
      </c>
      <c r="G231" s="707">
        <v>112.332561655739</v>
      </c>
      <c r="H231" s="709">
        <v>4.2450999999999999</v>
      </c>
      <c r="I231" s="706">
        <v>72.913399999999996</v>
      </c>
      <c r="J231" s="707">
        <v>-39.419161655738002</v>
      </c>
      <c r="K231" s="714">
        <v>0.59499474015499998</v>
      </c>
    </row>
    <row r="232" spans="1:11" ht="14.45" customHeight="1" thickBot="1" x14ac:dyDescent="0.25">
      <c r="A232" s="723" t="s">
        <v>551</v>
      </c>
      <c r="B232" s="701">
        <v>35.646541472651002</v>
      </c>
      <c r="C232" s="701">
        <v>15.244</v>
      </c>
      <c r="D232" s="702">
        <v>-20.402541472650999</v>
      </c>
      <c r="E232" s="703">
        <v>0.42764317014300002</v>
      </c>
      <c r="F232" s="701">
        <v>32.574320595201002</v>
      </c>
      <c r="G232" s="702">
        <v>29.859793878935001</v>
      </c>
      <c r="H232" s="704">
        <v>2.29</v>
      </c>
      <c r="I232" s="701">
        <v>15.01</v>
      </c>
      <c r="J232" s="702">
        <v>-14.849793878934999</v>
      </c>
      <c r="K232" s="705">
        <v>0.46079241947999999</v>
      </c>
    </row>
    <row r="233" spans="1:11" ht="14.45" customHeight="1" thickBot="1" x14ac:dyDescent="0.25">
      <c r="A233" s="723" t="s">
        <v>552</v>
      </c>
      <c r="B233" s="701">
        <v>0</v>
      </c>
      <c r="C233" s="701">
        <v>1.2040999999999999</v>
      </c>
      <c r="D233" s="702">
        <v>1.2040999999999999</v>
      </c>
      <c r="E233" s="711" t="s">
        <v>343</v>
      </c>
      <c r="F233" s="701">
        <v>0</v>
      </c>
      <c r="G233" s="702">
        <v>0</v>
      </c>
      <c r="H233" s="704">
        <v>0</v>
      </c>
      <c r="I233" s="701">
        <v>0</v>
      </c>
      <c r="J233" s="702">
        <v>0</v>
      </c>
      <c r="K233" s="705">
        <v>11</v>
      </c>
    </row>
    <row r="234" spans="1:11" ht="14.45" customHeight="1" thickBot="1" x14ac:dyDescent="0.25">
      <c r="A234" s="723" t="s">
        <v>553</v>
      </c>
      <c r="B234" s="701">
        <v>84.178712673590994</v>
      </c>
      <c r="C234" s="701">
        <v>67.942400000000006</v>
      </c>
      <c r="D234" s="702">
        <v>-16.236312673591001</v>
      </c>
      <c r="E234" s="703">
        <v>0.80712091979099998</v>
      </c>
      <c r="F234" s="701">
        <v>89.970292120148997</v>
      </c>
      <c r="G234" s="702">
        <v>82.472767776802996</v>
      </c>
      <c r="H234" s="704">
        <v>1.9551000000000001</v>
      </c>
      <c r="I234" s="701">
        <v>57.903399999999998</v>
      </c>
      <c r="J234" s="702">
        <v>-24.569367776802999</v>
      </c>
      <c r="K234" s="705">
        <v>0.64358355003000001</v>
      </c>
    </row>
    <row r="235" spans="1:11" ht="14.45" customHeight="1" thickBot="1" x14ac:dyDescent="0.25">
      <c r="A235" s="725" t="s">
        <v>554</v>
      </c>
      <c r="B235" s="701">
        <v>0</v>
      </c>
      <c r="C235" s="701">
        <v>0</v>
      </c>
      <c r="D235" s="702">
        <v>0</v>
      </c>
      <c r="E235" s="703">
        <v>1</v>
      </c>
      <c r="F235" s="701">
        <v>0</v>
      </c>
      <c r="G235" s="702">
        <v>0</v>
      </c>
      <c r="H235" s="704">
        <v>5.0844399999999998</v>
      </c>
      <c r="I235" s="701">
        <v>51.714030000000001</v>
      </c>
      <c r="J235" s="702">
        <v>51.714030000000001</v>
      </c>
      <c r="K235" s="712" t="s">
        <v>343</v>
      </c>
    </row>
    <row r="236" spans="1:11" ht="14.45" customHeight="1" thickBot="1" x14ac:dyDescent="0.25">
      <c r="A236" s="723" t="s">
        <v>555</v>
      </c>
      <c r="B236" s="701">
        <v>0</v>
      </c>
      <c r="C236" s="701">
        <v>0</v>
      </c>
      <c r="D236" s="702">
        <v>0</v>
      </c>
      <c r="E236" s="703">
        <v>1</v>
      </c>
      <c r="F236" s="701">
        <v>0</v>
      </c>
      <c r="G236" s="702">
        <v>0</v>
      </c>
      <c r="H236" s="704">
        <v>5.0844399999999998</v>
      </c>
      <c r="I236" s="701">
        <v>51.714030000000001</v>
      </c>
      <c r="J236" s="702">
        <v>51.714030000000001</v>
      </c>
      <c r="K236" s="712" t="s">
        <v>343</v>
      </c>
    </row>
    <row r="237" spans="1:11" ht="14.45" customHeight="1" thickBot="1" x14ac:dyDescent="0.25">
      <c r="A237" s="722" t="s">
        <v>556</v>
      </c>
      <c r="B237" s="706">
        <v>770.16643240455403</v>
      </c>
      <c r="C237" s="706">
        <v>865.61384999999996</v>
      </c>
      <c r="D237" s="707">
        <v>95.447417595445998</v>
      </c>
      <c r="E237" s="713">
        <v>1.1239308980230001</v>
      </c>
      <c r="F237" s="706">
        <v>729.15400545431703</v>
      </c>
      <c r="G237" s="707">
        <v>668.39117166645804</v>
      </c>
      <c r="H237" s="709">
        <v>0</v>
      </c>
      <c r="I237" s="706">
        <v>186.07656</v>
      </c>
      <c r="J237" s="707">
        <v>-482.31461166645698</v>
      </c>
      <c r="K237" s="714">
        <v>0.255195142052</v>
      </c>
    </row>
    <row r="238" spans="1:11" ht="14.45" customHeight="1" thickBot="1" x14ac:dyDescent="0.25">
      <c r="A238" s="723" t="s">
        <v>557</v>
      </c>
      <c r="B238" s="701">
        <v>770.16643240455403</v>
      </c>
      <c r="C238" s="701">
        <v>865.61384999999996</v>
      </c>
      <c r="D238" s="702">
        <v>95.447417595445998</v>
      </c>
      <c r="E238" s="703">
        <v>1.1239308980230001</v>
      </c>
      <c r="F238" s="701">
        <v>729.15400545431703</v>
      </c>
      <c r="G238" s="702">
        <v>668.39117166645804</v>
      </c>
      <c r="H238" s="704">
        <v>0</v>
      </c>
      <c r="I238" s="701">
        <v>186.07656</v>
      </c>
      <c r="J238" s="702">
        <v>-482.31461166645698</v>
      </c>
      <c r="K238" s="705">
        <v>0.255195142052</v>
      </c>
    </row>
    <row r="239" spans="1:11" ht="14.45" customHeight="1" thickBot="1" x14ac:dyDescent="0.25">
      <c r="A239" s="722" t="s">
        <v>558</v>
      </c>
      <c r="B239" s="706">
        <v>0</v>
      </c>
      <c r="C239" s="706">
        <v>7.7949999999999999</v>
      </c>
      <c r="D239" s="707">
        <v>7.7949999999999999</v>
      </c>
      <c r="E239" s="708" t="s">
        <v>343</v>
      </c>
      <c r="F239" s="706">
        <v>0</v>
      </c>
      <c r="G239" s="707">
        <v>0</v>
      </c>
      <c r="H239" s="709">
        <v>0.51300000000000001</v>
      </c>
      <c r="I239" s="706">
        <v>5.5830000000000002</v>
      </c>
      <c r="J239" s="707">
        <v>5.5830000000000002</v>
      </c>
      <c r="K239" s="710" t="s">
        <v>343</v>
      </c>
    </row>
    <row r="240" spans="1:11" ht="14.45" customHeight="1" thickBot="1" x14ac:dyDescent="0.25">
      <c r="A240" s="723" t="s">
        <v>559</v>
      </c>
      <c r="B240" s="701">
        <v>0</v>
      </c>
      <c r="C240" s="701">
        <v>7.7949999999999999</v>
      </c>
      <c r="D240" s="702">
        <v>7.7949999999999999</v>
      </c>
      <c r="E240" s="711" t="s">
        <v>343</v>
      </c>
      <c r="F240" s="701">
        <v>0</v>
      </c>
      <c r="G240" s="702">
        <v>0</v>
      </c>
      <c r="H240" s="704">
        <v>0.51300000000000001</v>
      </c>
      <c r="I240" s="701">
        <v>5.5830000000000002</v>
      </c>
      <c r="J240" s="702">
        <v>5.5830000000000002</v>
      </c>
      <c r="K240" s="712" t="s">
        <v>343</v>
      </c>
    </row>
    <row r="241" spans="1:11" ht="14.45" customHeight="1" thickBot="1" x14ac:dyDescent="0.25">
      <c r="A241" s="722" t="s">
        <v>560</v>
      </c>
      <c r="B241" s="706">
        <v>627.60747289915105</v>
      </c>
      <c r="C241" s="706">
        <v>525.65345000000002</v>
      </c>
      <c r="D241" s="707">
        <v>-101.954022899151</v>
      </c>
      <c r="E241" s="713">
        <v>0.83755129232500003</v>
      </c>
      <c r="F241" s="706">
        <v>705.79509365343495</v>
      </c>
      <c r="G241" s="707">
        <v>646.97883584898204</v>
      </c>
      <c r="H241" s="709">
        <v>18.500419999999998</v>
      </c>
      <c r="I241" s="706">
        <v>517.39399000000003</v>
      </c>
      <c r="J241" s="707">
        <v>-129.58484584898201</v>
      </c>
      <c r="K241" s="714">
        <v>0.73306543875399999</v>
      </c>
    </row>
    <row r="242" spans="1:11" ht="14.45" customHeight="1" thickBot="1" x14ac:dyDescent="0.25">
      <c r="A242" s="723" t="s">
        <v>561</v>
      </c>
      <c r="B242" s="701">
        <v>627.60747289915105</v>
      </c>
      <c r="C242" s="701">
        <v>525.65345000000002</v>
      </c>
      <c r="D242" s="702">
        <v>-101.954022899151</v>
      </c>
      <c r="E242" s="703">
        <v>0.83755129232500003</v>
      </c>
      <c r="F242" s="701">
        <v>705.79509365343495</v>
      </c>
      <c r="G242" s="702">
        <v>646.97883584898204</v>
      </c>
      <c r="H242" s="704">
        <v>18.500419999999998</v>
      </c>
      <c r="I242" s="701">
        <v>517.39399000000003</v>
      </c>
      <c r="J242" s="702">
        <v>-129.58484584898201</v>
      </c>
      <c r="K242" s="705">
        <v>0.73306543875399999</v>
      </c>
    </row>
    <row r="243" spans="1:11" ht="14.45" customHeight="1" thickBot="1" x14ac:dyDescent="0.25">
      <c r="A243" s="722" t="s">
        <v>562</v>
      </c>
      <c r="B243" s="706">
        <v>0</v>
      </c>
      <c r="C243" s="706">
        <v>1138.222</v>
      </c>
      <c r="D243" s="707">
        <v>1138.222</v>
      </c>
      <c r="E243" s="708" t="s">
        <v>343</v>
      </c>
      <c r="F243" s="706">
        <v>0</v>
      </c>
      <c r="G243" s="707">
        <v>0</v>
      </c>
      <c r="H243" s="709">
        <v>81.368700000000004</v>
      </c>
      <c r="I243" s="706">
        <v>1040.7169200000001</v>
      </c>
      <c r="J243" s="707">
        <v>1040.7169200000001</v>
      </c>
      <c r="K243" s="710" t="s">
        <v>343</v>
      </c>
    </row>
    <row r="244" spans="1:11" ht="14.45" customHeight="1" thickBot="1" x14ac:dyDescent="0.25">
      <c r="A244" s="723" t="s">
        <v>563</v>
      </c>
      <c r="B244" s="701">
        <v>0</v>
      </c>
      <c r="C244" s="701">
        <v>1138.222</v>
      </c>
      <c r="D244" s="702">
        <v>1138.222</v>
      </c>
      <c r="E244" s="711" t="s">
        <v>343</v>
      </c>
      <c r="F244" s="701">
        <v>0</v>
      </c>
      <c r="G244" s="702">
        <v>0</v>
      </c>
      <c r="H244" s="704">
        <v>81.368700000000004</v>
      </c>
      <c r="I244" s="701">
        <v>1040.7169200000001</v>
      </c>
      <c r="J244" s="702">
        <v>1040.7169200000001</v>
      </c>
      <c r="K244" s="712" t="s">
        <v>343</v>
      </c>
    </row>
    <row r="245" spans="1:11" ht="14.45" customHeight="1" thickBot="1" x14ac:dyDescent="0.25">
      <c r="A245" s="722" t="s">
        <v>564</v>
      </c>
      <c r="B245" s="706">
        <v>5602.1020075972001</v>
      </c>
      <c r="C245" s="706">
        <v>6368.8710000000001</v>
      </c>
      <c r="D245" s="707">
        <v>766.7689924028</v>
      </c>
      <c r="E245" s="713">
        <v>1.136871658417</v>
      </c>
      <c r="F245" s="706">
        <v>5746.3537354841701</v>
      </c>
      <c r="G245" s="707">
        <v>5267.4909241938203</v>
      </c>
      <c r="H245" s="709">
        <v>459.92926999999997</v>
      </c>
      <c r="I245" s="706">
        <v>6410.2840500000002</v>
      </c>
      <c r="J245" s="707">
        <v>1142.7931258061799</v>
      </c>
      <c r="K245" s="714">
        <v>1.1155394090020001</v>
      </c>
    </row>
    <row r="246" spans="1:11" ht="14.45" customHeight="1" thickBot="1" x14ac:dyDescent="0.25">
      <c r="A246" s="723" t="s">
        <v>565</v>
      </c>
      <c r="B246" s="701">
        <v>5602.1020075972001</v>
      </c>
      <c r="C246" s="701">
        <v>6368.8710000000001</v>
      </c>
      <c r="D246" s="702">
        <v>766.7689924028</v>
      </c>
      <c r="E246" s="703">
        <v>1.136871658417</v>
      </c>
      <c r="F246" s="701">
        <v>5746.3537354841701</v>
      </c>
      <c r="G246" s="702">
        <v>5267.4909241938203</v>
      </c>
      <c r="H246" s="704">
        <v>459.92926999999997</v>
      </c>
      <c r="I246" s="701">
        <v>6410.2840500000002</v>
      </c>
      <c r="J246" s="702">
        <v>1142.7931258061799</v>
      </c>
      <c r="K246" s="705">
        <v>1.1155394090020001</v>
      </c>
    </row>
    <row r="247" spans="1:11" ht="14.45" customHeight="1" thickBot="1" x14ac:dyDescent="0.25">
      <c r="A247" s="719" t="s">
        <v>566</v>
      </c>
      <c r="B247" s="701">
        <v>0</v>
      </c>
      <c r="C247" s="701">
        <v>1.11744</v>
      </c>
      <c r="D247" s="702">
        <v>1.11744</v>
      </c>
      <c r="E247" s="711" t="s">
        <v>329</v>
      </c>
      <c r="F247" s="701">
        <v>0</v>
      </c>
      <c r="G247" s="702">
        <v>0</v>
      </c>
      <c r="H247" s="704">
        <v>0.34326000000000001</v>
      </c>
      <c r="I247" s="701">
        <v>2.1901299999999999</v>
      </c>
      <c r="J247" s="702">
        <v>2.1901299999999999</v>
      </c>
      <c r="K247" s="712" t="s">
        <v>343</v>
      </c>
    </row>
    <row r="248" spans="1:11" ht="14.45" customHeight="1" thickBot="1" x14ac:dyDescent="0.25">
      <c r="A248" s="724" t="s">
        <v>567</v>
      </c>
      <c r="B248" s="706">
        <v>0</v>
      </c>
      <c r="C248" s="706">
        <v>1.11744</v>
      </c>
      <c r="D248" s="707">
        <v>1.11744</v>
      </c>
      <c r="E248" s="708" t="s">
        <v>329</v>
      </c>
      <c r="F248" s="706">
        <v>0</v>
      </c>
      <c r="G248" s="707">
        <v>0</v>
      </c>
      <c r="H248" s="709">
        <v>0.34326000000000001</v>
      </c>
      <c r="I248" s="706">
        <v>2.1901299999999999</v>
      </c>
      <c r="J248" s="707">
        <v>2.1901299999999999</v>
      </c>
      <c r="K248" s="710" t="s">
        <v>343</v>
      </c>
    </row>
    <row r="249" spans="1:11" ht="14.45" customHeight="1" thickBot="1" x14ac:dyDescent="0.25">
      <c r="A249" s="726" t="s">
        <v>568</v>
      </c>
      <c r="B249" s="706">
        <v>0</v>
      </c>
      <c r="C249" s="706">
        <v>1.11744</v>
      </c>
      <c r="D249" s="707">
        <v>1.11744</v>
      </c>
      <c r="E249" s="708" t="s">
        <v>329</v>
      </c>
      <c r="F249" s="706">
        <v>0</v>
      </c>
      <c r="G249" s="707">
        <v>0</v>
      </c>
      <c r="H249" s="709">
        <v>0.34326000000000001</v>
      </c>
      <c r="I249" s="706">
        <v>2.1901299999999999</v>
      </c>
      <c r="J249" s="707">
        <v>2.1901299999999999</v>
      </c>
      <c r="K249" s="710" t="s">
        <v>343</v>
      </c>
    </row>
    <row r="250" spans="1:11" ht="14.45" customHeight="1" thickBot="1" x14ac:dyDescent="0.25">
      <c r="A250" s="722" t="s">
        <v>569</v>
      </c>
      <c r="B250" s="706">
        <v>0</v>
      </c>
      <c r="C250" s="706">
        <v>1.11744</v>
      </c>
      <c r="D250" s="707">
        <v>1.11744</v>
      </c>
      <c r="E250" s="708" t="s">
        <v>343</v>
      </c>
      <c r="F250" s="706">
        <v>0</v>
      </c>
      <c r="G250" s="707">
        <v>0</v>
      </c>
      <c r="H250" s="709">
        <v>0.34326000000000001</v>
      </c>
      <c r="I250" s="706">
        <v>2.1901299999999999</v>
      </c>
      <c r="J250" s="707">
        <v>2.1901299999999999</v>
      </c>
      <c r="K250" s="710" t="s">
        <v>343</v>
      </c>
    </row>
    <row r="251" spans="1:11" ht="14.45" customHeight="1" thickBot="1" x14ac:dyDescent="0.25">
      <c r="A251" s="723" t="s">
        <v>570</v>
      </c>
      <c r="B251" s="701">
        <v>0</v>
      </c>
      <c r="C251" s="701">
        <v>1.11744</v>
      </c>
      <c r="D251" s="702">
        <v>1.11744</v>
      </c>
      <c r="E251" s="711" t="s">
        <v>343</v>
      </c>
      <c r="F251" s="701">
        <v>0</v>
      </c>
      <c r="G251" s="702">
        <v>0</v>
      </c>
      <c r="H251" s="704">
        <v>0.34326000000000001</v>
      </c>
      <c r="I251" s="701">
        <v>2.1901299999999999</v>
      </c>
      <c r="J251" s="702">
        <v>2.1901299999999999</v>
      </c>
      <c r="K251" s="712" t="s">
        <v>343</v>
      </c>
    </row>
    <row r="252" spans="1:11" ht="14.45" customHeight="1" thickBot="1" x14ac:dyDescent="0.25">
      <c r="A252" s="727"/>
      <c r="B252" s="701">
        <v>-4172.51344815422</v>
      </c>
      <c r="C252" s="701">
        <v>174.929999999833</v>
      </c>
      <c r="D252" s="702">
        <v>4347.4434481540502</v>
      </c>
      <c r="E252" s="703">
        <v>-4.1924370566999998E-2</v>
      </c>
      <c r="F252" s="701">
        <v>8729.1912392158301</v>
      </c>
      <c r="G252" s="702">
        <v>8001.75863594784</v>
      </c>
      <c r="H252" s="704">
        <v>3320.5576500000002</v>
      </c>
      <c r="I252" s="701">
        <v>-3330.5781699999602</v>
      </c>
      <c r="J252" s="702">
        <v>-11332.3368059478</v>
      </c>
      <c r="K252" s="705">
        <v>-0.38154487382899999</v>
      </c>
    </row>
    <row r="253" spans="1:11" ht="14.45" customHeight="1" thickBot="1" x14ac:dyDescent="0.25">
      <c r="A253" s="728" t="s">
        <v>66</v>
      </c>
      <c r="B253" s="715">
        <v>-4172.51344815422</v>
      </c>
      <c r="C253" s="715">
        <v>174.929999999833</v>
      </c>
      <c r="D253" s="716">
        <v>4347.4434481540402</v>
      </c>
      <c r="E253" s="717" t="s">
        <v>329</v>
      </c>
      <c r="F253" s="715">
        <v>8729.1912392158301</v>
      </c>
      <c r="G253" s="716">
        <v>8001.75863594784</v>
      </c>
      <c r="H253" s="715">
        <v>3320.5576500000002</v>
      </c>
      <c r="I253" s="715">
        <v>-3330.5781699999502</v>
      </c>
      <c r="J253" s="716">
        <v>-11332.3368059478</v>
      </c>
      <c r="K253" s="718">
        <v>-0.38154487382899999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DCB7C81-9C94-4C57-8289-E0A65D2C16F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571</v>
      </c>
      <c r="B5" s="730" t="s">
        <v>572</v>
      </c>
      <c r="C5" s="731" t="s">
        <v>573</v>
      </c>
      <c r="D5" s="731" t="s">
        <v>573</v>
      </c>
      <c r="E5" s="731"/>
      <c r="F5" s="731" t="s">
        <v>573</v>
      </c>
      <c r="G5" s="731" t="s">
        <v>573</v>
      </c>
      <c r="H5" s="731" t="s">
        <v>573</v>
      </c>
      <c r="I5" s="732" t="s">
        <v>573</v>
      </c>
      <c r="J5" s="733" t="s">
        <v>73</v>
      </c>
    </row>
    <row r="6" spans="1:10" ht="14.45" customHeight="1" x14ac:dyDescent="0.2">
      <c r="A6" s="729" t="s">
        <v>571</v>
      </c>
      <c r="B6" s="730" t="s">
        <v>574</v>
      </c>
      <c r="C6" s="731">
        <v>1742.0620599999991</v>
      </c>
      <c r="D6" s="731">
        <v>1869.7808900000009</v>
      </c>
      <c r="E6" s="731"/>
      <c r="F6" s="731">
        <v>1712.1794800000014</v>
      </c>
      <c r="G6" s="731">
        <v>1925.4385</v>
      </c>
      <c r="H6" s="731">
        <v>-213.2590199999986</v>
      </c>
      <c r="I6" s="732">
        <v>0.8892413234699531</v>
      </c>
      <c r="J6" s="733" t="s">
        <v>1</v>
      </c>
    </row>
    <row r="7" spans="1:10" ht="14.45" customHeight="1" x14ac:dyDescent="0.2">
      <c r="A7" s="729" t="s">
        <v>571</v>
      </c>
      <c r="B7" s="730" t="s">
        <v>575</v>
      </c>
      <c r="C7" s="731">
        <v>59.470399999999998</v>
      </c>
      <c r="D7" s="731">
        <v>14.286799999999999</v>
      </c>
      <c r="E7" s="731"/>
      <c r="F7" s="731">
        <v>8.5334000000000003</v>
      </c>
      <c r="G7" s="731">
        <v>22.916666015625001</v>
      </c>
      <c r="H7" s="731">
        <v>-14.383266015625001</v>
      </c>
      <c r="I7" s="732">
        <v>0.37236655603314078</v>
      </c>
      <c r="J7" s="733" t="s">
        <v>1</v>
      </c>
    </row>
    <row r="8" spans="1:10" ht="14.45" customHeight="1" x14ac:dyDescent="0.2">
      <c r="A8" s="729" t="s">
        <v>571</v>
      </c>
      <c r="B8" s="730" t="s">
        <v>576</v>
      </c>
      <c r="C8" s="731">
        <v>176.91473000000002</v>
      </c>
      <c r="D8" s="731">
        <v>299.3647499999999</v>
      </c>
      <c r="E8" s="731"/>
      <c r="F8" s="731">
        <v>198.26292000000009</v>
      </c>
      <c r="G8" s="731">
        <v>297.91668750000002</v>
      </c>
      <c r="H8" s="731">
        <v>-99.65376749999993</v>
      </c>
      <c r="I8" s="732">
        <v>0.66549786674840117</v>
      </c>
      <c r="J8" s="733" t="s">
        <v>1</v>
      </c>
    </row>
    <row r="9" spans="1:10" ht="14.45" customHeight="1" x14ac:dyDescent="0.2">
      <c r="A9" s="729" t="s">
        <v>571</v>
      </c>
      <c r="B9" s="730" t="s">
        <v>577</v>
      </c>
      <c r="C9" s="731">
        <v>73.436129999999991</v>
      </c>
      <c r="D9" s="731">
        <v>14.299480000000003</v>
      </c>
      <c r="E9" s="731"/>
      <c r="F9" s="731">
        <v>39.599850000000004</v>
      </c>
      <c r="G9" s="731">
        <v>18.333332031250002</v>
      </c>
      <c r="H9" s="731">
        <v>21.266517968750001</v>
      </c>
      <c r="I9" s="732">
        <v>2.1599919715903386</v>
      </c>
      <c r="J9" s="733" t="s">
        <v>1</v>
      </c>
    </row>
    <row r="10" spans="1:10" ht="14.45" customHeight="1" x14ac:dyDescent="0.2">
      <c r="A10" s="729" t="s">
        <v>571</v>
      </c>
      <c r="B10" s="730" t="s">
        <v>578</v>
      </c>
      <c r="C10" s="731">
        <v>36.750470000000007</v>
      </c>
      <c r="D10" s="731">
        <v>23.771239999999999</v>
      </c>
      <c r="E10" s="731"/>
      <c r="F10" s="731">
        <v>48.621699999999997</v>
      </c>
      <c r="G10" s="731">
        <v>36.666667480468746</v>
      </c>
      <c r="H10" s="731">
        <v>11.955032519531251</v>
      </c>
      <c r="I10" s="732">
        <v>1.3260463342052926</v>
      </c>
      <c r="J10" s="733" t="s">
        <v>1</v>
      </c>
    </row>
    <row r="11" spans="1:10" ht="14.45" customHeight="1" x14ac:dyDescent="0.2">
      <c r="A11" s="729" t="s">
        <v>571</v>
      </c>
      <c r="B11" s="730" t="s">
        <v>579</v>
      </c>
      <c r="C11" s="731">
        <v>0</v>
      </c>
      <c r="D11" s="731">
        <v>0</v>
      </c>
      <c r="E11" s="731"/>
      <c r="F11" s="731">
        <v>0.45650000000000002</v>
      </c>
      <c r="G11" s="731">
        <v>0</v>
      </c>
      <c r="H11" s="731">
        <v>0.45650000000000002</v>
      </c>
      <c r="I11" s="732" t="s">
        <v>573</v>
      </c>
      <c r="J11" s="733" t="s">
        <v>1</v>
      </c>
    </row>
    <row r="12" spans="1:10" ht="14.45" customHeight="1" x14ac:dyDescent="0.2">
      <c r="A12" s="729" t="s">
        <v>571</v>
      </c>
      <c r="B12" s="730" t="s">
        <v>580</v>
      </c>
      <c r="C12" s="731">
        <v>93.760300000000001</v>
      </c>
      <c r="D12" s="731">
        <v>100.98173000000003</v>
      </c>
      <c r="E12" s="731"/>
      <c r="F12" s="731">
        <v>83.193729999999931</v>
      </c>
      <c r="G12" s="731">
        <v>100.83333520507811</v>
      </c>
      <c r="H12" s="731">
        <v>-17.639605205078183</v>
      </c>
      <c r="I12" s="732">
        <v>0.82506176980854418</v>
      </c>
      <c r="J12" s="733" t="s">
        <v>1</v>
      </c>
    </row>
    <row r="13" spans="1:10" ht="14.45" customHeight="1" x14ac:dyDescent="0.2">
      <c r="A13" s="729" t="s">
        <v>571</v>
      </c>
      <c r="B13" s="730" t="s">
        <v>581</v>
      </c>
      <c r="C13" s="731">
        <v>30.870330000000003</v>
      </c>
      <c r="D13" s="731">
        <v>4.2310000000000008</v>
      </c>
      <c r="E13" s="731"/>
      <c r="F13" s="731">
        <v>1.1392799999999998</v>
      </c>
      <c r="G13" s="731">
        <v>9.1666665039062494</v>
      </c>
      <c r="H13" s="731">
        <v>-8.02738650390625</v>
      </c>
      <c r="I13" s="732">
        <v>0.12428509311585748</v>
      </c>
      <c r="J13" s="733" t="s">
        <v>1</v>
      </c>
    </row>
    <row r="14" spans="1:10" ht="14.45" customHeight="1" x14ac:dyDescent="0.2">
      <c r="A14" s="729" t="s">
        <v>571</v>
      </c>
      <c r="B14" s="730" t="s">
        <v>582</v>
      </c>
      <c r="C14" s="731">
        <v>2999.5305499999999</v>
      </c>
      <c r="D14" s="731">
        <v>2556.9626000000003</v>
      </c>
      <c r="E14" s="731"/>
      <c r="F14" s="731">
        <v>1525.1523999999999</v>
      </c>
      <c r="G14" s="731">
        <v>3666.8474999999999</v>
      </c>
      <c r="H14" s="731">
        <v>-2141.6950999999999</v>
      </c>
      <c r="I14" s="732">
        <v>0.41593014162710612</v>
      </c>
      <c r="J14" s="733" t="s">
        <v>1</v>
      </c>
    </row>
    <row r="15" spans="1:10" ht="14.45" customHeight="1" x14ac:dyDescent="0.2">
      <c r="A15" s="729" t="s">
        <v>571</v>
      </c>
      <c r="B15" s="730" t="s">
        <v>583</v>
      </c>
      <c r="C15" s="731">
        <v>383.80137000000002</v>
      </c>
      <c r="D15" s="731">
        <v>271.27940000000001</v>
      </c>
      <c r="E15" s="731"/>
      <c r="F15" s="731">
        <v>512.52942999999993</v>
      </c>
      <c r="G15" s="731">
        <v>366.66666406249999</v>
      </c>
      <c r="H15" s="731">
        <v>145.86276593749994</v>
      </c>
      <c r="I15" s="732">
        <v>1.3978075462912467</v>
      </c>
      <c r="J15" s="733" t="s">
        <v>1</v>
      </c>
    </row>
    <row r="16" spans="1:10" ht="14.45" customHeight="1" x14ac:dyDescent="0.2">
      <c r="A16" s="729" t="s">
        <v>571</v>
      </c>
      <c r="B16" s="730" t="s">
        <v>584</v>
      </c>
      <c r="C16" s="731">
        <v>5596.5963399999991</v>
      </c>
      <c r="D16" s="731">
        <v>5154.9578900000024</v>
      </c>
      <c r="E16" s="731"/>
      <c r="F16" s="731">
        <v>4129.6686900000013</v>
      </c>
      <c r="G16" s="731">
        <v>6444.7860187988272</v>
      </c>
      <c r="H16" s="731">
        <v>-2315.1173287988258</v>
      </c>
      <c r="I16" s="732">
        <v>0.64077669575904472</v>
      </c>
      <c r="J16" s="733" t="s">
        <v>585</v>
      </c>
    </row>
    <row r="18" spans="1:10" ht="14.45" customHeight="1" x14ac:dyDescent="0.2">
      <c r="A18" s="729" t="s">
        <v>571</v>
      </c>
      <c r="B18" s="730" t="s">
        <v>572</v>
      </c>
      <c r="C18" s="731" t="s">
        <v>573</v>
      </c>
      <c r="D18" s="731" t="s">
        <v>573</v>
      </c>
      <c r="E18" s="731"/>
      <c r="F18" s="731" t="s">
        <v>573</v>
      </c>
      <c r="G18" s="731" t="s">
        <v>573</v>
      </c>
      <c r="H18" s="731" t="s">
        <v>573</v>
      </c>
      <c r="I18" s="732" t="s">
        <v>573</v>
      </c>
      <c r="J18" s="733" t="s">
        <v>73</v>
      </c>
    </row>
    <row r="19" spans="1:10" ht="14.45" customHeight="1" x14ac:dyDescent="0.2">
      <c r="A19" s="729" t="s">
        <v>586</v>
      </c>
      <c r="B19" s="730" t="s">
        <v>587</v>
      </c>
      <c r="C19" s="731" t="s">
        <v>573</v>
      </c>
      <c r="D19" s="731" t="s">
        <v>573</v>
      </c>
      <c r="E19" s="731"/>
      <c r="F19" s="731" t="s">
        <v>573</v>
      </c>
      <c r="G19" s="731" t="s">
        <v>573</v>
      </c>
      <c r="H19" s="731" t="s">
        <v>573</v>
      </c>
      <c r="I19" s="732" t="s">
        <v>573</v>
      </c>
      <c r="J19" s="733" t="s">
        <v>0</v>
      </c>
    </row>
    <row r="20" spans="1:10" ht="14.45" customHeight="1" x14ac:dyDescent="0.2">
      <c r="A20" s="729" t="s">
        <v>586</v>
      </c>
      <c r="B20" s="730" t="s">
        <v>574</v>
      </c>
      <c r="C20" s="731">
        <v>202.62548999999996</v>
      </c>
      <c r="D20" s="731">
        <v>243.07144999999988</v>
      </c>
      <c r="E20" s="731"/>
      <c r="F20" s="731">
        <v>262.05476000000004</v>
      </c>
      <c r="G20" s="731">
        <v>256</v>
      </c>
      <c r="H20" s="731">
        <v>6.0547600000000443</v>
      </c>
      <c r="I20" s="732">
        <v>1.0236514062500002</v>
      </c>
      <c r="J20" s="733" t="s">
        <v>1</v>
      </c>
    </row>
    <row r="21" spans="1:10" ht="14.45" customHeight="1" x14ac:dyDescent="0.2">
      <c r="A21" s="729" t="s">
        <v>586</v>
      </c>
      <c r="B21" s="730" t="s">
        <v>577</v>
      </c>
      <c r="C21" s="731">
        <v>0</v>
      </c>
      <c r="D21" s="731">
        <v>2.8884100000000008</v>
      </c>
      <c r="E21" s="731"/>
      <c r="F21" s="731">
        <v>1.11168</v>
      </c>
      <c r="G21" s="731">
        <v>3</v>
      </c>
      <c r="H21" s="731">
        <v>-1.88832</v>
      </c>
      <c r="I21" s="732">
        <v>0.37056</v>
      </c>
      <c r="J21" s="733" t="s">
        <v>1</v>
      </c>
    </row>
    <row r="22" spans="1:10" ht="14.45" customHeight="1" x14ac:dyDescent="0.2">
      <c r="A22" s="729" t="s">
        <v>586</v>
      </c>
      <c r="B22" s="730" t="s">
        <v>578</v>
      </c>
      <c r="C22" s="731">
        <v>5.7353999999999994</v>
      </c>
      <c r="D22" s="731">
        <v>2.8676999999999997</v>
      </c>
      <c r="E22" s="731"/>
      <c r="F22" s="731">
        <v>0</v>
      </c>
      <c r="G22" s="731">
        <v>4</v>
      </c>
      <c r="H22" s="731">
        <v>-4</v>
      </c>
      <c r="I22" s="732">
        <v>0</v>
      </c>
      <c r="J22" s="733" t="s">
        <v>1</v>
      </c>
    </row>
    <row r="23" spans="1:10" ht="14.45" customHeight="1" x14ac:dyDescent="0.2">
      <c r="A23" s="729" t="s">
        <v>586</v>
      </c>
      <c r="B23" s="730" t="s">
        <v>580</v>
      </c>
      <c r="C23" s="731">
        <v>11.557230000000001</v>
      </c>
      <c r="D23" s="731">
        <v>12.935429999999998</v>
      </c>
      <c r="E23" s="731"/>
      <c r="F23" s="731">
        <v>13.10422</v>
      </c>
      <c r="G23" s="731">
        <v>12</v>
      </c>
      <c r="H23" s="731">
        <v>1.1042199999999998</v>
      </c>
      <c r="I23" s="732">
        <v>1.0920183333333333</v>
      </c>
      <c r="J23" s="733" t="s">
        <v>1</v>
      </c>
    </row>
    <row r="24" spans="1:10" ht="14.45" customHeight="1" x14ac:dyDescent="0.2">
      <c r="A24" s="729" t="s">
        <v>586</v>
      </c>
      <c r="B24" s="730" t="s">
        <v>581</v>
      </c>
      <c r="C24" s="731">
        <v>2.7669699999999997</v>
      </c>
      <c r="D24" s="731">
        <v>2.1458600000000003</v>
      </c>
      <c r="E24" s="731"/>
      <c r="F24" s="731">
        <v>0.66789999999999994</v>
      </c>
      <c r="G24" s="731">
        <v>5</v>
      </c>
      <c r="H24" s="731">
        <v>-4.3321000000000005</v>
      </c>
      <c r="I24" s="732">
        <v>0.13357999999999998</v>
      </c>
      <c r="J24" s="733" t="s">
        <v>1</v>
      </c>
    </row>
    <row r="25" spans="1:10" ht="14.45" customHeight="1" x14ac:dyDescent="0.2">
      <c r="A25" s="729" t="s">
        <v>586</v>
      </c>
      <c r="B25" s="730" t="s">
        <v>583</v>
      </c>
      <c r="C25" s="731">
        <v>110.90331000000002</v>
      </c>
      <c r="D25" s="731">
        <v>87.253450000000015</v>
      </c>
      <c r="E25" s="731"/>
      <c r="F25" s="731">
        <v>69.894570000000002</v>
      </c>
      <c r="G25" s="731">
        <v>121</v>
      </c>
      <c r="H25" s="731">
        <v>-51.105429999999998</v>
      </c>
      <c r="I25" s="732">
        <v>0.57764107438016532</v>
      </c>
      <c r="J25" s="733" t="s">
        <v>1</v>
      </c>
    </row>
    <row r="26" spans="1:10" ht="14.45" customHeight="1" x14ac:dyDescent="0.2">
      <c r="A26" s="729" t="s">
        <v>586</v>
      </c>
      <c r="B26" s="730" t="s">
        <v>588</v>
      </c>
      <c r="C26" s="731">
        <v>333.58839999999998</v>
      </c>
      <c r="D26" s="731">
        <v>351.16229999999996</v>
      </c>
      <c r="E26" s="731"/>
      <c r="F26" s="731">
        <v>346.83312999999998</v>
      </c>
      <c r="G26" s="731">
        <v>402</v>
      </c>
      <c r="H26" s="731">
        <v>-55.166870000000017</v>
      </c>
      <c r="I26" s="732">
        <v>0.86276898009950242</v>
      </c>
      <c r="J26" s="733" t="s">
        <v>589</v>
      </c>
    </row>
    <row r="27" spans="1:10" ht="14.45" customHeight="1" x14ac:dyDescent="0.2">
      <c r="A27" s="729" t="s">
        <v>573</v>
      </c>
      <c r="B27" s="730" t="s">
        <v>573</v>
      </c>
      <c r="C27" s="731" t="s">
        <v>573</v>
      </c>
      <c r="D27" s="731" t="s">
        <v>573</v>
      </c>
      <c r="E27" s="731"/>
      <c r="F27" s="731" t="s">
        <v>573</v>
      </c>
      <c r="G27" s="731" t="s">
        <v>573</v>
      </c>
      <c r="H27" s="731" t="s">
        <v>573</v>
      </c>
      <c r="I27" s="732" t="s">
        <v>573</v>
      </c>
      <c r="J27" s="733" t="s">
        <v>590</v>
      </c>
    </row>
    <row r="28" spans="1:10" ht="14.45" customHeight="1" x14ac:dyDescent="0.2">
      <c r="A28" s="729" t="s">
        <v>591</v>
      </c>
      <c r="B28" s="730" t="s">
        <v>592</v>
      </c>
      <c r="C28" s="731" t="s">
        <v>573</v>
      </c>
      <c r="D28" s="731" t="s">
        <v>573</v>
      </c>
      <c r="E28" s="731"/>
      <c r="F28" s="731" t="s">
        <v>573</v>
      </c>
      <c r="G28" s="731" t="s">
        <v>573</v>
      </c>
      <c r="H28" s="731" t="s">
        <v>573</v>
      </c>
      <c r="I28" s="732" t="s">
        <v>573</v>
      </c>
      <c r="J28" s="733" t="s">
        <v>0</v>
      </c>
    </row>
    <row r="29" spans="1:10" ht="14.45" customHeight="1" x14ac:dyDescent="0.2">
      <c r="A29" s="729" t="s">
        <v>591</v>
      </c>
      <c r="B29" s="730" t="s">
        <v>574</v>
      </c>
      <c r="C29" s="731">
        <v>126.08445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573</v>
      </c>
      <c r="J29" s="733" t="s">
        <v>1</v>
      </c>
    </row>
    <row r="30" spans="1:10" ht="14.45" customHeight="1" x14ac:dyDescent="0.2">
      <c r="A30" s="729" t="s">
        <v>591</v>
      </c>
      <c r="B30" s="730" t="s">
        <v>577</v>
      </c>
      <c r="C30" s="731">
        <v>12.88439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573</v>
      </c>
      <c r="J30" s="733" t="s">
        <v>1</v>
      </c>
    </row>
    <row r="31" spans="1:10" ht="14.45" customHeight="1" x14ac:dyDescent="0.2">
      <c r="A31" s="729" t="s">
        <v>591</v>
      </c>
      <c r="B31" s="730" t="s">
        <v>580</v>
      </c>
      <c r="C31" s="731">
        <v>5.2684799999999994</v>
      </c>
      <c r="D31" s="731">
        <v>1.8823099999999999</v>
      </c>
      <c r="E31" s="731"/>
      <c r="F31" s="731">
        <v>0</v>
      </c>
      <c r="G31" s="731">
        <v>3</v>
      </c>
      <c r="H31" s="731">
        <v>-3</v>
      </c>
      <c r="I31" s="732">
        <v>0</v>
      </c>
      <c r="J31" s="733" t="s">
        <v>1</v>
      </c>
    </row>
    <row r="32" spans="1:10" ht="14.45" customHeight="1" x14ac:dyDescent="0.2">
      <c r="A32" s="729" t="s">
        <v>591</v>
      </c>
      <c r="B32" s="730" t="s">
        <v>581</v>
      </c>
      <c r="C32" s="731">
        <v>1.2965199999999999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573</v>
      </c>
      <c r="J32" s="733" t="s">
        <v>1</v>
      </c>
    </row>
    <row r="33" spans="1:10" ht="14.45" customHeight="1" x14ac:dyDescent="0.2">
      <c r="A33" s="729" t="s">
        <v>591</v>
      </c>
      <c r="B33" s="730" t="s">
        <v>583</v>
      </c>
      <c r="C33" s="731">
        <v>0.41399999999999998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573</v>
      </c>
      <c r="J33" s="733" t="s">
        <v>1</v>
      </c>
    </row>
    <row r="34" spans="1:10" ht="14.45" customHeight="1" x14ac:dyDescent="0.2">
      <c r="A34" s="729" t="s">
        <v>591</v>
      </c>
      <c r="B34" s="730" t="s">
        <v>593</v>
      </c>
      <c r="C34" s="731">
        <v>145.94783999999999</v>
      </c>
      <c r="D34" s="731">
        <v>1.8823099999999999</v>
      </c>
      <c r="E34" s="731"/>
      <c r="F34" s="731">
        <v>0</v>
      </c>
      <c r="G34" s="731">
        <v>3</v>
      </c>
      <c r="H34" s="731">
        <v>-3</v>
      </c>
      <c r="I34" s="732">
        <v>0</v>
      </c>
      <c r="J34" s="733" t="s">
        <v>589</v>
      </c>
    </row>
    <row r="35" spans="1:10" ht="14.45" customHeight="1" x14ac:dyDescent="0.2">
      <c r="A35" s="729" t="s">
        <v>573</v>
      </c>
      <c r="B35" s="730" t="s">
        <v>573</v>
      </c>
      <c r="C35" s="731" t="s">
        <v>573</v>
      </c>
      <c r="D35" s="731" t="s">
        <v>573</v>
      </c>
      <c r="E35" s="731"/>
      <c r="F35" s="731" t="s">
        <v>573</v>
      </c>
      <c r="G35" s="731" t="s">
        <v>573</v>
      </c>
      <c r="H35" s="731" t="s">
        <v>573</v>
      </c>
      <c r="I35" s="732" t="s">
        <v>573</v>
      </c>
      <c r="J35" s="733" t="s">
        <v>590</v>
      </c>
    </row>
    <row r="36" spans="1:10" ht="14.45" customHeight="1" x14ac:dyDescent="0.2">
      <c r="A36" s="729" t="s">
        <v>594</v>
      </c>
      <c r="B36" s="730" t="s">
        <v>595</v>
      </c>
      <c r="C36" s="731" t="s">
        <v>573</v>
      </c>
      <c r="D36" s="731" t="s">
        <v>573</v>
      </c>
      <c r="E36" s="731"/>
      <c r="F36" s="731" t="s">
        <v>573</v>
      </c>
      <c r="G36" s="731" t="s">
        <v>573</v>
      </c>
      <c r="H36" s="731" t="s">
        <v>573</v>
      </c>
      <c r="I36" s="732" t="s">
        <v>573</v>
      </c>
      <c r="J36" s="733" t="s">
        <v>0</v>
      </c>
    </row>
    <row r="37" spans="1:10" ht="14.45" customHeight="1" x14ac:dyDescent="0.2">
      <c r="A37" s="729" t="s">
        <v>594</v>
      </c>
      <c r="B37" s="730" t="s">
        <v>574</v>
      </c>
      <c r="C37" s="731">
        <v>1.55261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573</v>
      </c>
      <c r="J37" s="733" t="s">
        <v>1</v>
      </c>
    </row>
    <row r="38" spans="1:10" ht="14.45" customHeight="1" x14ac:dyDescent="0.2">
      <c r="A38" s="729" t="s">
        <v>594</v>
      </c>
      <c r="B38" s="730" t="s">
        <v>596</v>
      </c>
      <c r="C38" s="731">
        <v>1.55261</v>
      </c>
      <c r="D38" s="731">
        <v>0</v>
      </c>
      <c r="E38" s="731"/>
      <c r="F38" s="731">
        <v>0</v>
      </c>
      <c r="G38" s="731">
        <v>0</v>
      </c>
      <c r="H38" s="731">
        <v>0</v>
      </c>
      <c r="I38" s="732" t="s">
        <v>573</v>
      </c>
      <c r="J38" s="733" t="s">
        <v>589</v>
      </c>
    </row>
    <row r="39" spans="1:10" ht="14.45" customHeight="1" x14ac:dyDescent="0.2">
      <c r="A39" s="729" t="s">
        <v>573</v>
      </c>
      <c r="B39" s="730" t="s">
        <v>573</v>
      </c>
      <c r="C39" s="731" t="s">
        <v>573</v>
      </c>
      <c r="D39" s="731" t="s">
        <v>573</v>
      </c>
      <c r="E39" s="731"/>
      <c r="F39" s="731" t="s">
        <v>573</v>
      </c>
      <c r="G39" s="731" t="s">
        <v>573</v>
      </c>
      <c r="H39" s="731" t="s">
        <v>573</v>
      </c>
      <c r="I39" s="732" t="s">
        <v>573</v>
      </c>
      <c r="J39" s="733" t="s">
        <v>590</v>
      </c>
    </row>
    <row r="40" spans="1:10" ht="14.45" customHeight="1" x14ac:dyDescent="0.2">
      <c r="A40" s="729" t="s">
        <v>597</v>
      </c>
      <c r="B40" s="730" t="s">
        <v>598</v>
      </c>
      <c r="C40" s="731" t="s">
        <v>573</v>
      </c>
      <c r="D40" s="731" t="s">
        <v>573</v>
      </c>
      <c r="E40" s="731"/>
      <c r="F40" s="731" t="s">
        <v>573</v>
      </c>
      <c r="G40" s="731" t="s">
        <v>573</v>
      </c>
      <c r="H40" s="731" t="s">
        <v>573</v>
      </c>
      <c r="I40" s="732" t="s">
        <v>573</v>
      </c>
      <c r="J40" s="733" t="s">
        <v>0</v>
      </c>
    </row>
    <row r="41" spans="1:10" ht="14.45" customHeight="1" x14ac:dyDescent="0.2">
      <c r="A41" s="729" t="s">
        <v>597</v>
      </c>
      <c r="B41" s="730" t="s">
        <v>574</v>
      </c>
      <c r="C41" s="731">
        <v>1411.7995099999991</v>
      </c>
      <c r="D41" s="731">
        <v>1626.709440000001</v>
      </c>
      <c r="E41" s="731"/>
      <c r="F41" s="731">
        <v>1450.1247200000014</v>
      </c>
      <c r="G41" s="731">
        <v>1669</v>
      </c>
      <c r="H41" s="731">
        <v>-218.87527999999861</v>
      </c>
      <c r="I41" s="732">
        <v>0.86885843019772402</v>
      </c>
      <c r="J41" s="733" t="s">
        <v>1</v>
      </c>
    </row>
    <row r="42" spans="1:10" ht="14.45" customHeight="1" x14ac:dyDescent="0.2">
      <c r="A42" s="729" t="s">
        <v>597</v>
      </c>
      <c r="B42" s="730" t="s">
        <v>575</v>
      </c>
      <c r="C42" s="731">
        <v>59.470399999999998</v>
      </c>
      <c r="D42" s="731">
        <v>14.286799999999999</v>
      </c>
      <c r="E42" s="731"/>
      <c r="F42" s="731">
        <v>8.5334000000000003</v>
      </c>
      <c r="G42" s="731">
        <v>23</v>
      </c>
      <c r="H42" s="731">
        <v>-14.4666</v>
      </c>
      <c r="I42" s="732">
        <v>0.37101739130434785</v>
      </c>
      <c r="J42" s="733" t="s">
        <v>1</v>
      </c>
    </row>
    <row r="43" spans="1:10" ht="14.45" customHeight="1" x14ac:dyDescent="0.2">
      <c r="A43" s="729" t="s">
        <v>597</v>
      </c>
      <c r="B43" s="730" t="s">
        <v>576</v>
      </c>
      <c r="C43" s="731">
        <v>176.91473000000002</v>
      </c>
      <c r="D43" s="731">
        <v>299.3647499999999</v>
      </c>
      <c r="E43" s="731"/>
      <c r="F43" s="731">
        <v>198.26292000000009</v>
      </c>
      <c r="G43" s="731">
        <v>298</v>
      </c>
      <c r="H43" s="731">
        <v>-99.737079999999906</v>
      </c>
      <c r="I43" s="732">
        <v>0.66531181208053725</v>
      </c>
      <c r="J43" s="733" t="s">
        <v>1</v>
      </c>
    </row>
    <row r="44" spans="1:10" ht="14.45" customHeight="1" x14ac:dyDescent="0.2">
      <c r="A44" s="729" t="s">
        <v>597</v>
      </c>
      <c r="B44" s="730" t="s">
        <v>577</v>
      </c>
      <c r="C44" s="731">
        <v>60.551739999999995</v>
      </c>
      <c r="D44" s="731">
        <v>11.411070000000002</v>
      </c>
      <c r="E44" s="731"/>
      <c r="F44" s="731">
        <v>38.488170000000004</v>
      </c>
      <c r="G44" s="731">
        <v>15</v>
      </c>
      <c r="H44" s="731">
        <v>23.488170000000004</v>
      </c>
      <c r="I44" s="732">
        <v>2.5658780000000001</v>
      </c>
      <c r="J44" s="733" t="s">
        <v>1</v>
      </c>
    </row>
    <row r="45" spans="1:10" ht="14.45" customHeight="1" x14ac:dyDescent="0.2">
      <c r="A45" s="729" t="s">
        <v>597</v>
      </c>
      <c r="B45" s="730" t="s">
        <v>578</v>
      </c>
      <c r="C45" s="731">
        <v>31.015070000000005</v>
      </c>
      <c r="D45" s="731">
        <v>20.90354</v>
      </c>
      <c r="E45" s="731"/>
      <c r="F45" s="731">
        <v>48.621699999999997</v>
      </c>
      <c r="G45" s="731">
        <v>32</v>
      </c>
      <c r="H45" s="731">
        <v>16.621699999999997</v>
      </c>
      <c r="I45" s="732">
        <v>1.5194281249999999</v>
      </c>
      <c r="J45" s="733" t="s">
        <v>1</v>
      </c>
    </row>
    <row r="46" spans="1:10" ht="14.45" customHeight="1" x14ac:dyDescent="0.2">
      <c r="A46" s="729" t="s">
        <v>597</v>
      </c>
      <c r="B46" s="730" t="s">
        <v>579</v>
      </c>
      <c r="C46" s="731">
        <v>0</v>
      </c>
      <c r="D46" s="731">
        <v>0</v>
      </c>
      <c r="E46" s="731"/>
      <c r="F46" s="731">
        <v>0.45650000000000002</v>
      </c>
      <c r="G46" s="731">
        <v>0</v>
      </c>
      <c r="H46" s="731">
        <v>0.45650000000000002</v>
      </c>
      <c r="I46" s="732" t="s">
        <v>573</v>
      </c>
      <c r="J46" s="733" t="s">
        <v>1</v>
      </c>
    </row>
    <row r="47" spans="1:10" ht="14.45" customHeight="1" x14ac:dyDescent="0.2">
      <c r="A47" s="729" t="s">
        <v>597</v>
      </c>
      <c r="B47" s="730" t="s">
        <v>580</v>
      </c>
      <c r="C47" s="731">
        <v>76.93459</v>
      </c>
      <c r="D47" s="731">
        <v>86.163990000000027</v>
      </c>
      <c r="E47" s="731"/>
      <c r="F47" s="731">
        <v>70.089509999999933</v>
      </c>
      <c r="G47" s="731">
        <v>86</v>
      </c>
      <c r="H47" s="731">
        <v>-15.910490000000067</v>
      </c>
      <c r="I47" s="732">
        <v>0.81499430232558057</v>
      </c>
      <c r="J47" s="733" t="s">
        <v>1</v>
      </c>
    </row>
    <row r="48" spans="1:10" ht="14.45" customHeight="1" x14ac:dyDescent="0.2">
      <c r="A48" s="729" t="s">
        <v>597</v>
      </c>
      <c r="B48" s="730" t="s">
        <v>581</v>
      </c>
      <c r="C48" s="731">
        <v>26.806840000000001</v>
      </c>
      <c r="D48" s="731">
        <v>2.0851400000000004</v>
      </c>
      <c r="E48" s="731"/>
      <c r="F48" s="731">
        <v>0.47138000000000002</v>
      </c>
      <c r="G48" s="731">
        <v>4</v>
      </c>
      <c r="H48" s="731">
        <v>-3.5286200000000001</v>
      </c>
      <c r="I48" s="732">
        <v>0.11784500000000001</v>
      </c>
      <c r="J48" s="733" t="s">
        <v>1</v>
      </c>
    </row>
    <row r="49" spans="1:10" ht="14.45" customHeight="1" x14ac:dyDescent="0.2">
      <c r="A49" s="729" t="s">
        <v>597</v>
      </c>
      <c r="B49" s="730" t="s">
        <v>583</v>
      </c>
      <c r="C49" s="731">
        <v>272.48406</v>
      </c>
      <c r="D49" s="731">
        <v>184.02595000000002</v>
      </c>
      <c r="E49" s="731"/>
      <c r="F49" s="731">
        <v>442.63485999999995</v>
      </c>
      <c r="G49" s="731">
        <v>245</v>
      </c>
      <c r="H49" s="731">
        <v>197.63485999999995</v>
      </c>
      <c r="I49" s="732">
        <v>1.8066728979591835</v>
      </c>
      <c r="J49" s="733" t="s">
        <v>1</v>
      </c>
    </row>
    <row r="50" spans="1:10" ht="14.45" customHeight="1" x14ac:dyDescent="0.2">
      <c r="A50" s="729" t="s">
        <v>597</v>
      </c>
      <c r="B50" s="730" t="s">
        <v>599</v>
      </c>
      <c r="C50" s="731">
        <v>2115.9769399999986</v>
      </c>
      <c r="D50" s="731">
        <v>2244.9506800000017</v>
      </c>
      <c r="E50" s="731"/>
      <c r="F50" s="731">
        <v>2257.6831600000014</v>
      </c>
      <c r="G50" s="731">
        <v>2373</v>
      </c>
      <c r="H50" s="731">
        <v>-115.31683999999859</v>
      </c>
      <c r="I50" s="732">
        <v>0.95140461862621217</v>
      </c>
      <c r="J50" s="733" t="s">
        <v>589</v>
      </c>
    </row>
    <row r="51" spans="1:10" ht="14.45" customHeight="1" x14ac:dyDescent="0.2">
      <c r="A51" s="729" t="s">
        <v>573</v>
      </c>
      <c r="B51" s="730" t="s">
        <v>573</v>
      </c>
      <c r="C51" s="731" t="s">
        <v>573</v>
      </c>
      <c r="D51" s="731" t="s">
        <v>573</v>
      </c>
      <c r="E51" s="731"/>
      <c r="F51" s="731" t="s">
        <v>573</v>
      </c>
      <c r="G51" s="731" t="s">
        <v>573</v>
      </c>
      <c r="H51" s="731" t="s">
        <v>573</v>
      </c>
      <c r="I51" s="732" t="s">
        <v>573</v>
      </c>
      <c r="J51" s="733" t="s">
        <v>590</v>
      </c>
    </row>
    <row r="52" spans="1:10" ht="14.45" customHeight="1" x14ac:dyDescent="0.2">
      <c r="A52" s="729" t="s">
        <v>600</v>
      </c>
      <c r="B52" s="730" t="s">
        <v>601</v>
      </c>
      <c r="C52" s="731" t="s">
        <v>573</v>
      </c>
      <c r="D52" s="731" t="s">
        <v>573</v>
      </c>
      <c r="E52" s="731"/>
      <c r="F52" s="731" t="s">
        <v>573</v>
      </c>
      <c r="G52" s="731" t="s">
        <v>573</v>
      </c>
      <c r="H52" s="731" t="s">
        <v>573</v>
      </c>
      <c r="I52" s="732" t="s">
        <v>573</v>
      </c>
      <c r="J52" s="733" t="s">
        <v>0</v>
      </c>
    </row>
    <row r="53" spans="1:10" ht="14.45" customHeight="1" x14ac:dyDescent="0.2">
      <c r="A53" s="729" t="s">
        <v>600</v>
      </c>
      <c r="B53" s="730" t="s">
        <v>582</v>
      </c>
      <c r="C53" s="731">
        <v>2999.5305499999999</v>
      </c>
      <c r="D53" s="731">
        <v>2556.9626000000003</v>
      </c>
      <c r="E53" s="731"/>
      <c r="F53" s="731">
        <v>1525.1523999999999</v>
      </c>
      <c r="G53" s="731">
        <v>3667</v>
      </c>
      <c r="H53" s="731">
        <v>-2141.8476000000001</v>
      </c>
      <c r="I53" s="732">
        <v>0.41591284428688302</v>
      </c>
      <c r="J53" s="733" t="s">
        <v>1</v>
      </c>
    </row>
    <row r="54" spans="1:10" ht="14.45" customHeight="1" x14ac:dyDescent="0.2">
      <c r="A54" s="729" t="s">
        <v>600</v>
      </c>
      <c r="B54" s="730" t="s">
        <v>602</v>
      </c>
      <c r="C54" s="731">
        <v>2999.5305499999999</v>
      </c>
      <c r="D54" s="731">
        <v>2556.9626000000003</v>
      </c>
      <c r="E54" s="731"/>
      <c r="F54" s="731">
        <v>1525.1523999999999</v>
      </c>
      <c r="G54" s="731">
        <v>3667</v>
      </c>
      <c r="H54" s="731">
        <v>-2141.8476000000001</v>
      </c>
      <c r="I54" s="732">
        <v>0.41591284428688302</v>
      </c>
      <c r="J54" s="733" t="s">
        <v>589</v>
      </c>
    </row>
    <row r="55" spans="1:10" ht="14.45" customHeight="1" x14ac:dyDescent="0.2">
      <c r="A55" s="729" t="s">
        <v>573</v>
      </c>
      <c r="B55" s="730" t="s">
        <v>573</v>
      </c>
      <c r="C55" s="731" t="s">
        <v>573</v>
      </c>
      <c r="D55" s="731" t="s">
        <v>573</v>
      </c>
      <c r="E55" s="731"/>
      <c r="F55" s="731" t="s">
        <v>573</v>
      </c>
      <c r="G55" s="731" t="s">
        <v>573</v>
      </c>
      <c r="H55" s="731" t="s">
        <v>573</v>
      </c>
      <c r="I55" s="732" t="s">
        <v>573</v>
      </c>
      <c r="J55" s="733" t="s">
        <v>590</v>
      </c>
    </row>
    <row r="56" spans="1:10" ht="14.45" customHeight="1" x14ac:dyDescent="0.2">
      <c r="A56" s="729" t="s">
        <v>571</v>
      </c>
      <c r="B56" s="730" t="s">
        <v>584</v>
      </c>
      <c r="C56" s="731">
        <v>5596.5963399999982</v>
      </c>
      <c r="D56" s="731">
        <v>5154.9578900000015</v>
      </c>
      <c r="E56" s="731"/>
      <c r="F56" s="731">
        <v>4129.6686900000013</v>
      </c>
      <c r="G56" s="731">
        <v>6445</v>
      </c>
      <c r="H56" s="731">
        <v>-2315.3313099999987</v>
      </c>
      <c r="I56" s="732">
        <v>0.64075542125678842</v>
      </c>
      <c r="J56" s="733" t="s">
        <v>585</v>
      </c>
    </row>
  </sheetData>
  <mergeCells count="3">
    <mergeCell ref="F3:I3"/>
    <mergeCell ref="C4:D4"/>
    <mergeCell ref="A1:I1"/>
  </mergeCells>
  <conditionalFormatting sqref="F17 F57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6">
    <cfRule type="expression" dxfId="66" priority="5">
      <formula>$H18&gt;0</formula>
    </cfRule>
  </conditionalFormatting>
  <conditionalFormatting sqref="A18:A56">
    <cfRule type="expression" dxfId="65" priority="2">
      <formula>AND($J18&lt;&gt;"mezeraKL",$J18&lt;&gt;"")</formula>
    </cfRule>
  </conditionalFormatting>
  <conditionalFormatting sqref="I18:I56">
    <cfRule type="expression" dxfId="64" priority="6">
      <formula>$I18&gt;1</formula>
    </cfRule>
  </conditionalFormatting>
  <conditionalFormatting sqref="B18:B56">
    <cfRule type="expression" dxfId="63" priority="1">
      <formula>OR($J18="NS",$J18="SumaNS",$J18="Účet")</formula>
    </cfRule>
  </conditionalFormatting>
  <conditionalFormatting sqref="A18:D56 F18:I56">
    <cfRule type="expression" dxfId="62" priority="8">
      <formula>AND($J18&lt;&gt;"",$J18&lt;&gt;"mezeraKL")</formula>
    </cfRule>
  </conditionalFormatting>
  <conditionalFormatting sqref="B18:D56 F18:I56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6 F18:I56">
    <cfRule type="expression" dxfId="60" priority="4">
      <formula>OR($J18="SumaNS",$J18="NS")</formula>
    </cfRule>
  </conditionalFormatting>
  <hyperlinks>
    <hyperlink ref="A2" location="Obsah!A1" display="Zpět na Obsah  KL 01  1.-4.měsíc" xr:uid="{BFC83E05-F3AF-4CF7-818D-93AFD7A596A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4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320.78054491563046</v>
      </c>
      <c r="M3" s="203">
        <f>SUBTOTAL(9,M5:M1048576)</f>
        <v>11693.75</v>
      </c>
      <c r="N3" s="204">
        <f>SUBTOTAL(9,N5:N1048576)</f>
        <v>3751127.4971071538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571</v>
      </c>
      <c r="B5" s="741" t="s">
        <v>572</v>
      </c>
      <c r="C5" s="742" t="s">
        <v>586</v>
      </c>
      <c r="D5" s="743" t="s">
        <v>587</v>
      </c>
      <c r="E5" s="744">
        <v>50113001</v>
      </c>
      <c r="F5" s="743" t="s">
        <v>603</v>
      </c>
      <c r="G5" s="742" t="s">
        <v>604</v>
      </c>
      <c r="H5" s="742">
        <v>196886</v>
      </c>
      <c r="I5" s="742">
        <v>96886</v>
      </c>
      <c r="J5" s="742" t="s">
        <v>605</v>
      </c>
      <c r="K5" s="742" t="s">
        <v>606</v>
      </c>
      <c r="L5" s="745">
        <v>50.16</v>
      </c>
      <c r="M5" s="745">
        <v>1</v>
      </c>
      <c r="N5" s="746">
        <v>50.16</v>
      </c>
    </row>
    <row r="6" spans="1:14" ht="14.45" customHeight="1" x14ac:dyDescent="0.2">
      <c r="A6" s="747" t="s">
        <v>571</v>
      </c>
      <c r="B6" s="748" t="s">
        <v>572</v>
      </c>
      <c r="C6" s="749" t="s">
        <v>586</v>
      </c>
      <c r="D6" s="750" t="s">
        <v>587</v>
      </c>
      <c r="E6" s="751">
        <v>50113001</v>
      </c>
      <c r="F6" s="750" t="s">
        <v>603</v>
      </c>
      <c r="G6" s="749" t="s">
        <v>604</v>
      </c>
      <c r="H6" s="749">
        <v>100362</v>
      </c>
      <c r="I6" s="749">
        <v>362</v>
      </c>
      <c r="J6" s="749" t="s">
        <v>607</v>
      </c>
      <c r="K6" s="749" t="s">
        <v>608</v>
      </c>
      <c r="L6" s="752">
        <v>72.600000000000009</v>
      </c>
      <c r="M6" s="752">
        <v>5</v>
      </c>
      <c r="N6" s="753">
        <v>363.00000000000006</v>
      </c>
    </row>
    <row r="7" spans="1:14" ht="14.45" customHeight="1" x14ac:dyDescent="0.2">
      <c r="A7" s="747" t="s">
        <v>571</v>
      </c>
      <c r="B7" s="748" t="s">
        <v>572</v>
      </c>
      <c r="C7" s="749" t="s">
        <v>586</v>
      </c>
      <c r="D7" s="750" t="s">
        <v>587</v>
      </c>
      <c r="E7" s="751">
        <v>50113001</v>
      </c>
      <c r="F7" s="750" t="s">
        <v>603</v>
      </c>
      <c r="G7" s="749" t="s">
        <v>604</v>
      </c>
      <c r="H7" s="749">
        <v>847713</v>
      </c>
      <c r="I7" s="749">
        <v>125526</v>
      </c>
      <c r="J7" s="749" t="s">
        <v>609</v>
      </c>
      <c r="K7" s="749" t="s">
        <v>610</v>
      </c>
      <c r="L7" s="752">
        <v>111.63</v>
      </c>
      <c r="M7" s="752">
        <v>3</v>
      </c>
      <c r="N7" s="753">
        <v>334.89</v>
      </c>
    </row>
    <row r="8" spans="1:14" ht="14.45" customHeight="1" x14ac:dyDescent="0.2">
      <c r="A8" s="747" t="s">
        <v>571</v>
      </c>
      <c r="B8" s="748" t="s">
        <v>572</v>
      </c>
      <c r="C8" s="749" t="s">
        <v>586</v>
      </c>
      <c r="D8" s="750" t="s">
        <v>587</v>
      </c>
      <c r="E8" s="751">
        <v>50113001</v>
      </c>
      <c r="F8" s="750" t="s">
        <v>603</v>
      </c>
      <c r="G8" s="749" t="s">
        <v>604</v>
      </c>
      <c r="H8" s="749">
        <v>847974</v>
      </c>
      <c r="I8" s="749">
        <v>125525</v>
      </c>
      <c r="J8" s="749" t="s">
        <v>609</v>
      </c>
      <c r="K8" s="749" t="s">
        <v>611</v>
      </c>
      <c r="L8" s="752">
        <v>47.11999999999999</v>
      </c>
      <c r="M8" s="752">
        <v>1</v>
      </c>
      <c r="N8" s="753">
        <v>47.11999999999999</v>
      </c>
    </row>
    <row r="9" spans="1:14" ht="14.45" customHeight="1" x14ac:dyDescent="0.2">
      <c r="A9" s="747" t="s">
        <v>571</v>
      </c>
      <c r="B9" s="748" t="s">
        <v>572</v>
      </c>
      <c r="C9" s="749" t="s">
        <v>586</v>
      </c>
      <c r="D9" s="750" t="s">
        <v>587</v>
      </c>
      <c r="E9" s="751">
        <v>50113001</v>
      </c>
      <c r="F9" s="750" t="s">
        <v>603</v>
      </c>
      <c r="G9" s="749" t="s">
        <v>604</v>
      </c>
      <c r="H9" s="749">
        <v>156926</v>
      </c>
      <c r="I9" s="749">
        <v>56926</v>
      </c>
      <c r="J9" s="749" t="s">
        <v>612</v>
      </c>
      <c r="K9" s="749" t="s">
        <v>613</v>
      </c>
      <c r="L9" s="752">
        <v>48.400006209860138</v>
      </c>
      <c r="M9" s="752">
        <v>80</v>
      </c>
      <c r="N9" s="753">
        <v>3872.0004967888108</v>
      </c>
    </row>
    <row r="10" spans="1:14" ht="14.45" customHeight="1" x14ac:dyDescent="0.2">
      <c r="A10" s="747" t="s">
        <v>571</v>
      </c>
      <c r="B10" s="748" t="s">
        <v>572</v>
      </c>
      <c r="C10" s="749" t="s">
        <v>586</v>
      </c>
      <c r="D10" s="750" t="s">
        <v>587</v>
      </c>
      <c r="E10" s="751">
        <v>50113001</v>
      </c>
      <c r="F10" s="750" t="s">
        <v>603</v>
      </c>
      <c r="G10" s="749" t="s">
        <v>604</v>
      </c>
      <c r="H10" s="749">
        <v>905097</v>
      </c>
      <c r="I10" s="749">
        <v>158767</v>
      </c>
      <c r="J10" s="749" t="s">
        <v>614</v>
      </c>
      <c r="K10" s="749" t="s">
        <v>615</v>
      </c>
      <c r="L10" s="752">
        <v>167.42073336425346</v>
      </c>
      <c r="M10" s="752">
        <v>48</v>
      </c>
      <c r="N10" s="753">
        <v>8036.1952014841663</v>
      </c>
    </row>
    <row r="11" spans="1:14" ht="14.45" customHeight="1" x14ac:dyDescent="0.2">
      <c r="A11" s="747" t="s">
        <v>571</v>
      </c>
      <c r="B11" s="748" t="s">
        <v>572</v>
      </c>
      <c r="C11" s="749" t="s">
        <v>586</v>
      </c>
      <c r="D11" s="750" t="s">
        <v>587</v>
      </c>
      <c r="E11" s="751">
        <v>50113001</v>
      </c>
      <c r="F11" s="750" t="s">
        <v>603</v>
      </c>
      <c r="G11" s="749" t="s">
        <v>604</v>
      </c>
      <c r="H11" s="749">
        <v>103070</v>
      </c>
      <c r="I11" s="749">
        <v>103070</v>
      </c>
      <c r="J11" s="749" t="s">
        <v>616</v>
      </c>
      <c r="K11" s="749" t="s">
        <v>617</v>
      </c>
      <c r="L11" s="752">
        <v>335.4</v>
      </c>
      <c r="M11" s="752">
        <v>3</v>
      </c>
      <c r="N11" s="753">
        <v>1006.1999999999999</v>
      </c>
    </row>
    <row r="12" spans="1:14" ht="14.45" customHeight="1" x14ac:dyDescent="0.2">
      <c r="A12" s="747" t="s">
        <v>571</v>
      </c>
      <c r="B12" s="748" t="s">
        <v>572</v>
      </c>
      <c r="C12" s="749" t="s">
        <v>586</v>
      </c>
      <c r="D12" s="750" t="s">
        <v>587</v>
      </c>
      <c r="E12" s="751">
        <v>50113001</v>
      </c>
      <c r="F12" s="750" t="s">
        <v>603</v>
      </c>
      <c r="G12" s="749" t="s">
        <v>604</v>
      </c>
      <c r="H12" s="749">
        <v>51366</v>
      </c>
      <c r="I12" s="749">
        <v>51366</v>
      </c>
      <c r="J12" s="749" t="s">
        <v>618</v>
      </c>
      <c r="K12" s="749" t="s">
        <v>619</v>
      </c>
      <c r="L12" s="752">
        <v>171.59999999999997</v>
      </c>
      <c r="M12" s="752">
        <v>27</v>
      </c>
      <c r="N12" s="753">
        <v>4633.1999999999989</v>
      </c>
    </row>
    <row r="13" spans="1:14" ht="14.45" customHeight="1" x14ac:dyDescent="0.2">
      <c r="A13" s="747" t="s">
        <v>571</v>
      </c>
      <c r="B13" s="748" t="s">
        <v>572</v>
      </c>
      <c r="C13" s="749" t="s">
        <v>586</v>
      </c>
      <c r="D13" s="750" t="s">
        <v>587</v>
      </c>
      <c r="E13" s="751">
        <v>50113001</v>
      </c>
      <c r="F13" s="750" t="s">
        <v>603</v>
      </c>
      <c r="G13" s="749" t="s">
        <v>604</v>
      </c>
      <c r="H13" s="749">
        <v>55919</v>
      </c>
      <c r="I13" s="749">
        <v>55919</v>
      </c>
      <c r="J13" s="749" t="s">
        <v>620</v>
      </c>
      <c r="K13" s="749" t="s">
        <v>621</v>
      </c>
      <c r="L13" s="752">
        <v>153.33000000000001</v>
      </c>
      <c r="M13" s="752">
        <v>1</v>
      </c>
      <c r="N13" s="753">
        <v>153.33000000000001</v>
      </c>
    </row>
    <row r="14" spans="1:14" ht="14.45" customHeight="1" x14ac:dyDescent="0.2">
      <c r="A14" s="747" t="s">
        <v>571</v>
      </c>
      <c r="B14" s="748" t="s">
        <v>572</v>
      </c>
      <c r="C14" s="749" t="s">
        <v>586</v>
      </c>
      <c r="D14" s="750" t="s">
        <v>587</v>
      </c>
      <c r="E14" s="751">
        <v>50113001</v>
      </c>
      <c r="F14" s="750" t="s">
        <v>603</v>
      </c>
      <c r="G14" s="749" t="s">
        <v>604</v>
      </c>
      <c r="H14" s="749">
        <v>157608</v>
      </c>
      <c r="I14" s="749">
        <v>57608</v>
      </c>
      <c r="J14" s="749" t="s">
        <v>622</v>
      </c>
      <c r="K14" s="749" t="s">
        <v>623</v>
      </c>
      <c r="L14" s="752">
        <v>79.643333333333317</v>
      </c>
      <c r="M14" s="752">
        <v>3</v>
      </c>
      <c r="N14" s="753">
        <v>238.92999999999995</v>
      </c>
    </row>
    <row r="15" spans="1:14" ht="14.45" customHeight="1" x14ac:dyDescent="0.2">
      <c r="A15" s="747" t="s">
        <v>571</v>
      </c>
      <c r="B15" s="748" t="s">
        <v>572</v>
      </c>
      <c r="C15" s="749" t="s">
        <v>586</v>
      </c>
      <c r="D15" s="750" t="s">
        <v>587</v>
      </c>
      <c r="E15" s="751">
        <v>50113001</v>
      </c>
      <c r="F15" s="750" t="s">
        <v>603</v>
      </c>
      <c r="G15" s="749" t="s">
        <v>604</v>
      </c>
      <c r="H15" s="749">
        <v>224964</v>
      </c>
      <c r="I15" s="749">
        <v>224964</v>
      </c>
      <c r="J15" s="749" t="s">
        <v>624</v>
      </c>
      <c r="K15" s="749" t="s">
        <v>625</v>
      </c>
      <c r="L15" s="752">
        <v>107.85499999999999</v>
      </c>
      <c r="M15" s="752">
        <v>16</v>
      </c>
      <c r="N15" s="753">
        <v>1725.6799999999998</v>
      </c>
    </row>
    <row r="16" spans="1:14" ht="14.45" customHeight="1" x14ac:dyDescent="0.2">
      <c r="A16" s="747" t="s">
        <v>571</v>
      </c>
      <c r="B16" s="748" t="s">
        <v>572</v>
      </c>
      <c r="C16" s="749" t="s">
        <v>586</v>
      </c>
      <c r="D16" s="750" t="s">
        <v>587</v>
      </c>
      <c r="E16" s="751">
        <v>50113001</v>
      </c>
      <c r="F16" s="750" t="s">
        <v>603</v>
      </c>
      <c r="G16" s="749" t="s">
        <v>604</v>
      </c>
      <c r="H16" s="749">
        <v>202878</v>
      </c>
      <c r="I16" s="749">
        <v>202878</v>
      </c>
      <c r="J16" s="749" t="s">
        <v>626</v>
      </c>
      <c r="K16" s="749" t="s">
        <v>627</v>
      </c>
      <c r="L16" s="752">
        <v>42.391538461538467</v>
      </c>
      <c r="M16" s="752">
        <v>13</v>
      </c>
      <c r="N16" s="753">
        <v>551.09</v>
      </c>
    </row>
    <row r="17" spans="1:14" ht="14.45" customHeight="1" x14ac:dyDescent="0.2">
      <c r="A17" s="747" t="s">
        <v>571</v>
      </c>
      <c r="B17" s="748" t="s">
        <v>572</v>
      </c>
      <c r="C17" s="749" t="s">
        <v>586</v>
      </c>
      <c r="D17" s="750" t="s">
        <v>587</v>
      </c>
      <c r="E17" s="751">
        <v>50113001</v>
      </c>
      <c r="F17" s="750" t="s">
        <v>603</v>
      </c>
      <c r="G17" s="749" t="s">
        <v>604</v>
      </c>
      <c r="H17" s="749">
        <v>394712</v>
      </c>
      <c r="I17" s="749">
        <v>0</v>
      </c>
      <c r="J17" s="749" t="s">
        <v>628</v>
      </c>
      <c r="K17" s="749" t="s">
        <v>629</v>
      </c>
      <c r="L17" s="752">
        <v>28.75</v>
      </c>
      <c r="M17" s="752">
        <v>990</v>
      </c>
      <c r="N17" s="753">
        <v>28462.5</v>
      </c>
    </row>
    <row r="18" spans="1:14" ht="14.45" customHeight="1" x14ac:dyDescent="0.2">
      <c r="A18" s="747" t="s">
        <v>571</v>
      </c>
      <c r="B18" s="748" t="s">
        <v>572</v>
      </c>
      <c r="C18" s="749" t="s">
        <v>586</v>
      </c>
      <c r="D18" s="750" t="s">
        <v>587</v>
      </c>
      <c r="E18" s="751">
        <v>50113001</v>
      </c>
      <c r="F18" s="750" t="s">
        <v>603</v>
      </c>
      <c r="G18" s="749" t="s">
        <v>604</v>
      </c>
      <c r="H18" s="749">
        <v>230426</v>
      </c>
      <c r="I18" s="749">
        <v>230426</v>
      </c>
      <c r="J18" s="749" t="s">
        <v>630</v>
      </c>
      <c r="K18" s="749" t="s">
        <v>631</v>
      </c>
      <c r="L18" s="752">
        <v>78.605434782608697</v>
      </c>
      <c r="M18" s="752">
        <v>46</v>
      </c>
      <c r="N18" s="753">
        <v>3615.85</v>
      </c>
    </row>
    <row r="19" spans="1:14" ht="14.45" customHeight="1" x14ac:dyDescent="0.2">
      <c r="A19" s="747" t="s">
        <v>571</v>
      </c>
      <c r="B19" s="748" t="s">
        <v>572</v>
      </c>
      <c r="C19" s="749" t="s">
        <v>586</v>
      </c>
      <c r="D19" s="750" t="s">
        <v>587</v>
      </c>
      <c r="E19" s="751">
        <v>50113001</v>
      </c>
      <c r="F19" s="750" t="s">
        <v>603</v>
      </c>
      <c r="G19" s="749" t="s">
        <v>604</v>
      </c>
      <c r="H19" s="749">
        <v>100720</v>
      </c>
      <c r="I19" s="749">
        <v>720</v>
      </c>
      <c r="J19" s="749" t="s">
        <v>630</v>
      </c>
      <c r="K19" s="749" t="s">
        <v>631</v>
      </c>
      <c r="L19" s="752">
        <v>78.25</v>
      </c>
      <c r="M19" s="752">
        <v>4</v>
      </c>
      <c r="N19" s="753">
        <v>313</v>
      </c>
    </row>
    <row r="20" spans="1:14" ht="14.45" customHeight="1" x14ac:dyDescent="0.2">
      <c r="A20" s="747" t="s">
        <v>571</v>
      </c>
      <c r="B20" s="748" t="s">
        <v>572</v>
      </c>
      <c r="C20" s="749" t="s">
        <v>586</v>
      </c>
      <c r="D20" s="750" t="s">
        <v>587</v>
      </c>
      <c r="E20" s="751">
        <v>50113001</v>
      </c>
      <c r="F20" s="750" t="s">
        <v>603</v>
      </c>
      <c r="G20" s="749" t="s">
        <v>604</v>
      </c>
      <c r="H20" s="749">
        <v>29938</v>
      </c>
      <c r="I20" s="749">
        <v>29938</v>
      </c>
      <c r="J20" s="749" t="s">
        <v>632</v>
      </c>
      <c r="K20" s="749" t="s">
        <v>633</v>
      </c>
      <c r="L20" s="752">
        <v>2078.08</v>
      </c>
      <c r="M20" s="752">
        <v>1</v>
      </c>
      <c r="N20" s="753">
        <v>2078.08</v>
      </c>
    </row>
    <row r="21" spans="1:14" ht="14.45" customHeight="1" x14ac:dyDescent="0.2">
      <c r="A21" s="747" t="s">
        <v>571</v>
      </c>
      <c r="B21" s="748" t="s">
        <v>572</v>
      </c>
      <c r="C21" s="749" t="s">
        <v>586</v>
      </c>
      <c r="D21" s="750" t="s">
        <v>587</v>
      </c>
      <c r="E21" s="751">
        <v>50113001</v>
      </c>
      <c r="F21" s="750" t="s">
        <v>603</v>
      </c>
      <c r="G21" s="749" t="s">
        <v>604</v>
      </c>
      <c r="H21" s="749">
        <v>394627</v>
      </c>
      <c r="I21" s="749">
        <v>0</v>
      </c>
      <c r="J21" s="749" t="s">
        <v>634</v>
      </c>
      <c r="K21" s="749" t="s">
        <v>573</v>
      </c>
      <c r="L21" s="752">
        <v>104.96372583444504</v>
      </c>
      <c r="M21" s="752">
        <v>33</v>
      </c>
      <c r="N21" s="753">
        <v>3463.8029525366865</v>
      </c>
    </row>
    <row r="22" spans="1:14" ht="14.45" customHeight="1" x14ac:dyDescent="0.2">
      <c r="A22" s="747" t="s">
        <v>571</v>
      </c>
      <c r="B22" s="748" t="s">
        <v>572</v>
      </c>
      <c r="C22" s="749" t="s">
        <v>586</v>
      </c>
      <c r="D22" s="750" t="s">
        <v>587</v>
      </c>
      <c r="E22" s="751">
        <v>50113001</v>
      </c>
      <c r="F22" s="750" t="s">
        <v>603</v>
      </c>
      <c r="G22" s="749" t="s">
        <v>604</v>
      </c>
      <c r="H22" s="749">
        <v>921335</v>
      </c>
      <c r="I22" s="749">
        <v>0</v>
      </c>
      <c r="J22" s="749" t="s">
        <v>635</v>
      </c>
      <c r="K22" s="749" t="s">
        <v>573</v>
      </c>
      <c r="L22" s="752">
        <v>54.820035902103335</v>
      </c>
      <c r="M22" s="752">
        <v>250</v>
      </c>
      <c r="N22" s="753">
        <v>13705.008975525834</v>
      </c>
    </row>
    <row r="23" spans="1:14" ht="14.45" customHeight="1" x14ac:dyDescent="0.2">
      <c r="A23" s="747" t="s">
        <v>571</v>
      </c>
      <c r="B23" s="748" t="s">
        <v>572</v>
      </c>
      <c r="C23" s="749" t="s">
        <v>586</v>
      </c>
      <c r="D23" s="750" t="s">
        <v>587</v>
      </c>
      <c r="E23" s="751">
        <v>50113001</v>
      </c>
      <c r="F23" s="750" t="s">
        <v>603</v>
      </c>
      <c r="G23" s="749" t="s">
        <v>604</v>
      </c>
      <c r="H23" s="749">
        <v>930317</v>
      </c>
      <c r="I23" s="749">
        <v>0</v>
      </c>
      <c r="J23" s="749" t="s">
        <v>636</v>
      </c>
      <c r="K23" s="749" t="s">
        <v>637</v>
      </c>
      <c r="L23" s="752">
        <v>612.93999999999994</v>
      </c>
      <c r="M23" s="752">
        <v>1</v>
      </c>
      <c r="N23" s="753">
        <v>612.93999999999994</v>
      </c>
    </row>
    <row r="24" spans="1:14" ht="14.45" customHeight="1" x14ac:dyDescent="0.2">
      <c r="A24" s="747" t="s">
        <v>571</v>
      </c>
      <c r="B24" s="748" t="s">
        <v>572</v>
      </c>
      <c r="C24" s="749" t="s">
        <v>586</v>
      </c>
      <c r="D24" s="750" t="s">
        <v>587</v>
      </c>
      <c r="E24" s="751">
        <v>50113001</v>
      </c>
      <c r="F24" s="750" t="s">
        <v>603</v>
      </c>
      <c r="G24" s="749" t="s">
        <v>604</v>
      </c>
      <c r="H24" s="749">
        <v>920352</v>
      </c>
      <c r="I24" s="749">
        <v>0</v>
      </c>
      <c r="J24" s="749" t="s">
        <v>638</v>
      </c>
      <c r="K24" s="749" t="s">
        <v>573</v>
      </c>
      <c r="L24" s="752">
        <v>99.448896314168366</v>
      </c>
      <c r="M24" s="752">
        <v>200</v>
      </c>
      <c r="N24" s="753">
        <v>19889.779262833672</v>
      </c>
    </row>
    <row r="25" spans="1:14" ht="14.45" customHeight="1" x14ac:dyDescent="0.2">
      <c r="A25" s="747" t="s">
        <v>571</v>
      </c>
      <c r="B25" s="748" t="s">
        <v>572</v>
      </c>
      <c r="C25" s="749" t="s">
        <v>586</v>
      </c>
      <c r="D25" s="750" t="s">
        <v>587</v>
      </c>
      <c r="E25" s="751">
        <v>50113001</v>
      </c>
      <c r="F25" s="750" t="s">
        <v>603</v>
      </c>
      <c r="G25" s="749" t="s">
        <v>604</v>
      </c>
      <c r="H25" s="749">
        <v>921017</v>
      </c>
      <c r="I25" s="749">
        <v>0</v>
      </c>
      <c r="J25" s="749" t="s">
        <v>639</v>
      </c>
      <c r="K25" s="749" t="s">
        <v>573</v>
      </c>
      <c r="L25" s="752">
        <v>42.609827914260457</v>
      </c>
      <c r="M25" s="752">
        <v>3</v>
      </c>
      <c r="N25" s="753">
        <v>127.82948374278136</v>
      </c>
    </row>
    <row r="26" spans="1:14" ht="14.45" customHeight="1" x14ac:dyDescent="0.2">
      <c r="A26" s="747" t="s">
        <v>571</v>
      </c>
      <c r="B26" s="748" t="s">
        <v>572</v>
      </c>
      <c r="C26" s="749" t="s">
        <v>586</v>
      </c>
      <c r="D26" s="750" t="s">
        <v>587</v>
      </c>
      <c r="E26" s="751">
        <v>50113001</v>
      </c>
      <c r="F26" s="750" t="s">
        <v>603</v>
      </c>
      <c r="G26" s="749" t="s">
        <v>604</v>
      </c>
      <c r="H26" s="749">
        <v>930676</v>
      </c>
      <c r="I26" s="749">
        <v>0</v>
      </c>
      <c r="J26" s="749" t="s">
        <v>640</v>
      </c>
      <c r="K26" s="749" t="s">
        <v>573</v>
      </c>
      <c r="L26" s="752">
        <v>71.639272436312595</v>
      </c>
      <c r="M26" s="752">
        <v>327</v>
      </c>
      <c r="N26" s="753">
        <v>23426.042086674217</v>
      </c>
    </row>
    <row r="27" spans="1:14" ht="14.45" customHeight="1" x14ac:dyDescent="0.2">
      <c r="A27" s="747" t="s">
        <v>571</v>
      </c>
      <c r="B27" s="748" t="s">
        <v>572</v>
      </c>
      <c r="C27" s="749" t="s">
        <v>586</v>
      </c>
      <c r="D27" s="750" t="s">
        <v>587</v>
      </c>
      <c r="E27" s="751">
        <v>50113001</v>
      </c>
      <c r="F27" s="750" t="s">
        <v>603</v>
      </c>
      <c r="G27" s="749" t="s">
        <v>604</v>
      </c>
      <c r="H27" s="749">
        <v>900071</v>
      </c>
      <c r="I27" s="749">
        <v>0</v>
      </c>
      <c r="J27" s="749" t="s">
        <v>641</v>
      </c>
      <c r="K27" s="749" t="s">
        <v>573</v>
      </c>
      <c r="L27" s="752">
        <v>158.48859968301878</v>
      </c>
      <c r="M27" s="752">
        <v>9</v>
      </c>
      <c r="N27" s="753">
        <v>1426.3973971471689</v>
      </c>
    </row>
    <row r="28" spans="1:14" ht="14.45" customHeight="1" x14ac:dyDescent="0.2">
      <c r="A28" s="747" t="s">
        <v>571</v>
      </c>
      <c r="B28" s="748" t="s">
        <v>572</v>
      </c>
      <c r="C28" s="749" t="s">
        <v>586</v>
      </c>
      <c r="D28" s="750" t="s">
        <v>587</v>
      </c>
      <c r="E28" s="751">
        <v>50113001</v>
      </c>
      <c r="F28" s="750" t="s">
        <v>603</v>
      </c>
      <c r="G28" s="749" t="s">
        <v>604</v>
      </c>
      <c r="H28" s="749">
        <v>921412</v>
      </c>
      <c r="I28" s="749">
        <v>0</v>
      </c>
      <c r="J28" s="749" t="s">
        <v>642</v>
      </c>
      <c r="K28" s="749" t="s">
        <v>573</v>
      </c>
      <c r="L28" s="752">
        <v>57.746469089564577</v>
      </c>
      <c r="M28" s="752">
        <v>1798</v>
      </c>
      <c r="N28" s="753">
        <v>103828.15142303711</v>
      </c>
    </row>
    <row r="29" spans="1:14" ht="14.45" customHeight="1" x14ac:dyDescent="0.2">
      <c r="A29" s="747" t="s">
        <v>571</v>
      </c>
      <c r="B29" s="748" t="s">
        <v>572</v>
      </c>
      <c r="C29" s="749" t="s">
        <v>586</v>
      </c>
      <c r="D29" s="750" t="s">
        <v>587</v>
      </c>
      <c r="E29" s="751">
        <v>50113001</v>
      </c>
      <c r="F29" s="750" t="s">
        <v>603</v>
      </c>
      <c r="G29" s="749" t="s">
        <v>604</v>
      </c>
      <c r="H29" s="749">
        <v>840220</v>
      </c>
      <c r="I29" s="749">
        <v>0</v>
      </c>
      <c r="J29" s="749" t="s">
        <v>643</v>
      </c>
      <c r="K29" s="749" t="s">
        <v>573</v>
      </c>
      <c r="L29" s="752">
        <v>214.15000000000006</v>
      </c>
      <c r="M29" s="752">
        <v>3</v>
      </c>
      <c r="N29" s="753">
        <v>642.45000000000016</v>
      </c>
    </row>
    <row r="30" spans="1:14" ht="14.45" customHeight="1" x14ac:dyDescent="0.2">
      <c r="A30" s="747" t="s">
        <v>571</v>
      </c>
      <c r="B30" s="748" t="s">
        <v>572</v>
      </c>
      <c r="C30" s="749" t="s">
        <v>586</v>
      </c>
      <c r="D30" s="750" t="s">
        <v>587</v>
      </c>
      <c r="E30" s="751">
        <v>50113001</v>
      </c>
      <c r="F30" s="750" t="s">
        <v>603</v>
      </c>
      <c r="G30" s="749" t="s">
        <v>604</v>
      </c>
      <c r="H30" s="749">
        <v>189997</v>
      </c>
      <c r="I30" s="749">
        <v>89997</v>
      </c>
      <c r="J30" s="749" t="s">
        <v>644</v>
      </c>
      <c r="K30" s="749" t="s">
        <v>645</v>
      </c>
      <c r="L30" s="752">
        <v>180.95627118644069</v>
      </c>
      <c r="M30" s="752">
        <v>59</v>
      </c>
      <c r="N30" s="753">
        <v>10676.42</v>
      </c>
    </row>
    <row r="31" spans="1:14" ht="14.45" customHeight="1" x14ac:dyDescent="0.2">
      <c r="A31" s="747" t="s">
        <v>571</v>
      </c>
      <c r="B31" s="748" t="s">
        <v>572</v>
      </c>
      <c r="C31" s="749" t="s">
        <v>586</v>
      </c>
      <c r="D31" s="750" t="s">
        <v>587</v>
      </c>
      <c r="E31" s="751">
        <v>50113001</v>
      </c>
      <c r="F31" s="750" t="s">
        <v>603</v>
      </c>
      <c r="G31" s="749" t="s">
        <v>604</v>
      </c>
      <c r="H31" s="749">
        <v>102684</v>
      </c>
      <c r="I31" s="749">
        <v>2684</v>
      </c>
      <c r="J31" s="749" t="s">
        <v>646</v>
      </c>
      <c r="K31" s="749" t="s">
        <v>647</v>
      </c>
      <c r="L31" s="752">
        <v>108.92666666666666</v>
      </c>
      <c r="M31" s="752">
        <v>3</v>
      </c>
      <c r="N31" s="753">
        <v>326.77999999999997</v>
      </c>
    </row>
    <row r="32" spans="1:14" ht="14.45" customHeight="1" x14ac:dyDescent="0.2">
      <c r="A32" s="747" t="s">
        <v>571</v>
      </c>
      <c r="B32" s="748" t="s">
        <v>572</v>
      </c>
      <c r="C32" s="749" t="s">
        <v>586</v>
      </c>
      <c r="D32" s="750" t="s">
        <v>587</v>
      </c>
      <c r="E32" s="751">
        <v>50113001</v>
      </c>
      <c r="F32" s="750" t="s">
        <v>603</v>
      </c>
      <c r="G32" s="749" t="s">
        <v>604</v>
      </c>
      <c r="H32" s="749">
        <v>194763</v>
      </c>
      <c r="I32" s="749">
        <v>94763</v>
      </c>
      <c r="J32" s="749" t="s">
        <v>648</v>
      </c>
      <c r="K32" s="749" t="s">
        <v>649</v>
      </c>
      <c r="L32" s="752">
        <v>84.55</v>
      </c>
      <c r="M32" s="752">
        <v>3</v>
      </c>
      <c r="N32" s="753">
        <v>253.64999999999998</v>
      </c>
    </row>
    <row r="33" spans="1:14" ht="14.45" customHeight="1" x14ac:dyDescent="0.2">
      <c r="A33" s="747" t="s">
        <v>571</v>
      </c>
      <c r="B33" s="748" t="s">
        <v>572</v>
      </c>
      <c r="C33" s="749" t="s">
        <v>586</v>
      </c>
      <c r="D33" s="750" t="s">
        <v>587</v>
      </c>
      <c r="E33" s="751">
        <v>50113001</v>
      </c>
      <c r="F33" s="750" t="s">
        <v>603</v>
      </c>
      <c r="G33" s="749" t="s">
        <v>604</v>
      </c>
      <c r="H33" s="749">
        <v>848241</v>
      </c>
      <c r="I33" s="749">
        <v>107854</v>
      </c>
      <c r="J33" s="749" t="s">
        <v>650</v>
      </c>
      <c r="K33" s="749" t="s">
        <v>651</v>
      </c>
      <c r="L33" s="752">
        <v>1878.18</v>
      </c>
      <c r="M33" s="752">
        <v>3</v>
      </c>
      <c r="N33" s="753">
        <v>5634.54</v>
      </c>
    </row>
    <row r="34" spans="1:14" ht="14.45" customHeight="1" x14ac:dyDescent="0.2">
      <c r="A34" s="747" t="s">
        <v>571</v>
      </c>
      <c r="B34" s="748" t="s">
        <v>572</v>
      </c>
      <c r="C34" s="749" t="s">
        <v>586</v>
      </c>
      <c r="D34" s="750" t="s">
        <v>587</v>
      </c>
      <c r="E34" s="751">
        <v>50113001</v>
      </c>
      <c r="F34" s="750" t="s">
        <v>603</v>
      </c>
      <c r="G34" s="749" t="s">
        <v>604</v>
      </c>
      <c r="H34" s="749">
        <v>200863</v>
      </c>
      <c r="I34" s="749">
        <v>200863</v>
      </c>
      <c r="J34" s="749" t="s">
        <v>652</v>
      </c>
      <c r="K34" s="749" t="s">
        <v>653</v>
      </c>
      <c r="L34" s="752">
        <v>85.373877551020414</v>
      </c>
      <c r="M34" s="752">
        <v>245</v>
      </c>
      <c r="N34" s="753">
        <v>20916.600000000002</v>
      </c>
    </row>
    <row r="35" spans="1:14" ht="14.45" customHeight="1" x14ac:dyDescent="0.2">
      <c r="A35" s="747" t="s">
        <v>571</v>
      </c>
      <c r="B35" s="748" t="s">
        <v>572</v>
      </c>
      <c r="C35" s="749" t="s">
        <v>586</v>
      </c>
      <c r="D35" s="750" t="s">
        <v>587</v>
      </c>
      <c r="E35" s="751">
        <v>50113001</v>
      </c>
      <c r="F35" s="750" t="s">
        <v>603</v>
      </c>
      <c r="G35" s="749" t="s">
        <v>604</v>
      </c>
      <c r="H35" s="749">
        <v>122629</v>
      </c>
      <c r="I35" s="749">
        <v>122629</v>
      </c>
      <c r="J35" s="749" t="s">
        <v>654</v>
      </c>
      <c r="K35" s="749" t="s">
        <v>655</v>
      </c>
      <c r="L35" s="752">
        <v>67.699047619047619</v>
      </c>
      <c r="M35" s="752">
        <v>21</v>
      </c>
      <c r="N35" s="753">
        <v>1421.68</v>
      </c>
    </row>
    <row r="36" spans="1:14" ht="14.45" customHeight="1" x14ac:dyDescent="0.2">
      <c r="A36" s="747" t="s">
        <v>571</v>
      </c>
      <c r="B36" s="748" t="s">
        <v>572</v>
      </c>
      <c r="C36" s="749" t="s">
        <v>586</v>
      </c>
      <c r="D36" s="750" t="s">
        <v>587</v>
      </c>
      <c r="E36" s="751">
        <v>50113001</v>
      </c>
      <c r="F36" s="750" t="s">
        <v>603</v>
      </c>
      <c r="G36" s="749" t="s">
        <v>604</v>
      </c>
      <c r="H36" s="749">
        <v>184325</v>
      </c>
      <c r="I36" s="749">
        <v>84325</v>
      </c>
      <c r="J36" s="749" t="s">
        <v>656</v>
      </c>
      <c r="K36" s="749" t="s">
        <v>657</v>
      </c>
      <c r="L36" s="752">
        <v>76.75</v>
      </c>
      <c r="M36" s="752">
        <v>1</v>
      </c>
      <c r="N36" s="753">
        <v>76.75</v>
      </c>
    </row>
    <row r="37" spans="1:14" ht="14.45" customHeight="1" x14ac:dyDescent="0.2">
      <c r="A37" s="747" t="s">
        <v>571</v>
      </c>
      <c r="B37" s="748" t="s">
        <v>572</v>
      </c>
      <c r="C37" s="749" t="s">
        <v>586</v>
      </c>
      <c r="D37" s="750" t="s">
        <v>587</v>
      </c>
      <c r="E37" s="751">
        <v>50113001</v>
      </c>
      <c r="F37" s="750" t="s">
        <v>603</v>
      </c>
      <c r="G37" s="749" t="s">
        <v>604</v>
      </c>
      <c r="H37" s="749">
        <v>112023</v>
      </c>
      <c r="I37" s="749">
        <v>12023</v>
      </c>
      <c r="J37" s="749" t="s">
        <v>658</v>
      </c>
      <c r="K37" s="749" t="s">
        <v>659</v>
      </c>
      <c r="L37" s="752">
        <v>72.33</v>
      </c>
      <c r="M37" s="752">
        <v>2</v>
      </c>
      <c r="N37" s="753">
        <v>144.66</v>
      </c>
    </row>
    <row r="38" spans="1:14" ht="14.45" customHeight="1" x14ac:dyDescent="0.2">
      <c r="A38" s="747" t="s">
        <v>571</v>
      </c>
      <c r="B38" s="748" t="s">
        <v>572</v>
      </c>
      <c r="C38" s="749" t="s">
        <v>586</v>
      </c>
      <c r="D38" s="750" t="s">
        <v>587</v>
      </c>
      <c r="E38" s="751">
        <v>50113006</v>
      </c>
      <c r="F38" s="750" t="s">
        <v>660</v>
      </c>
      <c r="G38" s="749" t="s">
        <v>604</v>
      </c>
      <c r="H38" s="749">
        <v>990209</v>
      </c>
      <c r="I38" s="749">
        <v>0</v>
      </c>
      <c r="J38" s="749" t="s">
        <v>661</v>
      </c>
      <c r="K38" s="749" t="s">
        <v>573</v>
      </c>
      <c r="L38" s="752">
        <v>699.43999999999994</v>
      </c>
      <c r="M38" s="752">
        <v>1</v>
      </c>
      <c r="N38" s="753">
        <v>699.43999999999994</v>
      </c>
    </row>
    <row r="39" spans="1:14" ht="14.45" customHeight="1" x14ac:dyDescent="0.2">
      <c r="A39" s="747" t="s">
        <v>571</v>
      </c>
      <c r="B39" s="748" t="s">
        <v>572</v>
      </c>
      <c r="C39" s="749" t="s">
        <v>586</v>
      </c>
      <c r="D39" s="750" t="s">
        <v>587</v>
      </c>
      <c r="E39" s="751">
        <v>50113006</v>
      </c>
      <c r="F39" s="750" t="s">
        <v>660</v>
      </c>
      <c r="G39" s="749" t="s">
        <v>604</v>
      </c>
      <c r="H39" s="749">
        <v>992994</v>
      </c>
      <c r="I39" s="749">
        <v>0</v>
      </c>
      <c r="J39" s="749" t="s">
        <v>662</v>
      </c>
      <c r="K39" s="749" t="s">
        <v>573</v>
      </c>
      <c r="L39" s="752">
        <v>412.23999999999995</v>
      </c>
      <c r="M39" s="752">
        <v>1</v>
      </c>
      <c r="N39" s="753">
        <v>412.23999999999995</v>
      </c>
    </row>
    <row r="40" spans="1:14" ht="14.45" customHeight="1" x14ac:dyDescent="0.2">
      <c r="A40" s="747" t="s">
        <v>571</v>
      </c>
      <c r="B40" s="748" t="s">
        <v>572</v>
      </c>
      <c r="C40" s="749" t="s">
        <v>586</v>
      </c>
      <c r="D40" s="750" t="s">
        <v>587</v>
      </c>
      <c r="E40" s="751">
        <v>50113013</v>
      </c>
      <c r="F40" s="750" t="s">
        <v>663</v>
      </c>
      <c r="G40" s="749" t="s">
        <v>604</v>
      </c>
      <c r="H40" s="749">
        <v>201958</v>
      </c>
      <c r="I40" s="749">
        <v>201958</v>
      </c>
      <c r="J40" s="749" t="s">
        <v>664</v>
      </c>
      <c r="K40" s="749" t="s">
        <v>665</v>
      </c>
      <c r="L40" s="752">
        <v>239.17062499999997</v>
      </c>
      <c r="M40" s="752">
        <v>16</v>
      </c>
      <c r="N40" s="753">
        <v>3826.7299999999996</v>
      </c>
    </row>
    <row r="41" spans="1:14" ht="14.45" customHeight="1" x14ac:dyDescent="0.2">
      <c r="A41" s="747" t="s">
        <v>571</v>
      </c>
      <c r="B41" s="748" t="s">
        <v>572</v>
      </c>
      <c r="C41" s="749" t="s">
        <v>586</v>
      </c>
      <c r="D41" s="750" t="s">
        <v>587</v>
      </c>
      <c r="E41" s="751">
        <v>50113013</v>
      </c>
      <c r="F41" s="750" t="s">
        <v>663</v>
      </c>
      <c r="G41" s="749" t="s">
        <v>604</v>
      </c>
      <c r="H41" s="749">
        <v>201961</v>
      </c>
      <c r="I41" s="749">
        <v>201961</v>
      </c>
      <c r="J41" s="749" t="s">
        <v>666</v>
      </c>
      <c r="K41" s="749" t="s">
        <v>667</v>
      </c>
      <c r="L41" s="752">
        <v>319.92</v>
      </c>
      <c r="M41" s="752">
        <v>9</v>
      </c>
      <c r="N41" s="753">
        <v>2879.28</v>
      </c>
    </row>
    <row r="42" spans="1:14" ht="14.45" customHeight="1" x14ac:dyDescent="0.2">
      <c r="A42" s="747" t="s">
        <v>571</v>
      </c>
      <c r="B42" s="748" t="s">
        <v>572</v>
      </c>
      <c r="C42" s="749" t="s">
        <v>586</v>
      </c>
      <c r="D42" s="750" t="s">
        <v>587</v>
      </c>
      <c r="E42" s="751">
        <v>50113013</v>
      </c>
      <c r="F42" s="750" t="s">
        <v>663</v>
      </c>
      <c r="G42" s="749" t="s">
        <v>668</v>
      </c>
      <c r="H42" s="749">
        <v>164835</v>
      </c>
      <c r="I42" s="749">
        <v>64835</v>
      </c>
      <c r="J42" s="749" t="s">
        <v>669</v>
      </c>
      <c r="K42" s="749" t="s">
        <v>670</v>
      </c>
      <c r="L42" s="752">
        <v>140.03</v>
      </c>
      <c r="M42" s="752">
        <v>1</v>
      </c>
      <c r="N42" s="753">
        <v>140.03</v>
      </c>
    </row>
    <row r="43" spans="1:14" ht="14.45" customHeight="1" x14ac:dyDescent="0.2">
      <c r="A43" s="747" t="s">
        <v>571</v>
      </c>
      <c r="B43" s="748" t="s">
        <v>572</v>
      </c>
      <c r="C43" s="749" t="s">
        <v>586</v>
      </c>
      <c r="D43" s="750" t="s">
        <v>587</v>
      </c>
      <c r="E43" s="751">
        <v>50113013</v>
      </c>
      <c r="F43" s="750" t="s">
        <v>663</v>
      </c>
      <c r="G43" s="749" t="s">
        <v>604</v>
      </c>
      <c r="H43" s="749">
        <v>101066</v>
      </c>
      <c r="I43" s="749">
        <v>1066</v>
      </c>
      <c r="J43" s="749" t="s">
        <v>671</v>
      </c>
      <c r="K43" s="749" t="s">
        <v>672</v>
      </c>
      <c r="L43" s="752">
        <v>57.345333333333329</v>
      </c>
      <c r="M43" s="752">
        <v>15</v>
      </c>
      <c r="N43" s="753">
        <v>860.18</v>
      </c>
    </row>
    <row r="44" spans="1:14" ht="14.45" customHeight="1" x14ac:dyDescent="0.2">
      <c r="A44" s="747" t="s">
        <v>571</v>
      </c>
      <c r="B44" s="748" t="s">
        <v>572</v>
      </c>
      <c r="C44" s="749" t="s">
        <v>586</v>
      </c>
      <c r="D44" s="750" t="s">
        <v>587</v>
      </c>
      <c r="E44" s="751">
        <v>50113013</v>
      </c>
      <c r="F44" s="750" t="s">
        <v>663</v>
      </c>
      <c r="G44" s="749" t="s">
        <v>604</v>
      </c>
      <c r="H44" s="749">
        <v>96414</v>
      </c>
      <c r="I44" s="749">
        <v>96414</v>
      </c>
      <c r="J44" s="749" t="s">
        <v>673</v>
      </c>
      <c r="K44" s="749" t="s">
        <v>674</v>
      </c>
      <c r="L44" s="752">
        <v>59.1</v>
      </c>
      <c r="M44" s="752">
        <v>11</v>
      </c>
      <c r="N44" s="753">
        <v>650.1</v>
      </c>
    </row>
    <row r="45" spans="1:14" ht="14.45" customHeight="1" x14ac:dyDescent="0.2">
      <c r="A45" s="747" t="s">
        <v>571</v>
      </c>
      <c r="B45" s="748" t="s">
        <v>572</v>
      </c>
      <c r="C45" s="749" t="s">
        <v>586</v>
      </c>
      <c r="D45" s="750" t="s">
        <v>587</v>
      </c>
      <c r="E45" s="751">
        <v>50113013</v>
      </c>
      <c r="F45" s="750" t="s">
        <v>663</v>
      </c>
      <c r="G45" s="749" t="s">
        <v>604</v>
      </c>
      <c r="H45" s="749">
        <v>101076</v>
      </c>
      <c r="I45" s="749">
        <v>1076</v>
      </c>
      <c r="J45" s="749" t="s">
        <v>675</v>
      </c>
      <c r="K45" s="749" t="s">
        <v>676</v>
      </c>
      <c r="L45" s="752">
        <v>78.33</v>
      </c>
      <c r="M45" s="752">
        <v>5</v>
      </c>
      <c r="N45" s="753">
        <v>391.65</v>
      </c>
    </row>
    <row r="46" spans="1:14" ht="14.45" customHeight="1" x14ac:dyDescent="0.2">
      <c r="A46" s="747" t="s">
        <v>571</v>
      </c>
      <c r="B46" s="748" t="s">
        <v>572</v>
      </c>
      <c r="C46" s="749" t="s">
        <v>586</v>
      </c>
      <c r="D46" s="750" t="s">
        <v>587</v>
      </c>
      <c r="E46" s="751">
        <v>50113013</v>
      </c>
      <c r="F46" s="750" t="s">
        <v>663</v>
      </c>
      <c r="G46" s="749" t="s">
        <v>604</v>
      </c>
      <c r="H46" s="749">
        <v>166366</v>
      </c>
      <c r="I46" s="749">
        <v>66366</v>
      </c>
      <c r="J46" s="749" t="s">
        <v>677</v>
      </c>
      <c r="K46" s="749" t="s">
        <v>678</v>
      </c>
      <c r="L46" s="752">
        <v>23.346666666666668</v>
      </c>
      <c r="M46" s="752">
        <v>6</v>
      </c>
      <c r="N46" s="753">
        <v>140.08000000000001</v>
      </c>
    </row>
    <row r="47" spans="1:14" ht="14.45" customHeight="1" x14ac:dyDescent="0.2">
      <c r="A47" s="747" t="s">
        <v>571</v>
      </c>
      <c r="B47" s="748" t="s">
        <v>572</v>
      </c>
      <c r="C47" s="749" t="s">
        <v>586</v>
      </c>
      <c r="D47" s="750" t="s">
        <v>587</v>
      </c>
      <c r="E47" s="751">
        <v>50113013</v>
      </c>
      <c r="F47" s="750" t="s">
        <v>663</v>
      </c>
      <c r="G47" s="749" t="s">
        <v>604</v>
      </c>
      <c r="H47" s="749">
        <v>201970</v>
      </c>
      <c r="I47" s="749">
        <v>201970</v>
      </c>
      <c r="J47" s="749" t="s">
        <v>679</v>
      </c>
      <c r="K47" s="749" t="s">
        <v>680</v>
      </c>
      <c r="L47" s="752">
        <v>72.14</v>
      </c>
      <c r="M47" s="752">
        <v>6</v>
      </c>
      <c r="N47" s="753">
        <v>432.84000000000003</v>
      </c>
    </row>
    <row r="48" spans="1:14" ht="14.45" customHeight="1" x14ac:dyDescent="0.2">
      <c r="A48" s="747" t="s">
        <v>571</v>
      </c>
      <c r="B48" s="748" t="s">
        <v>572</v>
      </c>
      <c r="C48" s="749" t="s">
        <v>586</v>
      </c>
      <c r="D48" s="750" t="s">
        <v>587</v>
      </c>
      <c r="E48" s="751">
        <v>50113013</v>
      </c>
      <c r="F48" s="750" t="s">
        <v>663</v>
      </c>
      <c r="G48" s="749" t="s">
        <v>604</v>
      </c>
      <c r="H48" s="749">
        <v>225175</v>
      </c>
      <c r="I48" s="749">
        <v>225175</v>
      </c>
      <c r="J48" s="749" t="s">
        <v>681</v>
      </c>
      <c r="K48" s="749" t="s">
        <v>682</v>
      </c>
      <c r="L48" s="752">
        <v>45.61</v>
      </c>
      <c r="M48" s="752">
        <v>53</v>
      </c>
      <c r="N48" s="753">
        <v>2417.33</v>
      </c>
    </row>
    <row r="49" spans="1:14" ht="14.45" customHeight="1" x14ac:dyDescent="0.2">
      <c r="A49" s="747" t="s">
        <v>571</v>
      </c>
      <c r="B49" s="748" t="s">
        <v>572</v>
      </c>
      <c r="C49" s="749" t="s">
        <v>586</v>
      </c>
      <c r="D49" s="750" t="s">
        <v>587</v>
      </c>
      <c r="E49" s="751">
        <v>50113013</v>
      </c>
      <c r="F49" s="750" t="s">
        <v>663</v>
      </c>
      <c r="G49" s="749" t="s">
        <v>604</v>
      </c>
      <c r="H49" s="749">
        <v>142845</v>
      </c>
      <c r="I49" s="749">
        <v>42845</v>
      </c>
      <c r="J49" s="749" t="s">
        <v>683</v>
      </c>
      <c r="K49" s="749" t="s">
        <v>684</v>
      </c>
      <c r="L49" s="752">
        <v>105.83999999999999</v>
      </c>
      <c r="M49" s="752">
        <v>1</v>
      </c>
      <c r="N49" s="753">
        <v>105.83999999999999</v>
      </c>
    </row>
    <row r="50" spans="1:14" ht="14.45" customHeight="1" x14ac:dyDescent="0.2">
      <c r="A50" s="747" t="s">
        <v>571</v>
      </c>
      <c r="B50" s="748" t="s">
        <v>572</v>
      </c>
      <c r="C50" s="749" t="s">
        <v>586</v>
      </c>
      <c r="D50" s="750" t="s">
        <v>587</v>
      </c>
      <c r="E50" s="751">
        <v>50113014</v>
      </c>
      <c r="F50" s="750" t="s">
        <v>685</v>
      </c>
      <c r="G50" s="749" t="s">
        <v>604</v>
      </c>
      <c r="H50" s="749">
        <v>113798</v>
      </c>
      <c r="I50" s="749">
        <v>13798</v>
      </c>
      <c r="J50" s="749" t="s">
        <v>686</v>
      </c>
      <c r="K50" s="749" t="s">
        <v>687</v>
      </c>
      <c r="L50" s="752">
        <v>111.31666666666671</v>
      </c>
      <c r="M50" s="752">
        <v>6</v>
      </c>
      <c r="N50" s="753">
        <v>667.9000000000002</v>
      </c>
    </row>
    <row r="51" spans="1:14" ht="14.45" customHeight="1" x14ac:dyDescent="0.2">
      <c r="A51" s="747" t="s">
        <v>571</v>
      </c>
      <c r="B51" s="748" t="s">
        <v>572</v>
      </c>
      <c r="C51" s="749" t="s">
        <v>591</v>
      </c>
      <c r="D51" s="750" t="s">
        <v>592</v>
      </c>
      <c r="E51" s="751">
        <v>50113013</v>
      </c>
      <c r="F51" s="750" t="s">
        <v>663</v>
      </c>
      <c r="G51" s="749" t="s">
        <v>668</v>
      </c>
      <c r="H51" s="749">
        <v>164835</v>
      </c>
      <c r="I51" s="749">
        <v>64835</v>
      </c>
      <c r="J51" s="749" t="s">
        <v>669</v>
      </c>
      <c r="K51" s="749" t="s">
        <v>670</v>
      </c>
      <c r="L51" s="752">
        <v>143.66</v>
      </c>
      <c r="M51" s="752">
        <v>1</v>
      </c>
      <c r="N51" s="753">
        <v>143.66</v>
      </c>
    </row>
    <row r="52" spans="1:14" ht="14.45" customHeight="1" x14ac:dyDescent="0.2">
      <c r="A52" s="747" t="s">
        <v>571</v>
      </c>
      <c r="B52" s="748" t="s">
        <v>572</v>
      </c>
      <c r="C52" s="749" t="s">
        <v>591</v>
      </c>
      <c r="D52" s="750" t="s">
        <v>592</v>
      </c>
      <c r="E52" s="751">
        <v>50113013</v>
      </c>
      <c r="F52" s="750" t="s">
        <v>663</v>
      </c>
      <c r="G52" s="749" t="s">
        <v>573</v>
      </c>
      <c r="H52" s="749">
        <v>156835</v>
      </c>
      <c r="I52" s="749">
        <v>156835</v>
      </c>
      <c r="J52" s="749" t="s">
        <v>688</v>
      </c>
      <c r="K52" s="749" t="s">
        <v>689</v>
      </c>
      <c r="L52" s="752">
        <v>1116.4999999999998</v>
      </c>
      <c r="M52" s="752">
        <v>1</v>
      </c>
      <c r="N52" s="753">
        <v>1116.4999999999998</v>
      </c>
    </row>
    <row r="53" spans="1:14" ht="14.45" customHeight="1" x14ac:dyDescent="0.2">
      <c r="A53" s="747" t="s">
        <v>571</v>
      </c>
      <c r="B53" s="748" t="s">
        <v>572</v>
      </c>
      <c r="C53" s="749" t="s">
        <v>597</v>
      </c>
      <c r="D53" s="750" t="s">
        <v>598</v>
      </c>
      <c r="E53" s="751">
        <v>50113001</v>
      </c>
      <c r="F53" s="750" t="s">
        <v>603</v>
      </c>
      <c r="G53" s="749" t="s">
        <v>604</v>
      </c>
      <c r="H53" s="749">
        <v>196886</v>
      </c>
      <c r="I53" s="749">
        <v>96886</v>
      </c>
      <c r="J53" s="749" t="s">
        <v>605</v>
      </c>
      <c r="K53" s="749" t="s">
        <v>606</v>
      </c>
      <c r="L53" s="752">
        <v>50.16</v>
      </c>
      <c r="M53" s="752">
        <v>8</v>
      </c>
      <c r="N53" s="753">
        <v>401.28</v>
      </c>
    </row>
    <row r="54" spans="1:14" ht="14.45" customHeight="1" x14ac:dyDescent="0.2">
      <c r="A54" s="747" t="s">
        <v>571</v>
      </c>
      <c r="B54" s="748" t="s">
        <v>572</v>
      </c>
      <c r="C54" s="749" t="s">
        <v>597</v>
      </c>
      <c r="D54" s="750" t="s">
        <v>598</v>
      </c>
      <c r="E54" s="751">
        <v>50113001</v>
      </c>
      <c r="F54" s="750" t="s">
        <v>603</v>
      </c>
      <c r="G54" s="749" t="s">
        <v>604</v>
      </c>
      <c r="H54" s="749">
        <v>100362</v>
      </c>
      <c r="I54" s="749">
        <v>362</v>
      </c>
      <c r="J54" s="749" t="s">
        <v>607</v>
      </c>
      <c r="K54" s="749" t="s">
        <v>608</v>
      </c>
      <c r="L54" s="752">
        <v>72.722222222222229</v>
      </c>
      <c r="M54" s="752">
        <v>18</v>
      </c>
      <c r="N54" s="753">
        <v>1309</v>
      </c>
    </row>
    <row r="55" spans="1:14" ht="14.45" customHeight="1" x14ac:dyDescent="0.2">
      <c r="A55" s="747" t="s">
        <v>571</v>
      </c>
      <c r="B55" s="748" t="s">
        <v>572</v>
      </c>
      <c r="C55" s="749" t="s">
        <v>597</v>
      </c>
      <c r="D55" s="750" t="s">
        <v>598</v>
      </c>
      <c r="E55" s="751">
        <v>50113001</v>
      </c>
      <c r="F55" s="750" t="s">
        <v>603</v>
      </c>
      <c r="G55" s="749" t="s">
        <v>604</v>
      </c>
      <c r="H55" s="749">
        <v>199138</v>
      </c>
      <c r="I55" s="749">
        <v>99138</v>
      </c>
      <c r="J55" s="749" t="s">
        <v>690</v>
      </c>
      <c r="K55" s="749" t="s">
        <v>691</v>
      </c>
      <c r="L55" s="752">
        <v>33.494999999999997</v>
      </c>
      <c r="M55" s="752">
        <v>12</v>
      </c>
      <c r="N55" s="753">
        <v>401.93999999999994</v>
      </c>
    </row>
    <row r="56" spans="1:14" ht="14.45" customHeight="1" x14ac:dyDescent="0.2">
      <c r="A56" s="747" t="s">
        <v>571</v>
      </c>
      <c r="B56" s="748" t="s">
        <v>572</v>
      </c>
      <c r="C56" s="749" t="s">
        <v>597</v>
      </c>
      <c r="D56" s="750" t="s">
        <v>598</v>
      </c>
      <c r="E56" s="751">
        <v>50113001</v>
      </c>
      <c r="F56" s="750" t="s">
        <v>603</v>
      </c>
      <c r="G56" s="749" t="s">
        <v>604</v>
      </c>
      <c r="H56" s="749">
        <v>991613</v>
      </c>
      <c r="I56" s="749">
        <v>183514</v>
      </c>
      <c r="J56" s="749" t="s">
        <v>692</v>
      </c>
      <c r="K56" s="749" t="s">
        <v>693</v>
      </c>
      <c r="L56" s="752">
        <v>2988.4600000000009</v>
      </c>
      <c r="M56" s="752">
        <v>0.5</v>
      </c>
      <c r="N56" s="753">
        <v>1494.2300000000005</v>
      </c>
    </row>
    <row r="57" spans="1:14" ht="14.45" customHeight="1" x14ac:dyDescent="0.2">
      <c r="A57" s="747" t="s">
        <v>571</v>
      </c>
      <c r="B57" s="748" t="s">
        <v>572</v>
      </c>
      <c r="C57" s="749" t="s">
        <v>597</v>
      </c>
      <c r="D57" s="750" t="s">
        <v>598</v>
      </c>
      <c r="E57" s="751">
        <v>50113001</v>
      </c>
      <c r="F57" s="750" t="s">
        <v>603</v>
      </c>
      <c r="G57" s="749" t="s">
        <v>604</v>
      </c>
      <c r="H57" s="749">
        <v>183513</v>
      </c>
      <c r="I57" s="749">
        <v>183513</v>
      </c>
      <c r="J57" s="749" t="s">
        <v>692</v>
      </c>
      <c r="K57" s="749" t="s">
        <v>694</v>
      </c>
      <c r="L57" s="752">
        <v>1900.71</v>
      </c>
      <c r="M57" s="752">
        <v>1</v>
      </c>
      <c r="N57" s="753">
        <v>1900.71</v>
      </c>
    </row>
    <row r="58" spans="1:14" ht="14.45" customHeight="1" x14ac:dyDescent="0.2">
      <c r="A58" s="747" t="s">
        <v>571</v>
      </c>
      <c r="B58" s="748" t="s">
        <v>572</v>
      </c>
      <c r="C58" s="749" t="s">
        <v>597</v>
      </c>
      <c r="D58" s="750" t="s">
        <v>598</v>
      </c>
      <c r="E58" s="751">
        <v>50113001</v>
      </c>
      <c r="F58" s="750" t="s">
        <v>603</v>
      </c>
      <c r="G58" s="749" t="s">
        <v>604</v>
      </c>
      <c r="H58" s="749">
        <v>196610</v>
      </c>
      <c r="I58" s="749">
        <v>96610</v>
      </c>
      <c r="J58" s="749" t="s">
        <v>695</v>
      </c>
      <c r="K58" s="749" t="s">
        <v>696</v>
      </c>
      <c r="L58" s="752">
        <v>51.299999999999976</v>
      </c>
      <c r="M58" s="752">
        <v>1</v>
      </c>
      <c r="N58" s="753">
        <v>51.299999999999976</v>
      </c>
    </row>
    <row r="59" spans="1:14" ht="14.45" customHeight="1" x14ac:dyDescent="0.2">
      <c r="A59" s="747" t="s">
        <v>571</v>
      </c>
      <c r="B59" s="748" t="s">
        <v>572</v>
      </c>
      <c r="C59" s="749" t="s">
        <v>597</v>
      </c>
      <c r="D59" s="750" t="s">
        <v>598</v>
      </c>
      <c r="E59" s="751">
        <v>50113001</v>
      </c>
      <c r="F59" s="750" t="s">
        <v>603</v>
      </c>
      <c r="G59" s="749" t="s">
        <v>604</v>
      </c>
      <c r="H59" s="749">
        <v>847713</v>
      </c>
      <c r="I59" s="749">
        <v>125526</v>
      </c>
      <c r="J59" s="749" t="s">
        <v>609</v>
      </c>
      <c r="K59" s="749" t="s">
        <v>610</v>
      </c>
      <c r="L59" s="752">
        <v>111.63</v>
      </c>
      <c r="M59" s="752">
        <v>6</v>
      </c>
      <c r="N59" s="753">
        <v>669.78</v>
      </c>
    </row>
    <row r="60" spans="1:14" ht="14.45" customHeight="1" x14ac:dyDescent="0.2">
      <c r="A60" s="747" t="s">
        <v>571</v>
      </c>
      <c r="B60" s="748" t="s">
        <v>572</v>
      </c>
      <c r="C60" s="749" t="s">
        <v>597</v>
      </c>
      <c r="D60" s="750" t="s">
        <v>598</v>
      </c>
      <c r="E60" s="751">
        <v>50113001</v>
      </c>
      <c r="F60" s="750" t="s">
        <v>603</v>
      </c>
      <c r="G60" s="749" t="s">
        <v>604</v>
      </c>
      <c r="H60" s="749">
        <v>156926</v>
      </c>
      <c r="I60" s="749">
        <v>56926</v>
      </c>
      <c r="J60" s="749" t="s">
        <v>612</v>
      </c>
      <c r="K60" s="749" t="s">
        <v>613</v>
      </c>
      <c r="L60" s="752">
        <v>48.400000159686059</v>
      </c>
      <c r="M60" s="752">
        <v>182</v>
      </c>
      <c r="N60" s="753">
        <v>8808.8000290628624</v>
      </c>
    </row>
    <row r="61" spans="1:14" ht="14.45" customHeight="1" x14ac:dyDescent="0.2">
      <c r="A61" s="747" t="s">
        <v>571</v>
      </c>
      <c r="B61" s="748" t="s">
        <v>572</v>
      </c>
      <c r="C61" s="749" t="s">
        <v>597</v>
      </c>
      <c r="D61" s="750" t="s">
        <v>598</v>
      </c>
      <c r="E61" s="751">
        <v>50113001</v>
      </c>
      <c r="F61" s="750" t="s">
        <v>603</v>
      </c>
      <c r="G61" s="749" t="s">
        <v>604</v>
      </c>
      <c r="H61" s="749">
        <v>110555</v>
      </c>
      <c r="I61" s="749">
        <v>10555</v>
      </c>
      <c r="J61" s="749" t="s">
        <v>612</v>
      </c>
      <c r="K61" s="749" t="s">
        <v>697</v>
      </c>
      <c r="L61" s="752">
        <v>254.98000000000002</v>
      </c>
      <c r="M61" s="752">
        <v>4</v>
      </c>
      <c r="N61" s="753">
        <v>1019.9200000000001</v>
      </c>
    </row>
    <row r="62" spans="1:14" ht="14.45" customHeight="1" x14ac:dyDescent="0.2">
      <c r="A62" s="747" t="s">
        <v>571</v>
      </c>
      <c r="B62" s="748" t="s">
        <v>572</v>
      </c>
      <c r="C62" s="749" t="s">
        <v>597</v>
      </c>
      <c r="D62" s="750" t="s">
        <v>598</v>
      </c>
      <c r="E62" s="751">
        <v>50113001</v>
      </c>
      <c r="F62" s="750" t="s">
        <v>603</v>
      </c>
      <c r="G62" s="749" t="s">
        <v>604</v>
      </c>
      <c r="H62" s="749">
        <v>169724</v>
      </c>
      <c r="I62" s="749">
        <v>69724</v>
      </c>
      <c r="J62" s="749" t="s">
        <v>698</v>
      </c>
      <c r="K62" s="749" t="s">
        <v>699</v>
      </c>
      <c r="L62" s="752">
        <v>20.976999999999997</v>
      </c>
      <c r="M62" s="752">
        <v>35</v>
      </c>
      <c r="N62" s="753">
        <v>734.19499999999994</v>
      </c>
    </row>
    <row r="63" spans="1:14" ht="14.45" customHeight="1" x14ac:dyDescent="0.2">
      <c r="A63" s="747" t="s">
        <v>571</v>
      </c>
      <c r="B63" s="748" t="s">
        <v>572</v>
      </c>
      <c r="C63" s="749" t="s">
        <v>597</v>
      </c>
      <c r="D63" s="750" t="s">
        <v>598</v>
      </c>
      <c r="E63" s="751">
        <v>50113001</v>
      </c>
      <c r="F63" s="750" t="s">
        <v>603</v>
      </c>
      <c r="G63" s="749" t="s">
        <v>604</v>
      </c>
      <c r="H63" s="749">
        <v>172490</v>
      </c>
      <c r="I63" s="749">
        <v>172490</v>
      </c>
      <c r="J63" s="749" t="s">
        <v>700</v>
      </c>
      <c r="K63" s="749" t="s">
        <v>701</v>
      </c>
      <c r="L63" s="752">
        <v>361.24</v>
      </c>
      <c r="M63" s="752">
        <v>4.5</v>
      </c>
      <c r="N63" s="753">
        <v>1625.58</v>
      </c>
    </row>
    <row r="64" spans="1:14" ht="14.45" customHeight="1" x14ac:dyDescent="0.2">
      <c r="A64" s="747" t="s">
        <v>571</v>
      </c>
      <c r="B64" s="748" t="s">
        <v>572</v>
      </c>
      <c r="C64" s="749" t="s">
        <v>597</v>
      </c>
      <c r="D64" s="750" t="s">
        <v>598</v>
      </c>
      <c r="E64" s="751">
        <v>50113001</v>
      </c>
      <c r="F64" s="750" t="s">
        <v>603</v>
      </c>
      <c r="G64" s="749" t="s">
        <v>604</v>
      </c>
      <c r="H64" s="749">
        <v>172492</v>
      </c>
      <c r="I64" s="749">
        <v>172492</v>
      </c>
      <c r="J64" s="749" t="s">
        <v>700</v>
      </c>
      <c r="K64" s="749" t="s">
        <v>702</v>
      </c>
      <c r="L64" s="752">
        <v>203.94000121865136</v>
      </c>
      <c r="M64" s="752">
        <v>5.5</v>
      </c>
      <c r="N64" s="753">
        <v>1121.6700067025824</v>
      </c>
    </row>
    <row r="65" spans="1:14" ht="14.45" customHeight="1" x14ac:dyDescent="0.2">
      <c r="A65" s="747" t="s">
        <v>571</v>
      </c>
      <c r="B65" s="748" t="s">
        <v>572</v>
      </c>
      <c r="C65" s="749" t="s">
        <v>597</v>
      </c>
      <c r="D65" s="750" t="s">
        <v>598</v>
      </c>
      <c r="E65" s="751">
        <v>50113001</v>
      </c>
      <c r="F65" s="750" t="s">
        <v>603</v>
      </c>
      <c r="G65" s="749" t="s">
        <v>604</v>
      </c>
      <c r="H65" s="749">
        <v>208451</v>
      </c>
      <c r="I65" s="749">
        <v>208451</v>
      </c>
      <c r="J65" s="749" t="s">
        <v>703</v>
      </c>
      <c r="K65" s="749" t="s">
        <v>704</v>
      </c>
      <c r="L65" s="752">
        <v>631.40000000000009</v>
      </c>
      <c r="M65" s="752">
        <v>2.25</v>
      </c>
      <c r="N65" s="753">
        <v>1420.65</v>
      </c>
    </row>
    <row r="66" spans="1:14" ht="14.45" customHeight="1" x14ac:dyDescent="0.2">
      <c r="A66" s="747" t="s">
        <v>571</v>
      </c>
      <c r="B66" s="748" t="s">
        <v>572</v>
      </c>
      <c r="C66" s="749" t="s">
        <v>597</v>
      </c>
      <c r="D66" s="750" t="s">
        <v>598</v>
      </c>
      <c r="E66" s="751">
        <v>50113001</v>
      </c>
      <c r="F66" s="750" t="s">
        <v>603</v>
      </c>
      <c r="G66" s="749" t="s">
        <v>604</v>
      </c>
      <c r="H66" s="749">
        <v>208452</v>
      </c>
      <c r="I66" s="749">
        <v>208452</v>
      </c>
      <c r="J66" s="749" t="s">
        <v>705</v>
      </c>
      <c r="K66" s="749" t="s">
        <v>706</v>
      </c>
      <c r="L66" s="752">
        <v>362.56</v>
      </c>
      <c r="M66" s="752">
        <v>3.5</v>
      </c>
      <c r="N66" s="753">
        <v>1268.96</v>
      </c>
    </row>
    <row r="67" spans="1:14" ht="14.45" customHeight="1" x14ac:dyDescent="0.2">
      <c r="A67" s="747" t="s">
        <v>571</v>
      </c>
      <c r="B67" s="748" t="s">
        <v>572</v>
      </c>
      <c r="C67" s="749" t="s">
        <v>597</v>
      </c>
      <c r="D67" s="750" t="s">
        <v>598</v>
      </c>
      <c r="E67" s="751">
        <v>50113001</v>
      </c>
      <c r="F67" s="750" t="s">
        <v>603</v>
      </c>
      <c r="G67" s="749" t="s">
        <v>604</v>
      </c>
      <c r="H67" s="749">
        <v>208456</v>
      </c>
      <c r="I67" s="749">
        <v>208456</v>
      </c>
      <c r="J67" s="749" t="s">
        <v>707</v>
      </c>
      <c r="K67" s="749" t="s">
        <v>708</v>
      </c>
      <c r="L67" s="752">
        <v>738.54</v>
      </c>
      <c r="M67" s="752">
        <v>0.8</v>
      </c>
      <c r="N67" s="753">
        <v>590.83199999999999</v>
      </c>
    </row>
    <row r="68" spans="1:14" ht="14.45" customHeight="1" x14ac:dyDescent="0.2">
      <c r="A68" s="747" t="s">
        <v>571</v>
      </c>
      <c r="B68" s="748" t="s">
        <v>572</v>
      </c>
      <c r="C68" s="749" t="s">
        <v>597</v>
      </c>
      <c r="D68" s="750" t="s">
        <v>598</v>
      </c>
      <c r="E68" s="751">
        <v>50113001</v>
      </c>
      <c r="F68" s="750" t="s">
        <v>603</v>
      </c>
      <c r="G68" s="749" t="s">
        <v>604</v>
      </c>
      <c r="H68" s="749">
        <v>187822</v>
      </c>
      <c r="I68" s="749">
        <v>87822</v>
      </c>
      <c r="J68" s="749" t="s">
        <v>709</v>
      </c>
      <c r="K68" s="749" t="s">
        <v>710</v>
      </c>
      <c r="L68" s="752">
        <v>1301.03</v>
      </c>
      <c r="M68" s="752">
        <v>1</v>
      </c>
      <c r="N68" s="753">
        <v>1301.03</v>
      </c>
    </row>
    <row r="69" spans="1:14" ht="14.45" customHeight="1" x14ac:dyDescent="0.2">
      <c r="A69" s="747" t="s">
        <v>571</v>
      </c>
      <c r="B69" s="748" t="s">
        <v>572</v>
      </c>
      <c r="C69" s="749" t="s">
        <v>597</v>
      </c>
      <c r="D69" s="750" t="s">
        <v>598</v>
      </c>
      <c r="E69" s="751">
        <v>50113001</v>
      </c>
      <c r="F69" s="750" t="s">
        <v>603</v>
      </c>
      <c r="G69" s="749" t="s">
        <v>604</v>
      </c>
      <c r="H69" s="749">
        <v>395180</v>
      </c>
      <c r="I69" s="749">
        <v>0</v>
      </c>
      <c r="J69" s="749" t="s">
        <v>711</v>
      </c>
      <c r="K69" s="749" t="s">
        <v>573</v>
      </c>
      <c r="L69" s="752">
        <v>332.83</v>
      </c>
      <c r="M69" s="752">
        <v>1</v>
      </c>
      <c r="N69" s="753">
        <v>332.83</v>
      </c>
    </row>
    <row r="70" spans="1:14" ht="14.45" customHeight="1" x14ac:dyDescent="0.2">
      <c r="A70" s="747" t="s">
        <v>571</v>
      </c>
      <c r="B70" s="748" t="s">
        <v>572</v>
      </c>
      <c r="C70" s="749" t="s">
        <v>597</v>
      </c>
      <c r="D70" s="750" t="s">
        <v>598</v>
      </c>
      <c r="E70" s="751">
        <v>50113001</v>
      </c>
      <c r="F70" s="750" t="s">
        <v>603</v>
      </c>
      <c r="G70" s="749" t="s">
        <v>604</v>
      </c>
      <c r="H70" s="749">
        <v>100392</v>
      </c>
      <c r="I70" s="749">
        <v>392</v>
      </c>
      <c r="J70" s="749" t="s">
        <v>712</v>
      </c>
      <c r="K70" s="749" t="s">
        <v>713</v>
      </c>
      <c r="L70" s="752">
        <v>57.52999999999998</v>
      </c>
      <c r="M70" s="752">
        <v>2</v>
      </c>
      <c r="N70" s="753">
        <v>115.05999999999996</v>
      </c>
    </row>
    <row r="71" spans="1:14" ht="14.45" customHeight="1" x14ac:dyDescent="0.2">
      <c r="A71" s="747" t="s">
        <v>571</v>
      </c>
      <c r="B71" s="748" t="s">
        <v>572</v>
      </c>
      <c r="C71" s="749" t="s">
        <v>597</v>
      </c>
      <c r="D71" s="750" t="s">
        <v>598</v>
      </c>
      <c r="E71" s="751">
        <v>50113001</v>
      </c>
      <c r="F71" s="750" t="s">
        <v>603</v>
      </c>
      <c r="G71" s="749" t="s">
        <v>604</v>
      </c>
      <c r="H71" s="749">
        <v>132992</v>
      </c>
      <c r="I71" s="749">
        <v>32992</v>
      </c>
      <c r="J71" s="749" t="s">
        <v>714</v>
      </c>
      <c r="K71" s="749" t="s">
        <v>715</v>
      </c>
      <c r="L71" s="752">
        <v>108.39</v>
      </c>
      <c r="M71" s="752">
        <v>1</v>
      </c>
      <c r="N71" s="753">
        <v>108.39</v>
      </c>
    </row>
    <row r="72" spans="1:14" ht="14.45" customHeight="1" x14ac:dyDescent="0.2">
      <c r="A72" s="747" t="s">
        <v>571</v>
      </c>
      <c r="B72" s="748" t="s">
        <v>572</v>
      </c>
      <c r="C72" s="749" t="s">
        <v>597</v>
      </c>
      <c r="D72" s="750" t="s">
        <v>598</v>
      </c>
      <c r="E72" s="751">
        <v>50113001</v>
      </c>
      <c r="F72" s="750" t="s">
        <v>603</v>
      </c>
      <c r="G72" s="749" t="s">
        <v>604</v>
      </c>
      <c r="H72" s="749">
        <v>845293</v>
      </c>
      <c r="I72" s="749">
        <v>0</v>
      </c>
      <c r="J72" s="749" t="s">
        <v>716</v>
      </c>
      <c r="K72" s="749" t="s">
        <v>573</v>
      </c>
      <c r="L72" s="752">
        <v>125.71000000000002</v>
      </c>
      <c r="M72" s="752">
        <v>2</v>
      </c>
      <c r="N72" s="753">
        <v>251.42000000000004</v>
      </c>
    </row>
    <row r="73" spans="1:14" ht="14.45" customHeight="1" x14ac:dyDescent="0.2">
      <c r="A73" s="747" t="s">
        <v>571</v>
      </c>
      <c r="B73" s="748" t="s">
        <v>572</v>
      </c>
      <c r="C73" s="749" t="s">
        <v>597</v>
      </c>
      <c r="D73" s="750" t="s">
        <v>598</v>
      </c>
      <c r="E73" s="751">
        <v>50113001</v>
      </c>
      <c r="F73" s="750" t="s">
        <v>603</v>
      </c>
      <c r="G73" s="749" t="s">
        <v>604</v>
      </c>
      <c r="H73" s="749">
        <v>120053</v>
      </c>
      <c r="I73" s="749">
        <v>20053</v>
      </c>
      <c r="J73" s="749" t="s">
        <v>717</v>
      </c>
      <c r="K73" s="749" t="s">
        <v>718</v>
      </c>
      <c r="L73" s="752">
        <v>85.493529411764712</v>
      </c>
      <c r="M73" s="752">
        <v>17</v>
      </c>
      <c r="N73" s="753">
        <v>1453.39</v>
      </c>
    </row>
    <row r="74" spans="1:14" ht="14.45" customHeight="1" x14ac:dyDescent="0.2">
      <c r="A74" s="747" t="s">
        <v>571</v>
      </c>
      <c r="B74" s="748" t="s">
        <v>572</v>
      </c>
      <c r="C74" s="749" t="s">
        <v>597</v>
      </c>
      <c r="D74" s="750" t="s">
        <v>598</v>
      </c>
      <c r="E74" s="751">
        <v>50113001</v>
      </c>
      <c r="F74" s="750" t="s">
        <v>603</v>
      </c>
      <c r="G74" s="749" t="s">
        <v>604</v>
      </c>
      <c r="H74" s="749">
        <v>102679</v>
      </c>
      <c r="I74" s="749">
        <v>2679</v>
      </c>
      <c r="J74" s="749" t="s">
        <v>719</v>
      </c>
      <c r="K74" s="749" t="s">
        <v>720</v>
      </c>
      <c r="L74" s="752">
        <v>164.48</v>
      </c>
      <c r="M74" s="752">
        <v>1</v>
      </c>
      <c r="N74" s="753">
        <v>164.48</v>
      </c>
    </row>
    <row r="75" spans="1:14" ht="14.45" customHeight="1" x14ac:dyDescent="0.2">
      <c r="A75" s="747" t="s">
        <v>571</v>
      </c>
      <c r="B75" s="748" t="s">
        <v>572</v>
      </c>
      <c r="C75" s="749" t="s">
        <v>597</v>
      </c>
      <c r="D75" s="750" t="s">
        <v>598</v>
      </c>
      <c r="E75" s="751">
        <v>50113001</v>
      </c>
      <c r="F75" s="750" t="s">
        <v>603</v>
      </c>
      <c r="G75" s="749" t="s">
        <v>604</v>
      </c>
      <c r="H75" s="749">
        <v>162320</v>
      </c>
      <c r="I75" s="749">
        <v>62320</v>
      </c>
      <c r="J75" s="749" t="s">
        <v>721</v>
      </c>
      <c r="K75" s="749" t="s">
        <v>722</v>
      </c>
      <c r="L75" s="752">
        <v>75.89</v>
      </c>
      <c r="M75" s="752">
        <v>3</v>
      </c>
      <c r="N75" s="753">
        <v>227.67000000000002</v>
      </c>
    </row>
    <row r="76" spans="1:14" ht="14.45" customHeight="1" x14ac:dyDescent="0.2">
      <c r="A76" s="747" t="s">
        <v>571</v>
      </c>
      <c r="B76" s="748" t="s">
        <v>572</v>
      </c>
      <c r="C76" s="749" t="s">
        <v>597</v>
      </c>
      <c r="D76" s="750" t="s">
        <v>598</v>
      </c>
      <c r="E76" s="751">
        <v>50113001</v>
      </c>
      <c r="F76" s="750" t="s">
        <v>603</v>
      </c>
      <c r="G76" s="749" t="s">
        <v>604</v>
      </c>
      <c r="H76" s="749">
        <v>162316</v>
      </c>
      <c r="I76" s="749">
        <v>62316</v>
      </c>
      <c r="J76" s="749" t="s">
        <v>723</v>
      </c>
      <c r="K76" s="749" t="s">
        <v>724</v>
      </c>
      <c r="L76" s="752">
        <v>152.53999999999996</v>
      </c>
      <c r="M76" s="752">
        <v>2</v>
      </c>
      <c r="N76" s="753">
        <v>305.07999999999993</v>
      </c>
    </row>
    <row r="77" spans="1:14" ht="14.45" customHeight="1" x14ac:dyDescent="0.2">
      <c r="A77" s="747" t="s">
        <v>571</v>
      </c>
      <c r="B77" s="748" t="s">
        <v>572</v>
      </c>
      <c r="C77" s="749" t="s">
        <v>597</v>
      </c>
      <c r="D77" s="750" t="s">
        <v>598</v>
      </c>
      <c r="E77" s="751">
        <v>50113001</v>
      </c>
      <c r="F77" s="750" t="s">
        <v>603</v>
      </c>
      <c r="G77" s="749" t="s">
        <v>604</v>
      </c>
      <c r="H77" s="749">
        <v>149317</v>
      </c>
      <c r="I77" s="749">
        <v>49317</v>
      </c>
      <c r="J77" s="749" t="s">
        <v>725</v>
      </c>
      <c r="K77" s="749" t="s">
        <v>726</v>
      </c>
      <c r="L77" s="752">
        <v>299.00149999999996</v>
      </c>
      <c r="M77" s="752">
        <v>4</v>
      </c>
      <c r="N77" s="753">
        <v>1196.0059999999999</v>
      </c>
    </row>
    <row r="78" spans="1:14" ht="14.45" customHeight="1" x14ac:dyDescent="0.2">
      <c r="A78" s="747" t="s">
        <v>571</v>
      </c>
      <c r="B78" s="748" t="s">
        <v>572</v>
      </c>
      <c r="C78" s="749" t="s">
        <v>597</v>
      </c>
      <c r="D78" s="750" t="s">
        <v>598</v>
      </c>
      <c r="E78" s="751">
        <v>50113001</v>
      </c>
      <c r="F78" s="750" t="s">
        <v>603</v>
      </c>
      <c r="G78" s="749" t="s">
        <v>604</v>
      </c>
      <c r="H78" s="749">
        <v>848783</v>
      </c>
      <c r="I78" s="749">
        <v>115400</v>
      </c>
      <c r="J78" s="749" t="s">
        <v>727</v>
      </c>
      <c r="K78" s="749" t="s">
        <v>728</v>
      </c>
      <c r="L78" s="752">
        <v>309.44006755336278</v>
      </c>
      <c r="M78" s="752">
        <v>10</v>
      </c>
      <c r="N78" s="753">
        <v>3094.4006755336277</v>
      </c>
    </row>
    <row r="79" spans="1:14" ht="14.45" customHeight="1" x14ac:dyDescent="0.2">
      <c r="A79" s="747" t="s">
        <v>571</v>
      </c>
      <c r="B79" s="748" t="s">
        <v>572</v>
      </c>
      <c r="C79" s="749" t="s">
        <v>597</v>
      </c>
      <c r="D79" s="750" t="s">
        <v>598</v>
      </c>
      <c r="E79" s="751">
        <v>50113001</v>
      </c>
      <c r="F79" s="750" t="s">
        <v>603</v>
      </c>
      <c r="G79" s="749" t="s">
        <v>604</v>
      </c>
      <c r="H79" s="749">
        <v>187226</v>
      </c>
      <c r="I79" s="749">
        <v>87226</v>
      </c>
      <c r="J79" s="749" t="s">
        <v>729</v>
      </c>
      <c r="K79" s="749" t="s">
        <v>730</v>
      </c>
      <c r="L79" s="752">
        <v>17244.631363636363</v>
      </c>
      <c r="M79" s="752">
        <v>22</v>
      </c>
      <c r="N79" s="753">
        <v>379381.89</v>
      </c>
    </row>
    <row r="80" spans="1:14" ht="14.45" customHeight="1" x14ac:dyDescent="0.2">
      <c r="A80" s="747" t="s">
        <v>571</v>
      </c>
      <c r="B80" s="748" t="s">
        <v>572</v>
      </c>
      <c r="C80" s="749" t="s">
        <v>597</v>
      </c>
      <c r="D80" s="750" t="s">
        <v>598</v>
      </c>
      <c r="E80" s="751">
        <v>50113001</v>
      </c>
      <c r="F80" s="750" t="s">
        <v>603</v>
      </c>
      <c r="G80" s="749" t="s">
        <v>604</v>
      </c>
      <c r="H80" s="749">
        <v>100843</v>
      </c>
      <c r="I80" s="749">
        <v>843</v>
      </c>
      <c r="J80" s="749" t="s">
        <v>731</v>
      </c>
      <c r="K80" s="749" t="s">
        <v>732</v>
      </c>
      <c r="L80" s="752">
        <v>104.15</v>
      </c>
      <c r="M80" s="752">
        <v>1</v>
      </c>
      <c r="N80" s="753">
        <v>104.15</v>
      </c>
    </row>
    <row r="81" spans="1:14" ht="14.45" customHeight="1" x14ac:dyDescent="0.2">
      <c r="A81" s="747" t="s">
        <v>571</v>
      </c>
      <c r="B81" s="748" t="s">
        <v>572</v>
      </c>
      <c r="C81" s="749" t="s">
        <v>597</v>
      </c>
      <c r="D81" s="750" t="s">
        <v>598</v>
      </c>
      <c r="E81" s="751">
        <v>50113001</v>
      </c>
      <c r="F81" s="750" t="s">
        <v>603</v>
      </c>
      <c r="G81" s="749" t="s">
        <v>604</v>
      </c>
      <c r="H81" s="749">
        <v>184090</v>
      </c>
      <c r="I81" s="749">
        <v>84090</v>
      </c>
      <c r="J81" s="749" t="s">
        <v>733</v>
      </c>
      <c r="K81" s="749" t="s">
        <v>734</v>
      </c>
      <c r="L81" s="752">
        <v>60.11</v>
      </c>
      <c r="M81" s="752">
        <v>2</v>
      </c>
      <c r="N81" s="753">
        <v>120.22</v>
      </c>
    </row>
    <row r="82" spans="1:14" ht="14.45" customHeight="1" x14ac:dyDescent="0.2">
      <c r="A82" s="747" t="s">
        <v>571</v>
      </c>
      <c r="B82" s="748" t="s">
        <v>572</v>
      </c>
      <c r="C82" s="749" t="s">
        <v>597</v>
      </c>
      <c r="D82" s="750" t="s">
        <v>598</v>
      </c>
      <c r="E82" s="751">
        <v>50113001</v>
      </c>
      <c r="F82" s="750" t="s">
        <v>603</v>
      </c>
      <c r="G82" s="749" t="s">
        <v>668</v>
      </c>
      <c r="H82" s="749">
        <v>136755</v>
      </c>
      <c r="I82" s="749">
        <v>136755</v>
      </c>
      <c r="J82" s="749" t="s">
        <v>735</v>
      </c>
      <c r="K82" s="749" t="s">
        <v>736</v>
      </c>
      <c r="L82" s="752">
        <v>8358.2000000000007</v>
      </c>
      <c r="M82" s="752">
        <v>2</v>
      </c>
      <c r="N82" s="753">
        <v>16716.400000000001</v>
      </c>
    </row>
    <row r="83" spans="1:14" ht="14.45" customHeight="1" x14ac:dyDescent="0.2">
      <c r="A83" s="747" t="s">
        <v>571</v>
      </c>
      <c r="B83" s="748" t="s">
        <v>572</v>
      </c>
      <c r="C83" s="749" t="s">
        <v>597</v>
      </c>
      <c r="D83" s="750" t="s">
        <v>598</v>
      </c>
      <c r="E83" s="751">
        <v>50113001</v>
      </c>
      <c r="F83" s="750" t="s">
        <v>603</v>
      </c>
      <c r="G83" s="749" t="s">
        <v>604</v>
      </c>
      <c r="H83" s="749">
        <v>117011</v>
      </c>
      <c r="I83" s="749">
        <v>17011</v>
      </c>
      <c r="J83" s="749" t="s">
        <v>737</v>
      </c>
      <c r="K83" s="749" t="s">
        <v>738</v>
      </c>
      <c r="L83" s="752">
        <v>145.5</v>
      </c>
      <c r="M83" s="752">
        <v>2</v>
      </c>
      <c r="N83" s="753">
        <v>291</v>
      </c>
    </row>
    <row r="84" spans="1:14" ht="14.45" customHeight="1" x14ac:dyDescent="0.2">
      <c r="A84" s="747" t="s">
        <v>571</v>
      </c>
      <c r="B84" s="748" t="s">
        <v>572</v>
      </c>
      <c r="C84" s="749" t="s">
        <v>597</v>
      </c>
      <c r="D84" s="750" t="s">
        <v>598</v>
      </c>
      <c r="E84" s="751">
        <v>50113001</v>
      </c>
      <c r="F84" s="750" t="s">
        <v>603</v>
      </c>
      <c r="G84" s="749" t="s">
        <v>604</v>
      </c>
      <c r="H84" s="749">
        <v>846599</v>
      </c>
      <c r="I84" s="749">
        <v>107754</v>
      </c>
      <c r="J84" s="749" t="s">
        <v>739</v>
      </c>
      <c r="K84" s="749" t="s">
        <v>573</v>
      </c>
      <c r="L84" s="752">
        <v>131.21714285714285</v>
      </c>
      <c r="M84" s="752">
        <v>21</v>
      </c>
      <c r="N84" s="753">
        <v>2755.56</v>
      </c>
    </row>
    <row r="85" spans="1:14" ht="14.45" customHeight="1" x14ac:dyDescent="0.2">
      <c r="A85" s="747" t="s">
        <v>571</v>
      </c>
      <c r="B85" s="748" t="s">
        <v>572</v>
      </c>
      <c r="C85" s="749" t="s">
        <v>597</v>
      </c>
      <c r="D85" s="750" t="s">
        <v>598</v>
      </c>
      <c r="E85" s="751">
        <v>50113001</v>
      </c>
      <c r="F85" s="750" t="s">
        <v>603</v>
      </c>
      <c r="G85" s="749" t="s">
        <v>604</v>
      </c>
      <c r="H85" s="749">
        <v>905097</v>
      </c>
      <c r="I85" s="749">
        <v>158767</v>
      </c>
      <c r="J85" s="749" t="s">
        <v>614</v>
      </c>
      <c r="K85" s="749" t="s">
        <v>615</v>
      </c>
      <c r="L85" s="752">
        <v>167.70224120066669</v>
      </c>
      <c r="M85" s="752">
        <v>135</v>
      </c>
      <c r="N85" s="753">
        <v>22639.802562090004</v>
      </c>
    </row>
    <row r="86" spans="1:14" ht="14.45" customHeight="1" x14ac:dyDescent="0.2">
      <c r="A86" s="747" t="s">
        <v>571</v>
      </c>
      <c r="B86" s="748" t="s">
        <v>572</v>
      </c>
      <c r="C86" s="749" t="s">
        <v>597</v>
      </c>
      <c r="D86" s="750" t="s">
        <v>598</v>
      </c>
      <c r="E86" s="751">
        <v>50113001</v>
      </c>
      <c r="F86" s="750" t="s">
        <v>603</v>
      </c>
      <c r="G86" s="749" t="s">
        <v>604</v>
      </c>
      <c r="H86" s="749">
        <v>23987</v>
      </c>
      <c r="I86" s="749">
        <v>23987</v>
      </c>
      <c r="J86" s="749" t="s">
        <v>740</v>
      </c>
      <c r="K86" s="749" t="s">
        <v>741</v>
      </c>
      <c r="L86" s="752">
        <v>167.42000000000002</v>
      </c>
      <c r="M86" s="752">
        <v>23</v>
      </c>
      <c r="N86" s="753">
        <v>3850.6600000000003</v>
      </c>
    </row>
    <row r="87" spans="1:14" ht="14.45" customHeight="1" x14ac:dyDescent="0.2">
      <c r="A87" s="747" t="s">
        <v>571</v>
      </c>
      <c r="B87" s="748" t="s">
        <v>572</v>
      </c>
      <c r="C87" s="749" t="s">
        <v>597</v>
      </c>
      <c r="D87" s="750" t="s">
        <v>598</v>
      </c>
      <c r="E87" s="751">
        <v>50113001</v>
      </c>
      <c r="F87" s="750" t="s">
        <v>603</v>
      </c>
      <c r="G87" s="749" t="s">
        <v>604</v>
      </c>
      <c r="H87" s="749">
        <v>225888</v>
      </c>
      <c r="I87" s="749">
        <v>225888</v>
      </c>
      <c r="J87" s="749" t="s">
        <v>742</v>
      </c>
      <c r="K87" s="749" t="s">
        <v>743</v>
      </c>
      <c r="L87" s="752">
        <v>674.52</v>
      </c>
      <c r="M87" s="752">
        <v>3</v>
      </c>
      <c r="N87" s="753">
        <v>2023.56</v>
      </c>
    </row>
    <row r="88" spans="1:14" ht="14.45" customHeight="1" x14ac:dyDescent="0.2">
      <c r="A88" s="747" t="s">
        <v>571</v>
      </c>
      <c r="B88" s="748" t="s">
        <v>572</v>
      </c>
      <c r="C88" s="749" t="s">
        <v>597</v>
      </c>
      <c r="D88" s="750" t="s">
        <v>598</v>
      </c>
      <c r="E88" s="751">
        <v>50113001</v>
      </c>
      <c r="F88" s="750" t="s">
        <v>603</v>
      </c>
      <c r="G88" s="749" t="s">
        <v>668</v>
      </c>
      <c r="H88" s="749">
        <v>195604</v>
      </c>
      <c r="I88" s="749">
        <v>95604</v>
      </c>
      <c r="J88" s="749" t="s">
        <v>744</v>
      </c>
      <c r="K88" s="749" t="s">
        <v>745</v>
      </c>
      <c r="L88" s="752">
        <v>89.376666666666665</v>
      </c>
      <c r="M88" s="752">
        <v>3</v>
      </c>
      <c r="N88" s="753">
        <v>268.13</v>
      </c>
    </row>
    <row r="89" spans="1:14" ht="14.45" customHeight="1" x14ac:dyDescent="0.2">
      <c r="A89" s="747" t="s">
        <v>571</v>
      </c>
      <c r="B89" s="748" t="s">
        <v>572</v>
      </c>
      <c r="C89" s="749" t="s">
        <v>597</v>
      </c>
      <c r="D89" s="750" t="s">
        <v>598</v>
      </c>
      <c r="E89" s="751">
        <v>50113001</v>
      </c>
      <c r="F89" s="750" t="s">
        <v>603</v>
      </c>
      <c r="G89" s="749" t="s">
        <v>604</v>
      </c>
      <c r="H89" s="749">
        <v>156675</v>
      </c>
      <c r="I89" s="749">
        <v>56675</v>
      </c>
      <c r="J89" s="749" t="s">
        <v>746</v>
      </c>
      <c r="K89" s="749" t="s">
        <v>747</v>
      </c>
      <c r="L89" s="752">
        <v>72.693000000000012</v>
      </c>
      <c r="M89" s="752">
        <v>10</v>
      </c>
      <c r="N89" s="753">
        <v>726.93000000000006</v>
      </c>
    </row>
    <row r="90" spans="1:14" ht="14.45" customHeight="1" x14ac:dyDescent="0.2">
      <c r="A90" s="747" t="s">
        <v>571</v>
      </c>
      <c r="B90" s="748" t="s">
        <v>572</v>
      </c>
      <c r="C90" s="749" t="s">
        <v>597</v>
      </c>
      <c r="D90" s="750" t="s">
        <v>598</v>
      </c>
      <c r="E90" s="751">
        <v>50113001</v>
      </c>
      <c r="F90" s="750" t="s">
        <v>603</v>
      </c>
      <c r="G90" s="749" t="s">
        <v>604</v>
      </c>
      <c r="H90" s="749">
        <v>126898</v>
      </c>
      <c r="I90" s="749">
        <v>126898</v>
      </c>
      <c r="J90" s="749" t="s">
        <v>748</v>
      </c>
      <c r="K90" s="749" t="s">
        <v>749</v>
      </c>
      <c r="L90" s="752">
        <v>1042.92</v>
      </c>
      <c r="M90" s="752">
        <v>1</v>
      </c>
      <c r="N90" s="753">
        <v>1042.92</v>
      </c>
    </row>
    <row r="91" spans="1:14" ht="14.45" customHeight="1" x14ac:dyDescent="0.2">
      <c r="A91" s="747" t="s">
        <v>571</v>
      </c>
      <c r="B91" s="748" t="s">
        <v>572</v>
      </c>
      <c r="C91" s="749" t="s">
        <v>597</v>
      </c>
      <c r="D91" s="750" t="s">
        <v>598</v>
      </c>
      <c r="E91" s="751">
        <v>50113001</v>
      </c>
      <c r="F91" s="750" t="s">
        <v>603</v>
      </c>
      <c r="G91" s="749" t="s">
        <v>668</v>
      </c>
      <c r="H91" s="749">
        <v>214036</v>
      </c>
      <c r="I91" s="749">
        <v>214036</v>
      </c>
      <c r="J91" s="749" t="s">
        <v>750</v>
      </c>
      <c r="K91" s="749" t="s">
        <v>751</v>
      </c>
      <c r="L91" s="752">
        <v>40.356666666666662</v>
      </c>
      <c r="M91" s="752">
        <v>6</v>
      </c>
      <c r="N91" s="753">
        <v>242.13999999999996</v>
      </c>
    </row>
    <row r="92" spans="1:14" ht="14.45" customHeight="1" x14ac:dyDescent="0.2">
      <c r="A92" s="747" t="s">
        <v>571</v>
      </c>
      <c r="B92" s="748" t="s">
        <v>572</v>
      </c>
      <c r="C92" s="749" t="s">
        <v>597</v>
      </c>
      <c r="D92" s="750" t="s">
        <v>598</v>
      </c>
      <c r="E92" s="751">
        <v>50113001</v>
      </c>
      <c r="F92" s="750" t="s">
        <v>603</v>
      </c>
      <c r="G92" s="749" t="s">
        <v>604</v>
      </c>
      <c r="H92" s="749">
        <v>31915</v>
      </c>
      <c r="I92" s="749">
        <v>31915</v>
      </c>
      <c r="J92" s="749" t="s">
        <v>752</v>
      </c>
      <c r="K92" s="749" t="s">
        <v>753</v>
      </c>
      <c r="L92" s="752">
        <v>173.69</v>
      </c>
      <c r="M92" s="752">
        <v>2</v>
      </c>
      <c r="N92" s="753">
        <v>347.38</v>
      </c>
    </row>
    <row r="93" spans="1:14" ht="14.45" customHeight="1" x14ac:dyDescent="0.2">
      <c r="A93" s="747" t="s">
        <v>571</v>
      </c>
      <c r="B93" s="748" t="s">
        <v>572</v>
      </c>
      <c r="C93" s="749" t="s">
        <v>597</v>
      </c>
      <c r="D93" s="750" t="s">
        <v>598</v>
      </c>
      <c r="E93" s="751">
        <v>50113001</v>
      </c>
      <c r="F93" s="750" t="s">
        <v>603</v>
      </c>
      <c r="G93" s="749" t="s">
        <v>604</v>
      </c>
      <c r="H93" s="749">
        <v>47256</v>
      </c>
      <c r="I93" s="749">
        <v>47256</v>
      </c>
      <c r="J93" s="749" t="s">
        <v>754</v>
      </c>
      <c r="K93" s="749" t="s">
        <v>755</v>
      </c>
      <c r="L93" s="752">
        <v>222.2</v>
      </c>
      <c r="M93" s="752">
        <v>4</v>
      </c>
      <c r="N93" s="753">
        <v>888.8</v>
      </c>
    </row>
    <row r="94" spans="1:14" ht="14.45" customHeight="1" x14ac:dyDescent="0.2">
      <c r="A94" s="747" t="s">
        <v>571</v>
      </c>
      <c r="B94" s="748" t="s">
        <v>572</v>
      </c>
      <c r="C94" s="749" t="s">
        <v>597</v>
      </c>
      <c r="D94" s="750" t="s">
        <v>598</v>
      </c>
      <c r="E94" s="751">
        <v>50113001</v>
      </c>
      <c r="F94" s="750" t="s">
        <v>603</v>
      </c>
      <c r="G94" s="749" t="s">
        <v>604</v>
      </c>
      <c r="H94" s="749">
        <v>102539</v>
      </c>
      <c r="I94" s="749">
        <v>2539</v>
      </c>
      <c r="J94" s="749" t="s">
        <v>756</v>
      </c>
      <c r="K94" s="749" t="s">
        <v>757</v>
      </c>
      <c r="L94" s="752">
        <v>52.609999999999985</v>
      </c>
      <c r="M94" s="752">
        <v>2</v>
      </c>
      <c r="N94" s="753">
        <v>105.21999999999997</v>
      </c>
    </row>
    <row r="95" spans="1:14" ht="14.45" customHeight="1" x14ac:dyDescent="0.2">
      <c r="A95" s="747" t="s">
        <v>571</v>
      </c>
      <c r="B95" s="748" t="s">
        <v>572</v>
      </c>
      <c r="C95" s="749" t="s">
        <v>597</v>
      </c>
      <c r="D95" s="750" t="s">
        <v>598</v>
      </c>
      <c r="E95" s="751">
        <v>50113001</v>
      </c>
      <c r="F95" s="750" t="s">
        <v>603</v>
      </c>
      <c r="G95" s="749" t="s">
        <v>573</v>
      </c>
      <c r="H95" s="749">
        <v>131739</v>
      </c>
      <c r="I95" s="749">
        <v>31739</v>
      </c>
      <c r="J95" s="749" t="s">
        <v>758</v>
      </c>
      <c r="K95" s="749" t="s">
        <v>573</v>
      </c>
      <c r="L95" s="752">
        <v>71.985500000000002</v>
      </c>
      <c r="M95" s="752">
        <v>40</v>
      </c>
      <c r="N95" s="753">
        <v>2879.42</v>
      </c>
    </row>
    <row r="96" spans="1:14" ht="14.45" customHeight="1" x14ac:dyDescent="0.2">
      <c r="A96" s="747" t="s">
        <v>571</v>
      </c>
      <c r="B96" s="748" t="s">
        <v>572</v>
      </c>
      <c r="C96" s="749" t="s">
        <v>597</v>
      </c>
      <c r="D96" s="750" t="s">
        <v>598</v>
      </c>
      <c r="E96" s="751">
        <v>50113001</v>
      </c>
      <c r="F96" s="750" t="s">
        <v>603</v>
      </c>
      <c r="G96" s="749" t="s">
        <v>604</v>
      </c>
      <c r="H96" s="749">
        <v>193746</v>
      </c>
      <c r="I96" s="749">
        <v>93746</v>
      </c>
      <c r="J96" s="749" t="s">
        <v>759</v>
      </c>
      <c r="K96" s="749" t="s">
        <v>760</v>
      </c>
      <c r="L96" s="752">
        <v>366.22</v>
      </c>
      <c r="M96" s="752">
        <v>13</v>
      </c>
      <c r="N96" s="753">
        <v>4760.8600000000006</v>
      </c>
    </row>
    <row r="97" spans="1:14" ht="14.45" customHeight="1" x14ac:dyDescent="0.2">
      <c r="A97" s="747" t="s">
        <v>571</v>
      </c>
      <c r="B97" s="748" t="s">
        <v>572</v>
      </c>
      <c r="C97" s="749" t="s">
        <v>597</v>
      </c>
      <c r="D97" s="750" t="s">
        <v>598</v>
      </c>
      <c r="E97" s="751">
        <v>50113001</v>
      </c>
      <c r="F97" s="750" t="s">
        <v>603</v>
      </c>
      <c r="G97" s="749" t="s">
        <v>573</v>
      </c>
      <c r="H97" s="749">
        <v>103575</v>
      </c>
      <c r="I97" s="749">
        <v>3575</v>
      </c>
      <c r="J97" s="749" t="s">
        <v>761</v>
      </c>
      <c r="K97" s="749" t="s">
        <v>732</v>
      </c>
      <c r="L97" s="752">
        <v>73.60499999999999</v>
      </c>
      <c r="M97" s="752">
        <v>8</v>
      </c>
      <c r="N97" s="753">
        <v>588.83999999999992</v>
      </c>
    </row>
    <row r="98" spans="1:14" ht="14.45" customHeight="1" x14ac:dyDescent="0.2">
      <c r="A98" s="747" t="s">
        <v>571</v>
      </c>
      <c r="B98" s="748" t="s">
        <v>572</v>
      </c>
      <c r="C98" s="749" t="s">
        <v>597</v>
      </c>
      <c r="D98" s="750" t="s">
        <v>598</v>
      </c>
      <c r="E98" s="751">
        <v>50113001</v>
      </c>
      <c r="F98" s="750" t="s">
        <v>603</v>
      </c>
      <c r="G98" s="749" t="s">
        <v>604</v>
      </c>
      <c r="H98" s="749">
        <v>214355</v>
      </c>
      <c r="I98" s="749">
        <v>214355</v>
      </c>
      <c r="J98" s="749" t="s">
        <v>762</v>
      </c>
      <c r="K98" s="749" t="s">
        <v>763</v>
      </c>
      <c r="L98" s="752">
        <v>215.07999999999998</v>
      </c>
      <c r="M98" s="752">
        <v>4</v>
      </c>
      <c r="N98" s="753">
        <v>860.31999999999994</v>
      </c>
    </row>
    <row r="99" spans="1:14" ht="14.45" customHeight="1" x14ac:dyDescent="0.2">
      <c r="A99" s="747" t="s">
        <v>571</v>
      </c>
      <c r="B99" s="748" t="s">
        <v>572</v>
      </c>
      <c r="C99" s="749" t="s">
        <v>597</v>
      </c>
      <c r="D99" s="750" t="s">
        <v>598</v>
      </c>
      <c r="E99" s="751">
        <v>50113001</v>
      </c>
      <c r="F99" s="750" t="s">
        <v>603</v>
      </c>
      <c r="G99" s="749" t="s">
        <v>604</v>
      </c>
      <c r="H99" s="749">
        <v>846745</v>
      </c>
      <c r="I99" s="749">
        <v>0</v>
      </c>
      <c r="J99" s="749" t="s">
        <v>764</v>
      </c>
      <c r="K99" s="749" t="s">
        <v>573</v>
      </c>
      <c r="L99" s="752">
        <v>121.42999999999999</v>
      </c>
      <c r="M99" s="752">
        <v>1</v>
      </c>
      <c r="N99" s="753">
        <v>121.42999999999999</v>
      </c>
    </row>
    <row r="100" spans="1:14" ht="14.45" customHeight="1" x14ac:dyDescent="0.2">
      <c r="A100" s="747" t="s">
        <v>571</v>
      </c>
      <c r="B100" s="748" t="s">
        <v>572</v>
      </c>
      <c r="C100" s="749" t="s">
        <v>597</v>
      </c>
      <c r="D100" s="750" t="s">
        <v>598</v>
      </c>
      <c r="E100" s="751">
        <v>50113001</v>
      </c>
      <c r="F100" s="750" t="s">
        <v>603</v>
      </c>
      <c r="G100" s="749" t="s">
        <v>604</v>
      </c>
      <c r="H100" s="749">
        <v>216572</v>
      </c>
      <c r="I100" s="749">
        <v>216572</v>
      </c>
      <c r="J100" s="749" t="s">
        <v>765</v>
      </c>
      <c r="K100" s="749" t="s">
        <v>766</v>
      </c>
      <c r="L100" s="752">
        <v>36.24666666666667</v>
      </c>
      <c r="M100" s="752">
        <v>30</v>
      </c>
      <c r="N100" s="753">
        <v>1087.4000000000001</v>
      </c>
    </row>
    <row r="101" spans="1:14" ht="14.45" customHeight="1" x14ac:dyDescent="0.2">
      <c r="A101" s="747" t="s">
        <v>571</v>
      </c>
      <c r="B101" s="748" t="s">
        <v>572</v>
      </c>
      <c r="C101" s="749" t="s">
        <v>597</v>
      </c>
      <c r="D101" s="750" t="s">
        <v>598</v>
      </c>
      <c r="E101" s="751">
        <v>50113001</v>
      </c>
      <c r="F101" s="750" t="s">
        <v>603</v>
      </c>
      <c r="G101" s="749" t="s">
        <v>604</v>
      </c>
      <c r="H101" s="749">
        <v>51366</v>
      </c>
      <c r="I101" s="749">
        <v>51366</v>
      </c>
      <c r="J101" s="749" t="s">
        <v>618</v>
      </c>
      <c r="K101" s="749" t="s">
        <v>619</v>
      </c>
      <c r="L101" s="752">
        <v>171.59999999999997</v>
      </c>
      <c r="M101" s="752">
        <v>20</v>
      </c>
      <c r="N101" s="753">
        <v>3431.9999999999995</v>
      </c>
    </row>
    <row r="102" spans="1:14" ht="14.45" customHeight="1" x14ac:dyDescent="0.2">
      <c r="A102" s="747" t="s">
        <v>571</v>
      </c>
      <c r="B102" s="748" t="s">
        <v>572</v>
      </c>
      <c r="C102" s="749" t="s">
        <v>597</v>
      </c>
      <c r="D102" s="750" t="s">
        <v>598</v>
      </c>
      <c r="E102" s="751">
        <v>50113001</v>
      </c>
      <c r="F102" s="750" t="s">
        <v>603</v>
      </c>
      <c r="G102" s="749" t="s">
        <v>604</v>
      </c>
      <c r="H102" s="749">
        <v>51367</v>
      </c>
      <c r="I102" s="749">
        <v>51367</v>
      </c>
      <c r="J102" s="749" t="s">
        <v>618</v>
      </c>
      <c r="K102" s="749" t="s">
        <v>767</v>
      </c>
      <c r="L102" s="752">
        <v>92.950000000000031</v>
      </c>
      <c r="M102" s="752">
        <v>16</v>
      </c>
      <c r="N102" s="753">
        <v>1487.2000000000005</v>
      </c>
    </row>
    <row r="103" spans="1:14" ht="14.45" customHeight="1" x14ac:dyDescent="0.2">
      <c r="A103" s="747" t="s">
        <v>571</v>
      </c>
      <c r="B103" s="748" t="s">
        <v>572</v>
      </c>
      <c r="C103" s="749" t="s">
        <v>597</v>
      </c>
      <c r="D103" s="750" t="s">
        <v>598</v>
      </c>
      <c r="E103" s="751">
        <v>50113001</v>
      </c>
      <c r="F103" s="750" t="s">
        <v>603</v>
      </c>
      <c r="G103" s="749" t="s">
        <v>604</v>
      </c>
      <c r="H103" s="749">
        <v>207893</v>
      </c>
      <c r="I103" s="749">
        <v>207893</v>
      </c>
      <c r="J103" s="749" t="s">
        <v>768</v>
      </c>
      <c r="K103" s="749" t="s">
        <v>769</v>
      </c>
      <c r="L103" s="752">
        <v>82.15</v>
      </c>
      <c r="M103" s="752">
        <v>2</v>
      </c>
      <c r="N103" s="753">
        <v>164.3</v>
      </c>
    </row>
    <row r="104" spans="1:14" ht="14.45" customHeight="1" x14ac:dyDescent="0.2">
      <c r="A104" s="747" t="s">
        <v>571</v>
      </c>
      <c r="B104" s="748" t="s">
        <v>572</v>
      </c>
      <c r="C104" s="749" t="s">
        <v>597</v>
      </c>
      <c r="D104" s="750" t="s">
        <v>598</v>
      </c>
      <c r="E104" s="751">
        <v>50113001</v>
      </c>
      <c r="F104" s="750" t="s">
        <v>603</v>
      </c>
      <c r="G104" s="749" t="s">
        <v>604</v>
      </c>
      <c r="H104" s="749">
        <v>157608</v>
      </c>
      <c r="I104" s="749">
        <v>57608</v>
      </c>
      <c r="J104" s="749" t="s">
        <v>622</v>
      </c>
      <c r="K104" s="749" t="s">
        <v>623</v>
      </c>
      <c r="L104" s="752">
        <v>84.794999999999987</v>
      </c>
      <c r="M104" s="752">
        <v>2</v>
      </c>
      <c r="N104" s="753">
        <v>169.58999999999997</v>
      </c>
    </row>
    <row r="105" spans="1:14" ht="14.45" customHeight="1" x14ac:dyDescent="0.2">
      <c r="A105" s="747" t="s">
        <v>571</v>
      </c>
      <c r="B105" s="748" t="s">
        <v>572</v>
      </c>
      <c r="C105" s="749" t="s">
        <v>597</v>
      </c>
      <c r="D105" s="750" t="s">
        <v>598</v>
      </c>
      <c r="E105" s="751">
        <v>50113001</v>
      </c>
      <c r="F105" s="750" t="s">
        <v>603</v>
      </c>
      <c r="G105" s="749" t="s">
        <v>604</v>
      </c>
      <c r="H105" s="749">
        <v>224964</v>
      </c>
      <c r="I105" s="749">
        <v>224964</v>
      </c>
      <c r="J105" s="749" t="s">
        <v>624</v>
      </c>
      <c r="K105" s="749" t="s">
        <v>625</v>
      </c>
      <c r="L105" s="752">
        <v>107.48454545454545</v>
      </c>
      <c r="M105" s="752">
        <v>11</v>
      </c>
      <c r="N105" s="753">
        <v>1182.33</v>
      </c>
    </row>
    <row r="106" spans="1:14" ht="14.45" customHeight="1" x14ac:dyDescent="0.2">
      <c r="A106" s="747" t="s">
        <v>571</v>
      </c>
      <c r="B106" s="748" t="s">
        <v>572</v>
      </c>
      <c r="C106" s="749" t="s">
        <v>597</v>
      </c>
      <c r="D106" s="750" t="s">
        <v>598</v>
      </c>
      <c r="E106" s="751">
        <v>50113001</v>
      </c>
      <c r="F106" s="750" t="s">
        <v>603</v>
      </c>
      <c r="G106" s="749" t="s">
        <v>604</v>
      </c>
      <c r="H106" s="749">
        <v>224965</v>
      </c>
      <c r="I106" s="749">
        <v>224965</v>
      </c>
      <c r="J106" s="749" t="s">
        <v>770</v>
      </c>
      <c r="K106" s="749" t="s">
        <v>771</v>
      </c>
      <c r="L106" s="752">
        <v>107.81857142857146</v>
      </c>
      <c r="M106" s="752">
        <v>7</v>
      </c>
      <c r="N106" s="753">
        <v>754.73000000000025</v>
      </c>
    </row>
    <row r="107" spans="1:14" ht="14.45" customHeight="1" x14ac:dyDescent="0.2">
      <c r="A107" s="747" t="s">
        <v>571</v>
      </c>
      <c r="B107" s="748" t="s">
        <v>572</v>
      </c>
      <c r="C107" s="749" t="s">
        <v>597</v>
      </c>
      <c r="D107" s="750" t="s">
        <v>598</v>
      </c>
      <c r="E107" s="751">
        <v>50113001</v>
      </c>
      <c r="F107" s="750" t="s">
        <v>603</v>
      </c>
      <c r="G107" s="749" t="s">
        <v>604</v>
      </c>
      <c r="H107" s="749">
        <v>202878</v>
      </c>
      <c r="I107" s="749">
        <v>202878</v>
      </c>
      <c r="J107" s="749" t="s">
        <v>626</v>
      </c>
      <c r="K107" s="749" t="s">
        <v>627</v>
      </c>
      <c r="L107" s="752">
        <v>42.386666666666663</v>
      </c>
      <c r="M107" s="752">
        <v>12</v>
      </c>
      <c r="N107" s="753">
        <v>508.64</v>
      </c>
    </row>
    <row r="108" spans="1:14" ht="14.45" customHeight="1" x14ac:dyDescent="0.2">
      <c r="A108" s="747" t="s">
        <v>571</v>
      </c>
      <c r="B108" s="748" t="s">
        <v>572</v>
      </c>
      <c r="C108" s="749" t="s">
        <v>597</v>
      </c>
      <c r="D108" s="750" t="s">
        <v>598</v>
      </c>
      <c r="E108" s="751">
        <v>50113001</v>
      </c>
      <c r="F108" s="750" t="s">
        <v>603</v>
      </c>
      <c r="G108" s="749" t="s">
        <v>604</v>
      </c>
      <c r="H108" s="749">
        <v>217212</v>
      </c>
      <c r="I108" s="749">
        <v>217212</v>
      </c>
      <c r="J108" s="749" t="s">
        <v>772</v>
      </c>
      <c r="K108" s="749" t="s">
        <v>773</v>
      </c>
      <c r="L108" s="752">
        <v>1797.61</v>
      </c>
      <c r="M108" s="752">
        <v>3</v>
      </c>
      <c r="N108" s="753">
        <v>5392.83</v>
      </c>
    </row>
    <row r="109" spans="1:14" ht="14.45" customHeight="1" x14ac:dyDescent="0.2">
      <c r="A109" s="747" t="s">
        <v>571</v>
      </c>
      <c r="B109" s="748" t="s">
        <v>572</v>
      </c>
      <c r="C109" s="749" t="s">
        <v>597</v>
      </c>
      <c r="D109" s="750" t="s">
        <v>598</v>
      </c>
      <c r="E109" s="751">
        <v>50113001</v>
      </c>
      <c r="F109" s="750" t="s">
        <v>603</v>
      </c>
      <c r="G109" s="749" t="s">
        <v>604</v>
      </c>
      <c r="H109" s="749">
        <v>394712</v>
      </c>
      <c r="I109" s="749">
        <v>0</v>
      </c>
      <c r="J109" s="749" t="s">
        <v>628</v>
      </c>
      <c r="K109" s="749" t="s">
        <v>629</v>
      </c>
      <c r="L109" s="752">
        <v>28.75</v>
      </c>
      <c r="M109" s="752">
        <v>1224</v>
      </c>
      <c r="N109" s="753">
        <v>35190</v>
      </c>
    </row>
    <row r="110" spans="1:14" ht="14.45" customHeight="1" x14ac:dyDescent="0.2">
      <c r="A110" s="747" t="s">
        <v>571</v>
      </c>
      <c r="B110" s="748" t="s">
        <v>572</v>
      </c>
      <c r="C110" s="749" t="s">
        <v>597</v>
      </c>
      <c r="D110" s="750" t="s">
        <v>598</v>
      </c>
      <c r="E110" s="751">
        <v>50113001</v>
      </c>
      <c r="F110" s="750" t="s">
        <v>603</v>
      </c>
      <c r="G110" s="749" t="s">
        <v>604</v>
      </c>
      <c r="H110" s="749">
        <v>920020</v>
      </c>
      <c r="I110" s="749">
        <v>1000</v>
      </c>
      <c r="J110" s="749" t="s">
        <v>774</v>
      </c>
      <c r="K110" s="749" t="s">
        <v>775</v>
      </c>
      <c r="L110" s="752">
        <v>186.38228713688952</v>
      </c>
      <c r="M110" s="752">
        <v>43</v>
      </c>
      <c r="N110" s="753">
        <v>8014.4383468862497</v>
      </c>
    </row>
    <row r="111" spans="1:14" ht="14.45" customHeight="1" x14ac:dyDescent="0.2">
      <c r="A111" s="747" t="s">
        <v>571</v>
      </c>
      <c r="B111" s="748" t="s">
        <v>572</v>
      </c>
      <c r="C111" s="749" t="s">
        <v>597</v>
      </c>
      <c r="D111" s="750" t="s">
        <v>598</v>
      </c>
      <c r="E111" s="751">
        <v>50113001</v>
      </c>
      <c r="F111" s="750" t="s">
        <v>603</v>
      </c>
      <c r="G111" s="749" t="s">
        <v>604</v>
      </c>
      <c r="H111" s="749">
        <v>845628</v>
      </c>
      <c r="I111" s="749">
        <v>1000</v>
      </c>
      <c r="J111" s="749" t="s">
        <v>776</v>
      </c>
      <c r="K111" s="749" t="s">
        <v>777</v>
      </c>
      <c r="L111" s="752">
        <v>537.3264742835396</v>
      </c>
      <c r="M111" s="752">
        <v>50</v>
      </c>
      <c r="N111" s="753">
        <v>26866.323714176982</v>
      </c>
    </row>
    <row r="112" spans="1:14" ht="14.45" customHeight="1" x14ac:dyDescent="0.2">
      <c r="A112" s="747" t="s">
        <v>571</v>
      </c>
      <c r="B112" s="748" t="s">
        <v>572</v>
      </c>
      <c r="C112" s="749" t="s">
        <v>597</v>
      </c>
      <c r="D112" s="750" t="s">
        <v>598</v>
      </c>
      <c r="E112" s="751">
        <v>50113001</v>
      </c>
      <c r="F112" s="750" t="s">
        <v>603</v>
      </c>
      <c r="G112" s="749" t="s">
        <v>604</v>
      </c>
      <c r="H112" s="749">
        <v>502124</v>
      </c>
      <c r="I112" s="749">
        <v>0</v>
      </c>
      <c r="J112" s="749" t="s">
        <v>778</v>
      </c>
      <c r="K112" s="749" t="s">
        <v>779</v>
      </c>
      <c r="L112" s="752">
        <v>199.0983531507639</v>
      </c>
      <c r="M112" s="752">
        <v>10</v>
      </c>
      <c r="N112" s="753">
        <v>1990.9835315076391</v>
      </c>
    </row>
    <row r="113" spans="1:14" ht="14.45" customHeight="1" x14ac:dyDescent="0.2">
      <c r="A113" s="747" t="s">
        <v>571</v>
      </c>
      <c r="B113" s="748" t="s">
        <v>572</v>
      </c>
      <c r="C113" s="749" t="s">
        <v>597</v>
      </c>
      <c r="D113" s="750" t="s">
        <v>598</v>
      </c>
      <c r="E113" s="751">
        <v>50113001</v>
      </c>
      <c r="F113" s="750" t="s">
        <v>603</v>
      </c>
      <c r="G113" s="749" t="s">
        <v>604</v>
      </c>
      <c r="H113" s="749">
        <v>502123</v>
      </c>
      <c r="I113" s="749">
        <v>0</v>
      </c>
      <c r="J113" s="749" t="s">
        <v>780</v>
      </c>
      <c r="K113" s="749" t="s">
        <v>781</v>
      </c>
      <c r="L113" s="752">
        <v>142.05794931472863</v>
      </c>
      <c r="M113" s="752">
        <v>70</v>
      </c>
      <c r="N113" s="753">
        <v>9944.0564520310036</v>
      </c>
    </row>
    <row r="114" spans="1:14" ht="14.45" customHeight="1" x14ac:dyDescent="0.2">
      <c r="A114" s="747" t="s">
        <v>571</v>
      </c>
      <c r="B114" s="748" t="s">
        <v>572</v>
      </c>
      <c r="C114" s="749" t="s">
        <v>597</v>
      </c>
      <c r="D114" s="750" t="s">
        <v>598</v>
      </c>
      <c r="E114" s="751">
        <v>50113001</v>
      </c>
      <c r="F114" s="750" t="s">
        <v>603</v>
      </c>
      <c r="G114" s="749" t="s">
        <v>604</v>
      </c>
      <c r="H114" s="749">
        <v>102486</v>
      </c>
      <c r="I114" s="749">
        <v>2486</v>
      </c>
      <c r="J114" s="749" t="s">
        <v>782</v>
      </c>
      <c r="K114" s="749" t="s">
        <v>783</v>
      </c>
      <c r="L114" s="752">
        <v>123.06649999999999</v>
      </c>
      <c r="M114" s="752">
        <v>20</v>
      </c>
      <c r="N114" s="753">
        <v>2461.33</v>
      </c>
    </row>
    <row r="115" spans="1:14" ht="14.45" customHeight="1" x14ac:dyDescent="0.2">
      <c r="A115" s="747" t="s">
        <v>571</v>
      </c>
      <c r="B115" s="748" t="s">
        <v>572</v>
      </c>
      <c r="C115" s="749" t="s">
        <v>597</v>
      </c>
      <c r="D115" s="750" t="s">
        <v>598</v>
      </c>
      <c r="E115" s="751">
        <v>50113001</v>
      </c>
      <c r="F115" s="750" t="s">
        <v>603</v>
      </c>
      <c r="G115" s="749" t="s">
        <v>604</v>
      </c>
      <c r="H115" s="749">
        <v>163346</v>
      </c>
      <c r="I115" s="749">
        <v>163346</v>
      </c>
      <c r="J115" s="749" t="s">
        <v>784</v>
      </c>
      <c r="K115" s="749" t="s">
        <v>785</v>
      </c>
      <c r="L115" s="752">
        <v>113.47999999999999</v>
      </c>
      <c r="M115" s="752">
        <v>1</v>
      </c>
      <c r="N115" s="753">
        <v>113.47999999999999</v>
      </c>
    </row>
    <row r="116" spans="1:14" ht="14.45" customHeight="1" x14ac:dyDescent="0.2">
      <c r="A116" s="747" t="s">
        <v>571</v>
      </c>
      <c r="B116" s="748" t="s">
        <v>572</v>
      </c>
      <c r="C116" s="749" t="s">
        <v>597</v>
      </c>
      <c r="D116" s="750" t="s">
        <v>598</v>
      </c>
      <c r="E116" s="751">
        <v>50113001</v>
      </c>
      <c r="F116" s="750" t="s">
        <v>603</v>
      </c>
      <c r="G116" s="749" t="s">
        <v>604</v>
      </c>
      <c r="H116" s="749">
        <v>100720</v>
      </c>
      <c r="I116" s="749">
        <v>720</v>
      </c>
      <c r="J116" s="749" t="s">
        <v>630</v>
      </c>
      <c r="K116" s="749" t="s">
        <v>631</v>
      </c>
      <c r="L116" s="752">
        <v>78.63</v>
      </c>
      <c r="M116" s="752">
        <v>1</v>
      </c>
      <c r="N116" s="753">
        <v>78.63</v>
      </c>
    </row>
    <row r="117" spans="1:14" ht="14.45" customHeight="1" x14ac:dyDescent="0.2">
      <c r="A117" s="747" t="s">
        <v>571</v>
      </c>
      <c r="B117" s="748" t="s">
        <v>572</v>
      </c>
      <c r="C117" s="749" t="s">
        <v>597</v>
      </c>
      <c r="D117" s="750" t="s">
        <v>598</v>
      </c>
      <c r="E117" s="751">
        <v>50113001</v>
      </c>
      <c r="F117" s="750" t="s">
        <v>603</v>
      </c>
      <c r="G117" s="749" t="s">
        <v>604</v>
      </c>
      <c r="H117" s="749">
        <v>230426</v>
      </c>
      <c r="I117" s="749">
        <v>230426</v>
      </c>
      <c r="J117" s="749" t="s">
        <v>630</v>
      </c>
      <c r="K117" s="749" t="s">
        <v>631</v>
      </c>
      <c r="L117" s="752">
        <v>78.581666666666649</v>
      </c>
      <c r="M117" s="752">
        <v>12</v>
      </c>
      <c r="N117" s="753">
        <v>942.97999999999979</v>
      </c>
    </row>
    <row r="118" spans="1:14" ht="14.45" customHeight="1" x14ac:dyDescent="0.2">
      <c r="A118" s="747" t="s">
        <v>571</v>
      </c>
      <c r="B118" s="748" t="s">
        <v>572</v>
      </c>
      <c r="C118" s="749" t="s">
        <v>597</v>
      </c>
      <c r="D118" s="750" t="s">
        <v>598</v>
      </c>
      <c r="E118" s="751">
        <v>50113001</v>
      </c>
      <c r="F118" s="750" t="s">
        <v>603</v>
      </c>
      <c r="G118" s="749" t="s">
        <v>604</v>
      </c>
      <c r="H118" s="749">
        <v>100489</v>
      </c>
      <c r="I118" s="749">
        <v>489</v>
      </c>
      <c r="J118" s="749" t="s">
        <v>630</v>
      </c>
      <c r="K118" s="749" t="s">
        <v>786</v>
      </c>
      <c r="L118" s="752">
        <v>47.3</v>
      </c>
      <c r="M118" s="752">
        <v>10</v>
      </c>
      <c r="N118" s="753">
        <v>472.99999999999994</v>
      </c>
    </row>
    <row r="119" spans="1:14" ht="14.45" customHeight="1" x14ac:dyDescent="0.2">
      <c r="A119" s="747" t="s">
        <v>571</v>
      </c>
      <c r="B119" s="748" t="s">
        <v>572</v>
      </c>
      <c r="C119" s="749" t="s">
        <v>597</v>
      </c>
      <c r="D119" s="750" t="s">
        <v>598</v>
      </c>
      <c r="E119" s="751">
        <v>50113001</v>
      </c>
      <c r="F119" s="750" t="s">
        <v>603</v>
      </c>
      <c r="G119" s="749" t="s">
        <v>604</v>
      </c>
      <c r="H119" s="749">
        <v>117996</v>
      </c>
      <c r="I119" s="749">
        <v>17996</v>
      </c>
      <c r="J119" s="749" t="s">
        <v>787</v>
      </c>
      <c r="K119" s="749" t="s">
        <v>788</v>
      </c>
      <c r="L119" s="752">
        <v>77.17</v>
      </c>
      <c r="M119" s="752">
        <v>2</v>
      </c>
      <c r="N119" s="753">
        <v>154.34</v>
      </c>
    </row>
    <row r="120" spans="1:14" ht="14.45" customHeight="1" x14ac:dyDescent="0.2">
      <c r="A120" s="747" t="s">
        <v>571</v>
      </c>
      <c r="B120" s="748" t="s">
        <v>572</v>
      </c>
      <c r="C120" s="749" t="s">
        <v>597</v>
      </c>
      <c r="D120" s="750" t="s">
        <v>598</v>
      </c>
      <c r="E120" s="751">
        <v>50113001</v>
      </c>
      <c r="F120" s="750" t="s">
        <v>603</v>
      </c>
      <c r="G120" s="749" t="s">
        <v>604</v>
      </c>
      <c r="H120" s="749">
        <v>930431</v>
      </c>
      <c r="I120" s="749">
        <v>1000</v>
      </c>
      <c r="J120" s="749" t="s">
        <v>789</v>
      </c>
      <c r="K120" s="749" t="s">
        <v>573</v>
      </c>
      <c r="L120" s="752">
        <v>118.04700571843082</v>
      </c>
      <c r="M120" s="752">
        <v>296</v>
      </c>
      <c r="N120" s="753">
        <v>34941.913692655522</v>
      </c>
    </row>
    <row r="121" spans="1:14" ht="14.45" customHeight="1" x14ac:dyDescent="0.2">
      <c r="A121" s="747" t="s">
        <v>571</v>
      </c>
      <c r="B121" s="748" t="s">
        <v>572</v>
      </c>
      <c r="C121" s="749" t="s">
        <v>597</v>
      </c>
      <c r="D121" s="750" t="s">
        <v>598</v>
      </c>
      <c r="E121" s="751">
        <v>50113001</v>
      </c>
      <c r="F121" s="750" t="s">
        <v>603</v>
      </c>
      <c r="G121" s="749" t="s">
        <v>604</v>
      </c>
      <c r="H121" s="749">
        <v>930444</v>
      </c>
      <c r="I121" s="749">
        <v>0</v>
      </c>
      <c r="J121" s="749" t="s">
        <v>790</v>
      </c>
      <c r="K121" s="749" t="s">
        <v>573</v>
      </c>
      <c r="L121" s="752">
        <v>43.257532394237543</v>
      </c>
      <c r="M121" s="752">
        <v>1132</v>
      </c>
      <c r="N121" s="753">
        <v>48967.5266702769</v>
      </c>
    </row>
    <row r="122" spans="1:14" ht="14.45" customHeight="1" x14ac:dyDescent="0.2">
      <c r="A122" s="747" t="s">
        <v>571</v>
      </c>
      <c r="B122" s="748" t="s">
        <v>572</v>
      </c>
      <c r="C122" s="749" t="s">
        <v>597</v>
      </c>
      <c r="D122" s="750" t="s">
        <v>598</v>
      </c>
      <c r="E122" s="751">
        <v>50113001</v>
      </c>
      <c r="F122" s="750" t="s">
        <v>603</v>
      </c>
      <c r="G122" s="749" t="s">
        <v>604</v>
      </c>
      <c r="H122" s="749">
        <v>930224</v>
      </c>
      <c r="I122" s="749">
        <v>0</v>
      </c>
      <c r="J122" s="749" t="s">
        <v>791</v>
      </c>
      <c r="K122" s="749" t="s">
        <v>573</v>
      </c>
      <c r="L122" s="752">
        <v>88.509818493942291</v>
      </c>
      <c r="M122" s="752">
        <v>1</v>
      </c>
      <c r="N122" s="753">
        <v>88.509818493942291</v>
      </c>
    </row>
    <row r="123" spans="1:14" ht="14.45" customHeight="1" x14ac:dyDescent="0.2">
      <c r="A123" s="747" t="s">
        <v>571</v>
      </c>
      <c r="B123" s="748" t="s">
        <v>572</v>
      </c>
      <c r="C123" s="749" t="s">
        <v>597</v>
      </c>
      <c r="D123" s="750" t="s">
        <v>598</v>
      </c>
      <c r="E123" s="751">
        <v>50113001</v>
      </c>
      <c r="F123" s="750" t="s">
        <v>603</v>
      </c>
      <c r="G123" s="749" t="s">
        <v>604</v>
      </c>
      <c r="H123" s="749">
        <v>501999</v>
      </c>
      <c r="I123" s="749">
        <v>0</v>
      </c>
      <c r="J123" s="749" t="s">
        <v>792</v>
      </c>
      <c r="K123" s="749" t="s">
        <v>573</v>
      </c>
      <c r="L123" s="752">
        <v>351.81552110606953</v>
      </c>
      <c r="M123" s="752">
        <v>6</v>
      </c>
      <c r="N123" s="753">
        <v>2110.893126636417</v>
      </c>
    </row>
    <row r="124" spans="1:14" ht="14.45" customHeight="1" x14ac:dyDescent="0.2">
      <c r="A124" s="747" t="s">
        <v>571</v>
      </c>
      <c r="B124" s="748" t="s">
        <v>572</v>
      </c>
      <c r="C124" s="749" t="s">
        <v>597</v>
      </c>
      <c r="D124" s="750" t="s">
        <v>598</v>
      </c>
      <c r="E124" s="751">
        <v>50113001</v>
      </c>
      <c r="F124" s="750" t="s">
        <v>603</v>
      </c>
      <c r="G124" s="749" t="s">
        <v>604</v>
      </c>
      <c r="H124" s="749">
        <v>501606</v>
      </c>
      <c r="I124" s="749">
        <v>0</v>
      </c>
      <c r="J124" s="749" t="s">
        <v>793</v>
      </c>
      <c r="K124" s="749" t="s">
        <v>573</v>
      </c>
      <c r="L124" s="752">
        <v>494.69361224079239</v>
      </c>
      <c r="M124" s="752">
        <v>18</v>
      </c>
      <c r="N124" s="753">
        <v>8904.485020334263</v>
      </c>
    </row>
    <row r="125" spans="1:14" ht="14.45" customHeight="1" x14ac:dyDescent="0.2">
      <c r="A125" s="747" t="s">
        <v>571</v>
      </c>
      <c r="B125" s="748" t="s">
        <v>572</v>
      </c>
      <c r="C125" s="749" t="s">
        <v>597</v>
      </c>
      <c r="D125" s="750" t="s">
        <v>598</v>
      </c>
      <c r="E125" s="751">
        <v>50113001</v>
      </c>
      <c r="F125" s="750" t="s">
        <v>603</v>
      </c>
      <c r="G125" s="749" t="s">
        <v>604</v>
      </c>
      <c r="H125" s="749">
        <v>921416</v>
      </c>
      <c r="I125" s="749">
        <v>0</v>
      </c>
      <c r="J125" s="749" t="s">
        <v>794</v>
      </c>
      <c r="K125" s="749" t="s">
        <v>573</v>
      </c>
      <c r="L125" s="752">
        <v>423.5080362016671</v>
      </c>
      <c r="M125" s="752">
        <v>1</v>
      </c>
      <c r="N125" s="753">
        <v>423.5080362016671</v>
      </c>
    </row>
    <row r="126" spans="1:14" ht="14.45" customHeight="1" x14ac:dyDescent="0.2">
      <c r="A126" s="747" t="s">
        <v>571</v>
      </c>
      <c r="B126" s="748" t="s">
        <v>572</v>
      </c>
      <c r="C126" s="749" t="s">
        <v>597</v>
      </c>
      <c r="D126" s="750" t="s">
        <v>598</v>
      </c>
      <c r="E126" s="751">
        <v>50113001</v>
      </c>
      <c r="F126" s="750" t="s">
        <v>603</v>
      </c>
      <c r="G126" s="749" t="s">
        <v>604</v>
      </c>
      <c r="H126" s="749">
        <v>921335</v>
      </c>
      <c r="I126" s="749">
        <v>0</v>
      </c>
      <c r="J126" s="749" t="s">
        <v>635</v>
      </c>
      <c r="K126" s="749" t="s">
        <v>573</v>
      </c>
      <c r="L126" s="752">
        <v>55.921720872951219</v>
      </c>
      <c r="M126" s="752">
        <v>80</v>
      </c>
      <c r="N126" s="753">
        <v>4473.7376698360977</v>
      </c>
    </row>
    <row r="127" spans="1:14" ht="14.45" customHeight="1" x14ac:dyDescent="0.2">
      <c r="A127" s="747" t="s">
        <v>571</v>
      </c>
      <c r="B127" s="748" t="s">
        <v>572</v>
      </c>
      <c r="C127" s="749" t="s">
        <v>597</v>
      </c>
      <c r="D127" s="750" t="s">
        <v>598</v>
      </c>
      <c r="E127" s="751">
        <v>50113001</v>
      </c>
      <c r="F127" s="750" t="s">
        <v>603</v>
      </c>
      <c r="G127" s="749" t="s">
        <v>604</v>
      </c>
      <c r="H127" s="749">
        <v>920368</v>
      </c>
      <c r="I127" s="749">
        <v>0</v>
      </c>
      <c r="J127" s="749" t="s">
        <v>795</v>
      </c>
      <c r="K127" s="749" t="s">
        <v>573</v>
      </c>
      <c r="L127" s="752">
        <v>140.11180328084987</v>
      </c>
      <c r="M127" s="752">
        <v>56</v>
      </c>
      <c r="N127" s="753">
        <v>7846.2609837275932</v>
      </c>
    </row>
    <row r="128" spans="1:14" ht="14.45" customHeight="1" x14ac:dyDescent="0.2">
      <c r="A128" s="747" t="s">
        <v>571</v>
      </c>
      <c r="B128" s="748" t="s">
        <v>572</v>
      </c>
      <c r="C128" s="749" t="s">
        <v>597</v>
      </c>
      <c r="D128" s="750" t="s">
        <v>598</v>
      </c>
      <c r="E128" s="751">
        <v>50113001</v>
      </c>
      <c r="F128" s="750" t="s">
        <v>603</v>
      </c>
      <c r="G128" s="749" t="s">
        <v>604</v>
      </c>
      <c r="H128" s="749">
        <v>498472</v>
      </c>
      <c r="I128" s="749">
        <v>0</v>
      </c>
      <c r="J128" s="749" t="s">
        <v>796</v>
      </c>
      <c r="K128" s="749" t="s">
        <v>797</v>
      </c>
      <c r="L128" s="752">
        <v>207.64002173745561</v>
      </c>
      <c r="M128" s="752">
        <v>14</v>
      </c>
      <c r="N128" s="753">
        <v>2906.9603043243787</v>
      </c>
    </row>
    <row r="129" spans="1:14" ht="14.45" customHeight="1" x14ac:dyDescent="0.2">
      <c r="A129" s="747" t="s">
        <v>571</v>
      </c>
      <c r="B129" s="748" t="s">
        <v>572</v>
      </c>
      <c r="C129" s="749" t="s">
        <v>597</v>
      </c>
      <c r="D129" s="750" t="s">
        <v>598</v>
      </c>
      <c r="E129" s="751">
        <v>50113001</v>
      </c>
      <c r="F129" s="750" t="s">
        <v>603</v>
      </c>
      <c r="G129" s="749" t="s">
        <v>604</v>
      </c>
      <c r="H129" s="749">
        <v>920352</v>
      </c>
      <c r="I129" s="749">
        <v>0</v>
      </c>
      <c r="J129" s="749" t="s">
        <v>638</v>
      </c>
      <c r="K129" s="749" t="s">
        <v>573</v>
      </c>
      <c r="L129" s="752">
        <v>93.517753184851259</v>
      </c>
      <c r="M129" s="752">
        <v>25</v>
      </c>
      <c r="N129" s="753">
        <v>2337.9438296212816</v>
      </c>
    </row>
    <row r="130" spans="1:14" ht="14.45" customHeight="1" x14ac:dyDescent="0.2">
      <c r="A130" s="747" t="s">
        <v>571</v>
      </c>
      <c r="B130" s="748" t="s">
        <v>572</v>
      </c>
      <c r="C130" s="749" t="s">
        <v>597</v>
      </c>
      <c r="D130" s="750" t="s">
        <v>598</v>
      </c>
      <c r="E130" s="751">
        <v>50113001</v>
      </c>
      <c r="F130" s="750" t="s">
        <v>603</v>
      </c>
      <c r="G130" s="749" t="s">
        <v>604</v>
      </c>
      <c r="H130" s="749">
        <v>844879</v>
      </c>
      <c r="I130" s="749">
        <v>0</v>
      </c>
      <c r="J130" s="749" t="s">
        <v>798</v>
      </c>
      <c r="K130" s="749" t="s">
        <v>573</v>
      </c>
      <c r="L130" s="752">
        <v>63.937157221869192</v>
      </c>
      <c r="M130" s="752">
        <v>244</v>
      </c>
      <c r="N130" s="753">
        <v>15600.666362136082</v>
      </c>
    </row>
    <row r="131" spans="1:14" ht="14.45" customHeight="1" x14ac:dyDescent="0.2">
      <c r="A131" s="747" t="s">
        <v>571</v>
      </c>
      <c r="B131" s="748" t="s">
        <v>572</v>
      </c>
      <c r="C131" s="749" t="s">
        <v>597</v>
      </c>
      <c r="D131" s="750" t="s">
        <v>598</v>
      </c>
      <c r="E131" s="751">
        <v>50113001</v>
      </c>
      <c r="F131" s="750" t="s">
        <v>603</v>
      </c>
      <c r="G131" s="749" t="s">
        <v>604</v>
      </c>
      <c r="H131" s="749">
        <v>930608</v>
      </c>
      <c r="I131" s="749">
        <v>0</v>
      </c>
      <c r="J131" s="749" t="s">
        <v>799</v>
      </c>
      <c r="K131" s="749" t="s">
        <v>573</v>
      </c>
      <c r="L131" s="752">
        <v>153.25982910841768</v>
      </c>
      <c r="M131" s="752">
        <v>87</v>
      </c>
      <c r="N131" s="753">
        <v>13333.605132432338</v>
      </c>
    </row>
    <row r="132" spans="1:14" ht="14.45" customHeight="1" x14ac:dyDescent="0.2">
      <c r="A132" s="747" t="s">
        <v>571</v>
      </c>
      <c r="B132" s="748" t="s">
        <v>572</v>
      </c>
      <c r="C132" s="749" t="s">
        <v>597</v>
      </c>
      <c r="D132" s="750" t="s">
        <v>598</v>
      </c>
      <c r="E132" s="751">
        <v>50113001</v>
      </c>
      <c r="F132" s="750" t="s">
        <v>603</v>
      </c>
      <c r="G132" s="749" t="s">
        <v>604</v>
      </c>
      <c r="H132" s="749">
        <v>394072</v>
      </c>
      <c r="I132" s="749">
        <v>1000</v>
      </c>
      <c r="J132" s="749" t="s">
        <v>800</v>
      </c>
      <c r="K132" s="749" t="s">
        <v>573</v>
      </c>
      <c r="L132" s="752">
        <v>460.05203366714136</v>
      </c>
      <c r="M132" s="752">
        <v>12</v>
      </c>
      <c r="N132" s="753">
        <v>5520.6244040056963</v>
      </c>
    </row>
    <row r="133" spans="1:14" ht="14.45" customHeight="1" x14ac:dyDescent="0.2">
      <c r="A133" s="747" t="s">
        <v>571</v>
      </c>
      <c r="B133" s="748" t="s">
        <v>572</v>
      </c>
      <c r="C133" s="749" t="s">
        <v>597</v>
      </c>
      <c r="D133" s="750" t="s">
        <v>598</v>
      </c>
      <c r="E133" s="751">
        <v>50113001</v>
      </c>
      <c r="F133" s="750" t="s">
        <v>603</v>
      </c>
      <c r="G133" s="749" t="s">
        <v>604</v>
      </c>
      <c r="H133" s="749">
        <v>501062</v>
      </c>
      <c r="I133" s="749">
        <v>1000</v>
      </c>
      <c r="J133" s="749" t="s">
        <v>801</v>
      </c>
      <c r="K133" s="749" t="s">
        <v>802</v>
      </c>
      <c r="L133" s="752">
        <v>167.14100149008237</v>
      </c>
      <c r="M133" s="752">
        <v>9</v>
      </c>
      <c r="N133" s="753">
        <v>1504.2690134107413</v>
      </c>
    </row>
    <row r="134" spans="1:14" ht="14.45" customHeight="1" x14ac:dyDescent="0.2">
      <c r="A134" s="747" t="s">
        <v>571</v>
      </c>
      <c r="B134" s="748" t="s">
        <v>572</v>
      </c>
      <c r="C134" s="749" t="s">
        <v>597</v>
      </c>
      <c r="D134" s="750" t="s">
        <v>598</v>
      </c>
      <c r="E134" s="751">
        <v>50113001</v>
      </c>
      <c r="F134" s="750" t="s">
        <v>603</v>
      </c>
      <c r="G134" s="749" t="s">
        <v>604</v>
      </c>
      <c r="H134" s="749">
        <v>397576</v>
      </c>
      <c r="I134" s="749">
        <v>0</v>
      </c>
      <c r="J134" s="749" t="s">
        <v>803</v>
      </c>
      <c r="K134" s="749" t="s">
        <v>573</v>
      </c>
      <c r="L134" s="752">
        <v>124.87062532080631</v>
      </c>
      <c r="M134" s="752">
        <v>1</v>
      </c>
      <c r="N134" s="753">
        <v>124.87062532080631</v>
      </c>
    </row>
    <row r="135" spans="1:14" ht="14.45" customHeight="1" x14ac:dyDescent="0.2">
      <c r="A135" s="747" t="s">
        <v>571</v>
      </c>
      <c r="B135" s="748" t="s">
        <v>572</v>
      </c>
      <c r="C135" s="749" t="s">
        <v>597</v>
      </c>
      <c r="D135" s="750" t="s">
        <v>598</v>
      </c>
      <c r="E135" s="751">
        <v>50113001</v>
      </c>
      <c r="F135" s="750" t="s">
        <v>603</v>
      </c>
      <c r="G135" s="749" t="s">
        <v>604</v>
      </c>
      <c r="H135" s="749">
        <v>900034</v>
      </c>
      <c r="I135" s="749">
        <v>0</v>
      </c>
      <c r="J135" s="749" t="s">
        <v>804</v>
      </c>
      <c r="K135" s="749" t="s">
        <v>573</v>
      </c>
      <c r="L135" s="752">
        <v>107.76164403617963</v>
      </c>
      <c r="M135" s="752">
        <v>6</v>
      </c>
      <c r="N135" s="753">
        <v>646.56986421707779</v>
      </c>
    </row>
    <row r="136" spans="1:14" ht="14.45" customHeight="1" x14ac:dyDescent="0.2">
      <c r="A136" s="747" t="s">
        <v>571</v>
      </c>
      <c r="B136" s="748" t="s">
        <v>572</v>
      </c>
      <c r="C136" s="749" t="s">
        <v>597</v>
      </c>
      <c r="D136" s="750" t="s">
        <v>598</v>
      </c>
      <c r="E136" s="751">
        <v>50113001</v>
      </c>
      <c r="F136" s="750" t="s">
        <v>603</v>
      </c>
      <c r="G136" s="749" t="s">
        <v>604</v>
      </c>
      <c r="H136" s="749">
        <v>900321</v>
      </c>
      <c r="I136" s="749">
        <v>0</v>
      </c>
      <c r="J136" s="749" t="s">
        <v>805</v>
      </c>
      <c r="K136" s="749" t="s">
        <v>573</v>
      </c>
      <c r="L136" s="752">
        <v>123.67533821936749</v>
      </c>
      <c r="M136" s="752">
        <v>46</v>
      </c>
      <c r="N136" s="753">
        <v>5689.0655580909042</v>
      </c>
    </row>
    <row r="137" spans="1:14" ht="14.45" customHeight="1" x14ac:dyDescent="0.2">
      <c r="A137" s="747" t="s">
        <v>571</v>
      </c>
      <c r="B137" s="748" t="s">
        <v>572</v>
      </c>
      <c r="C137" s="749" t="s">
        <v>597</v>
      </c>
      <c r="D137" s="750" t="s">
        <v>598</v>
      </c>
      <c r="E137" s="751">
        <v>50113001</v>
      </c>
      <c r="F137" s="750" t="s">
        <v>603</v>
      </c>
      <c r="G137" s="749" t="s">
        <v>604</v>
      </c>
      <c r="H137" s="749">
        <v>501990</v>
      </c>
      <c r="I137" s="749">
        <v>0</v>
      </c>
      <c r="J137" s="749" t="s">
        <v>806</v>
      </c>
      <c r="K137" s="749" t="s">
        <v>573</v>
      </c>
      <c r="L137" s="752">
        <v>200.73481374484282</v>
      </c>
      <c r="M137" s="752">
        <v>2</v>
      </c>
      <c r="N137" s="753">
        <v>401.46962748968565</v>
      </c>
    </row>
    <row r="138" spans="1:14" ht="14.45" customHeight="1" x14ac:dyDescent="0.2">
      <c r="A138" s="747" t="s">
        <v>571</v>
      </c>
      <c r="B138" s="748" t="s">
        <v>572</v>
      </c>
      <c r="C138" s="749" t="s">
        <v>597</v>
      </c>
      <c r="D138" s="750" t="s">
        <v>598</v>
      </c>
      <c r="E138" s="751">
        <v>50113001</v>
      </c>
      <c r="F138" s="750" t="s">
        <v>603</v>
      </c>
      <c r="G138" s="749" t="s">
        <v>604</v>
      </c>
      <c r="H138" s="749">
        <v>930676</v>
      </c>
      <c r="I138" s="749">
        <v>0</v>
      </c>
      <c r="J138" s="749" t="s">
        <v>640</v>
      </c>
      <c r="K138" s="749" t="s">
        <v>573</v>
      </c>
      <c r="L138" s="752">
        <v>71.725763672029103</v>
      </c>
      <c r="M138" s="752">
        <v>591</v>
      </c>
      <c r="N138" s="753">
        <v>42389.926330169197</v>
      </c>
    </row>
    <row r="139" spans="1:14" ht="14.45" customHeight="1" x14ac:dyDescent="0.2">
      <c r="A139" s="747" t="s">
        <v>571</v>
      </c>
      <c r="B139" s="748" t="s">
        <v>572</v>
      </c>
      <c r="C139" s="749" t="s">
        <v>597</v>
      </c>
      <c r="D139" s="750" t="s">
        <v>598</v>
      </c>
      <c r="E139" s="751">
        <v>50113001</v>
      </c>
      <c r="F139" s="750" t="s">
        <v>603</v>
      </c>
      <c r="G139" s="749" t="s">
        <v>604</v>
      </c>
      <c r="H139" s="749">
        <v>921342</v>
      </c>
      <c r="I139" s="749">
        <v>0</v>
      </c>
      <c r="J139" s="749" t="s">
        <v>807</v>
      </c>
      <c r="K139" s="749" t="s">
        <v>573</v>
      </c>
      <c r="L139" s="752">
        <v>121.1795938417977</v>
      </c>
      <c r="M139" s="752">
        <v>91</v>
      </c>
      <c r="N139" s="753">
        <v>11027.343039603591</v>
      </c>
    </row>
    <row r="140" spans="1:14" ht="14.45" customHeight="1" x14ac:dyDescent="0.2">
      <c r="A140" s="747" t="s">
        <v>571</v>
      </c>
      <c r="B140" s="748" t="s">
        <v>572</v>
      </c>
      <c r="C140" s="749" t="s">
        <v>597</v>
      </c>
      <c r="D140" s="750" t="s">
        <v>598</v>
      </c>
      <c r="E140" s="751">
        <v>50113001</v>
      </c>
      <c r="F140" s="750" t="s">
        <v>603</v>
      </c>
      <c r="G140" s="749" t="s">
        <v>604</v>
      </c>
      <c r="H140" s="749">
        <v>900892</v>
      </c>
      <c r="I140" s="749">
        <v>0</v>
      </c>
      <c r="J140" s="749" t="s">
        <v>808</v>
      </c>
      <c r="K140" s="749" t="s">
        <v>573</v>
      </c>
      <c r="L140" s="752">
        <v>236.84214166707707</v>
      </c>
      <c r="M140" s="752">
        <v>4</v>
      </c>
      <c r="N140" s="753">
        <v>947.36856666830829</v>
      </c>
    </row>
    <row r="141" spans="1:14" ht="14.45" customHeight="1" x14ac:dyDescent="0.2">
      <c r="A141" s="747" t="s">
        <v>571</v>
      </c>
      <c r="B141" s="748" t="s">
        <v>572</v>
      </c>
      <c r="C141" s="749" t="s">
        <v>597</v>
      </c>
      <c r="D141" s="750" t="s">
        <v>598</v>
      </c>
      <c r="E141" s="751">
        <v>50113001</v>
      </c>
      <c r="F141" s="750" t="s">
        <v>603</v>
      </c>
      <c r="G141" s="749" t="s">
        <v>604</v>
      </c>
      <c r="H141" s="749">
        <v>921296</v>
      </c>
      <c r="I141" s="749">
        <v>0</v>
      </c>
      <c r="J141" s="749" t="s">
        <v>809</v>
      </c>
      <c r="K141" s="749" t="s">
        <v>573</v>
      </c>
      <c r="L141" s="752">
        <v>346.90740175477583</v>
      </c>
      <c r="M141" s="752">
        <v>11</v>
      </c>
      <c r="N141" s="753">
        <v>3815.9814193025341</v>
      </c>
    </row>
    <row r="142" spans="1:14" ht="14.45" customHeight="1" x14ac:dyDescent="0.2">
      <c r="A142" s="747" t="s">
        <v>571</v>
      </c>
      <c r="B142" s="748" t="s">
        <v>572</v>
      </c>
      <c r="C142" s="749" t="s">
        <v>597</v>
      </c>
      <c r="D142" s="750" t="s">
        <v>598</v>
      </c>
      <c r="E142" s="751">
        <v>50113001</v>
      </c>
      <c r="F142" s="750" t="s">
        <v>603</v>
      </c>
      <c r="G142" s="749" t="s">
        <v>604</v>
      </c>
      <c r="H142" s="749">
        <v>921404</v>
      </c>
      <c r="I142" s="749">
        <v>0</v>
      </c>
      <c r="J142" s="749" t="s">
        <v>810</v>
      </c>
      <c r="K142" s="749" t="s">
        <v>573</v>
      </c>
      <c r="L142" s="752">
        <v>303.90963436805862</v>
      </c>
      <c r="M142" s="752">
        <v>3</v>
      </c>
      <c r="N142" s="753">
        <v>911.72890310417586</v>
      </c>
    </row>
    <row r="143" spans="1:14" ht="14.45" customHeight="1" x14ac:dyDescent="0.2">
      <c r="A143" s="747" t="s">
        <v>571</v>
      </c>
      <c r="B143" s="748" t="s">
        <v>572</v>
      </c>
      <c r="C143" s="749" t="s">
        <v>597</v>
      </c>
      <c r="D143" s="750" t="s">
        <v>598</v>
      </c>
      <c r="E143" s="751">
        <v>50113001</v>
      </c>
      <c r="F143" s="750" t="s">
        <v>603</v>
      </c>
      <c r="G143" s="749" t="s">
        <v>604</v>
      </c>
      <c r="H143" s="749">
        <v>921573</v>
      </c>
      <c r="I143" s="749">
        <v>0</v>
      </c>
      <c r="J143" s="749" t="s">
        <v>811</v>
      </c>
      <c r="K143" s="749" t="s">
        <v>573</v>
      </c>
      <c r="L143" s="752">
        <v>332.72767183989066</v>
      </c>
      <c r="M143" s="752">
        <v>4</v>
      </c>
      <c r="N143" s="753">
        <v>1330.9106873595626</v>
      </c>
    </row>
    <row r="144" spans="1:14" ht="14.45" customHeight="1" x14ac:dyDescent="0.2">
      <c r="A144" s="747" t="s">
        <v>571</v>
      </c>
      <c r="B144" s="748" t="s">
        <v>572</v>
      </c>
      <c r="C144" s="749" t="s">
        <v>597</v>
      </c>
      <c r="D144" s="750" t="s">
        <v>598</v>
      </c>
      <c r="E144" s="751">
        <v>50113001</v>
      </c>
      <c r="F144" s="750" t="s">
        <v>603</v>
      </c>
      <c r="G144" s="749" t="s">
        <v>604</v>
      </c>
      <c r="H144" s="749">
        <v>921319</v>
      </c>
      <c r="I144" s="749">
        <v>0</v>
      </c>
      <c r="J144" s="749" t="s">
        <v>812</v>
      </c>
      <c r="K144" s="749" t="s">
        <v>573</v>
      </c>
      <c r="L144" s="752">
        <v>402.08883616025031</v>
      </c>
      <c r="M144" s="752">
        <v>1</v>
      </c>
      <c r="N144" s="753">
        <v>402.08883616025031</v>
      </c>
    </row>
    <row r="145" spans="1:14" ht="14.45" customHeight="1" x14ac:dyDescent="0.2">
      <c r="A145" s="747" t="s">
        <v>571</v>
      </c>
      <c r="B145" s="748" t="s">
        <v>572</v>
      </c>
      <c r="C145" s="749" t="s">
        <v>597</v>
      </c>
      <c r="D145" s="750" t="s">
        <v>598</v>
      </c>
      <c r="E145" s="751">
        <v>50113001</v>
      </c>
      <c r="F145" s="750" t="s">
        <v>603</v>
      </c>
      <c r="G145" s="749" t="s">
        <v>604</v>
      </c>
      <c r="H145" s="749">
        <v>921412</v>
      </c>
      <c r="I145" s="749">
        <v>0</v>
      </c>
      <c r="J145" s="749" t="s">
        <v>642</v>
      </c>
      <c r="K145" s="749" t="s">
        <v>573</v>
      </c>
      <c r="L145" s="752">
        <v>57.614853697835294</v>
      </c>
      <c r="M145" s="752">
        <v>82</v>
      </c>
      <c r="N145" s="753">
        <v>4724.418003222494</v>
      </c>
    </row>
    <row r="146" spans="1:14" ht="14.45" customHeight="1" x14ac:dyDescent="0.2">
      <c r="A146" s="747" t="s">
        <v>571</v>
      </c>
      <c r="B146" s="748" t="s">
        <v>572</v>
      </c>
      <c r="C146" s="749" t="s">
        <v>597</v>
      </c>
      <c r="D146" s="750" t="s">
        <v>598</v>
      </c>
      <c r="E146" s="751">
        <v>50113001</v>
      </c>
      <c r="F146" s="750" t="s">
        <v>603</v>
      </c>
      <c r="G146" s="749" t="s">
        <v>604</v>
      </c>
      <c r="H146" s="749">
        <v>921184</v>
      </c>
      <c r="I146" s="749">
        <v>0</v>
      </c>
      <c r="J146" s="749" t="s">
        <v>813</v>
      </c>
      <c r="K146" s="749" t="s">
        <v>573</v>
      </c>
      <c r="L146" s="752">
        <v>62.075089695078233</v>
      </c>
      <c r="M146" s="752">
        <v>41</v>
      </c>
      <c r="N146" s="753">
        <v>2545.0786774982075</v>
      </c>
    </row>
    <row r="147" spans="1:14" ht="14.45" customHeight="1" x14ac:dyDescent="0.2">
      <c r="A147" s="747" t="s">
        <v>571</v>
      </c>
      <c r="B147" s="748" t="s">
        <v>572</v>
      </c>
      <c r="C147" s="749" t="s">
        <v>597</v>
      </c>
      <c r="D147" s="750" t="s">
        <v>598</v>
      </c>
      <c r="E147" s="751">
        <v>50113001</v>
      </c>
      <c r="F147" s="750" t="s">
        <v>603</v>
      </c>
      <c r="G147" s="749" t="s">
        <v>604</v>
      </c>
      <c r="H147" s="749">
        <v>920254</v>
      </c>
      <c r="I147" s="749">
        <v>0</v>
      </c>
      <c r="J147" s="749" t="s">
        <v>814</v>
      </c>
      <c r="K147" s="749" t="s">
        <v>573</v>
      </c>
      <c r="L147" s="752">
        <v>61.710000000000015</v>
      </c>
      <c r="M147" s="752">
        <v>2</v>
      </c>
      <c r="N147" s="753">
        <v>123.42000000000003</v>
      </c>
    </row>
    <row r="148" spans="1:14" ht="14.45" customHeight="1" x14ac:dyDescent="0.2">
      <c r="A148" s="747" t="s">
        <v>571</v>
      </c>
      <c r="B148" s="748" t="s">
        <v>572</v>
      </c>
      <c r="C148" s="749" t="s">
        <v>597</v>
      </c>
      <c r="D148" s="750" t="s">
        <v>598</v>
      </c>
      <c r="E148" s="751">
        <v>50113001</v>
      </c>
      <c r="F148" s="750" t="s">
        <v>603</v>
      </c>
      <c r="G148" s="749" t="s">
        <v>604</v>
      </c>
      <c r="H148" s="749">
        <v>185812</v>
      </c>
      <c r="I148" s="749">
        <v>85812</v>
      </c>
      <c r="J148" s="749" t="s">
        <v>815</v>
      </c>
      <c r="K148" s="749" t="s">
        <v>816</v>
      </c>
      <c r="L148" s="752">
        <v>51.909999999999982</v>
      </c>
      <c r="M148" s="752">
        <v>1</v>
      </c>
      <c r="N148" s="753">
        <v>51.909999999999982</v>
      </c>
    </row>
    <row r="149" spans="1:14" ht="14.45" customHeight="1" x14ac:dyDescent="0.2">
      <c r="A149" s="747" t="s">
        <v>571</v>
      </c>
      <c r="B149" s="748" t="s">
        <v>572</v>
      </c>
      <c r="C149" s="749" t="s">
        <v>597</v>
      </c>
      <c r="D149" s="750" t="s">
        <v>598</v>
      </c>
      <c r="E149" s="751">
        <v>50113001</v>
      </c>
      <c r="F149" s="750" t="s">
        <v>603</v>
      </c>
      <c r="G149" s="749" t="s">
        <v>604</v>
      </c>
      <c r="H149" s="749">
        <v>189997</v>
      </c>
      <c r="I149" s="749">
        <v>89997</v>
      </c>
      <c r="J149" s="749" t="s">
        <v>644</v>
      </c>
      <c r="K149" s="749" t="s">
        <v>645</v>
      </c>
      <c r="L149" s="752">
        <v>179.90941176470591</v>
      </c>
      <c r="M149" s="752">
        <v>34</v>
      </c>
      <c r="N149" s="753">
        <v>6116.920000000001</v>
      </c>
    </row>
    <row r="150" spans="1:14" ht="14.45" customHeight="1" x14ac:dyDescent="0.2">
      <c r="A150" s="747" t="s">
        <v>571</v>
      </c>
      <c r="B150" s="748" t="s">
        <v>572</v>
      </c>
      <c r="C150" s="749" t="s">
        <v>597</v>
      </c>
      <c r="D150" s="750" t="s">
        <v>598</v>
      </c>
      <c r="E150" s="751">
        <v>50113001</v>
      </c>
      <c r="F150" s="750" t="s">
        <v>603</v>
      </c>
      <c r="G150" s="749" t="s">
        <v>604</v>
      </c>
      <c r="H150" s="749">
        <v>184449</v>
      </c>
      <c r="I150" s="749">
        <v>84449</v>
      </c>
      <c r="J150" s="749" t="s">
        <v>817</v>
      </c>
      <c r="K150" s="749" t="s">
        <v>818</v>
      </c>
      <c r="L150" s="752">
        <v>86.990000000000009</v>
      </c>
      <c r="M150" s="752">
        <v>2</v>
      </c>
      <c r="N150" s="753">
        <v>173.98000000000002</v>
      </c>
    </row>
    <row r="151" spans="1:14" ht="14.45" customHeight="1" x14ac:dyDescent="0.2">
      <c r="A151" s="747" t="s">
        <v>571</v>
      </c>
      <c r="B151" s="748" t="s">
        <v>572</v>
      </c>
      <c r="C151" s="749" t="s">
        <v>597</v>
      </c>
      <c r="D151" s="750" t="s">
        <v>598</v>
      </c>
      <c r="E151" s="751">
        <v>50113001</v>
      </c>
      <c r="F151" s="750" t="s">
        <v>603</v>
      </c>
      <c r="G151" s="749" t="s">
        <v>604</v>
      </c>
      <c r="H151" s="749">
        <v>100498</v>
      </c>
      <c r="I151" s="749">
        <v>498</v>
      </c>
      <c r="J151" s="749" t="s">
        <v>819</v>
      </c>
      <c r="K151" s="749" t="s">
        <v>820</v>
      </c>
      <c r="L151" s="752">
        <v>108.66611111111109</v>
      </c>
      <c r="M151" s="752">
        <v>18</v>
      </c>
      <c r="N151" s="753">
        <v>1955.9899999999998</v>
      </c>
    </row>
    <row r="152" spans="1:14" ht="14.45" customHeight="1" x14ac:dyDescent="0.2">
      <c r="A152" s="747" t="s">
        <v>571</v>
      </c>
      <c r="B152" s="748" t="s">
        <v>572</v>
      </c>
      <c r="C152" s="749" t="s">
        <v>597</v>
      </c>
      <c r="D152" s="750" t="s">
        <v>598</v>
      </c>
      <c r="E152" s="751">
        <v>50113001</v>
      </c>
      <c r="F152" s="750" t="s">
        <v>603</v>
      </c>
      <c r="G152" s="749" t="s">
        <v>604</v>
      </c>
      <c r="H152" s="749">
        <v>237329</v>
      </c>
      <c r="I152" s="749">
        <v>237329</v>
      </c>
      <c r="J152" s="749" t="s">
        <v>819</v>
      </c>
      <c r="K152" s="749" t="s">
        <v>820</v>
      </c>
      <c r="L152" s="752">
        <v>108.64000000000001</v>
      </c>
      <c r="M152" s="752">
        <v>5</v>
      </c>
      <c r="N152" s="753">
        <v>543.20000000000005</v>
      </c>
    </row>
    <row r="153" spans="1:14" ht="14.45" customHeight="1" x14ac:dyDescent="0.2">
      <c r="A153" s="747" t="s">
        <v>571</v>
      </c>
      <c r="B153" s="748" t="s">
        <v>572</v>
      </c>
      <c r="C153" s="749" t="s">
        <v>597</v>
      </c>
      <c r="D153" s="750" t="s">
        <v>598</v>
      </c>
      <c r="E153" s="751">
        <v>50113001</v>
      </c>
      <c r="F153" s="750" t="s">
        <v>603</v>
      </c>
      <c r="G153" s="749" t="s">
        <v>604</v>
      </c>
      <c r="H153" s="749">
        <v>116595</v>
      </c>
      <c r="I153" s="749">
        <v>16595</v>
      </c>
      <c r="J153" s="749" t="s">
        <v>821</v>
      </c>
      <c r="K153" s="749" t="s">
        <v>822</v>
      </c>
      <c r="L153" s="752">
        <v>93.29</v>
      </c>
      <c r="M153" s="752">
        <v>3</v>
      </c>
      <c r="N153" s="753">
        <v>279.87</v>
      </c>
    </row>
    <row r="154" spans="1:14" ht="14.45" customHeight="1" x14ac:dyDescent="0.2">
      <c r="A154" s="747" t="s">
        <v>571</v>
      </c>
      <c r="B154" s="748" t="s">
        <v>572</v>
      </c>
      <c r="C154" s="749" t="s">
        <v>597</v>
      </c>
      <c r="D154" s="750" t="s">
        <v>598</v>
      </c>
      <c r="E154" s="751">
        <v>50113001</v>
      </c>
      <c r="F154" s="750" t="s">
        <v>603</v>
      </c>
      <c r="G154" s="749" t="s">
        <v>604</v>
      </c>
      <c r="H154" s="749">
        <v>225169</v>
      </c>
      <c r="I154" s="749">
        <v>225169</v>
      </c>
      <c r="J154" s="749" t="s">
        <v>823</v>
      </c>
      <c r="K154" s="749" t="s">
        <v>824</v>
      </c>
      <c r="L154" s="752">
        <v>44.45</v>
      </c>
      <c r="M154" s="752">
        <v>2</v>
      </c>
      <c r="N154" s="753">
        <v>88.9</v>
      </c>
    </row>
    <row r="155" spans="1:14" ht="14.45" customHeight="1" x14ac:dyDescent="0.2">
      <c r="A155" s="747" t="s">
        <v>571</v>
      </c>
      <c r="B155" s="748" t="s">
        <v>572</v>
      </c>
      <c r="C155" s="749" t="s">
        <v>597</v>
      </c>
      <c r="D155" s="750" t="s">
        <v>598</v>
      </c>
      <c r="E155" s="751">
        <v>50113001</v>
      </c>
      <c r="F155" s="750" t="s">
        <v>603</v>
      </c>
      <c r="G155" s="749" t="s">
        <v>604</v>
      </c>
      <c r="H155" s="749">
        <v>102684</v>
      </c>
      <c r="I155" s="749">
        <v>2684</v>
      </c>
      <c r="J155" s="749" t="s">
        <v>646</v>
      </c>
      <c r="K155" s="749" t="s">
        <v>647</v>
      </c>
      <c r="L155" s="752">
        <v>109.29333333333332</v>
      </c>
      <c r="M155" s="752">
        <v>9</v>
      </c>
      <c r="N155" s="753">
        <v>983.63999999999987</v>
      </c>
    </row>
    <row r="156" spans="1:14" ht="14.45" customHeight="1" x14ac:dyDescent="0.2">
      <c r="A156" s="747" t="s">
        <v>571</v>
      </c>
      <c r="B156" s="748" t="s">
        <v>572</v>
      </c>
      <c r="C156" s="749" t="s">
        <v>597</v>
      </c>
      <c r="D156" s="750" t="s">
        <v>598</v>
      </c>
      <c r="E156" s="751">
        <v>50113001</v>
      </c>
      <c r="F156" s="750" t="s">
        <v>603</v>
      </c>
      <c r="G156" s="749" t="s">
        <v>668</v>
      </c>
      <c r="H156" s="749">
        <v>127738</v>
      </c>
      <c r="I156" s="749">
        <v>127738</v>
      </c>
      <c r="J156" s="749" t="s">
        <v>825</v>
      </c>
      <c r="K156" s="749" t="s">
        <v>826</v>
      </c>
      <c r="L156" s="752">
        <v>108.09100000000001</v>
      </c>
      <c r="M156" s="752">
        <v>10</v>
      </c>
      <c r="N156" s="753">
        <v>1080.9100000000001</v>
      </c>
    </row>
    <row r="157" spans="1:14" ht="14.45" customHeight="1" x14ac:dyDescent="0.2">
      <c r="A157" s="747" t="s">
        <v>571</v>
      </c>
      <c r="B157" s="748" t="s">
        <v>572</v>
      </c>
      <c r="C157" s="749" t="s">
        <v>597</v>
      </c>
      <c r="D157" s="750" t="s">
        <v>598</v>
      </c>
      <c r="E157" s="751">
        <v>50113001</v>
      </c>
      <c r="F157" s="750" t="s">
        <v>603</v>
      </c>
      <c r="G157" s="749" t="s">
        <v>668</v>
      </c>
      <c r="H157" s="749">
        <v>127737</v>
      </c>
      <c r="I157" s="749">
        <v>127737</v>
      </c>
      <c r="J157" s="749" t="s">
        <v>827</v>
      </c>
      <c r="K157" s="749" t="s">
        <v>828</v>
      </c>
      <c r="L157" s="752">
        <v>67.320000000000007</v>
      </c>
      <c r="M157" s="752">
        <v>1</v>
      </c>
      <c r="N157" s="753">
        <v>67.320000000000007</v>
      </c>
    </row>
    <row r="158" spans="1:14" ht="14.45" customHeight="1" x14ac:dyDescent="0.2">
      <c r="A158" s="747" t="s">
        <v>571</v>
      </c>
      <c r="B158" s="748" t="s">
        <v>572</v>
      </c>
      <c r="C158" s="749" t="s">
        <v>597</v>
      </c>
      <c r="D158" s="750" t="s">
        <v>598</v>
      </c>
      <c r="E158" s="751">
        <v>50113001</v>
      </c>
      <c r="F158" s="750" t="s">
        <v>603</v>
      </c>
      <c r="G158" s="749" t="s">
        <v>604</v>
      </c>
      <c r="H158" s="749">
        <v>109493</v>
      </c>
      <c r="I158" s="749">
        <v>109493</v>
      </c>
      <c r="J158" s="749" t="s">
        <v>829</v>
      </c>
      <c r="K158" s="749" t="s">
        <v>830</v>
      </c>
      <c r="L158" s="752">
        <v>160.16</v>
      </c>
      <c r="M158" s="752">
        <v>5</v>
      </c>
      <c r="N158" s="753">
        <v>800.8</v>
      </c>
    </row>
    <row r="159" spans="1:14" ht="14.45" customHeight="1" x14ac:dyDescent="0.2">
      <c r="A159" s="747" t="s">
        <v>571</v>
      </c>
      <c r="B159" s="748" t="s">
        <v>572</v>
      </c>
      <c r="C159" s="749" t="s">
        <v>597</v>
      </c>
      <c r="D159" s="750" t="s">
        <v>598</v>
      </c>
      <c r="E159" s="751">
        <v>50113001</v>
      </c>
      <c r="F159" s="750" t="s">
        <v>603</v>
      </c>
      <c r="G159" s="749" t="s">
        <v>573</v>
      </c>
      <c r="H159" s="749">
        <v>224479</v>
      </c>
      <c r="I159" s="749">
        <v>224479</v>
      </c>
      <c r="J159" s="749" t="s">
        <v>831</v>
      </c>
      <c r="K159" s="749" t="s">
        <v>832</v>
      </c>
      <c r="L159" s="752">
        <v>224.11</v>
      </c>
      <c r="M159" s="752">
        <v>2</v>
      </c>
      <c r="N159" s="753">
        <v>448.22</v>
      </c>
    </row>
    <row r="160" spans="1:14" ht="14.45" customHeight="1" x14ac:dyDescent="0.2">
      <c r="A160" s="747" t="s">
        <v>571</v>
      </c>
      <c r="B160" s="748" t="s">
        <v>572</v>
      </c>
      <c r="C160" s="749" t="s">
        <v>597</v>
      </c>
      <c r="D160" s="750" t="s">
        <v>598</v>
      </c>
      <c r="E160" s="751">
        <v>50113001</v>
      </c>
      <c r="F160" s="750" t="s">
        <v>603</v>
      </c>
      <c r="G160" s="749" t="s">
        <v>604</v>
      </c>
      <c r="H160" s="749">
        <v>501637</v>
      </c>
      <c r="I160" s="749">
        <v>0</v>
      </c>
      <c r="J160" s="749" t="s">
        <v>833</v>
      </c>
      <c r="K160" s="749" t="s">
        <v>573</v>
      </c>
      <c r="L160" s="752">
        <v>8.3006666666666664</v>
      </c>
      <c r="M160" s="752">
        <v>1</v>
      </c>
      <c r="N160" s="753">
        <v>8.3006666666666664</v>
      </c>
    </row>
    <row r="161" spans="1:14" ht="14.45" customHeight="1" x14ac:dyDescent="0.2">
      <c r="A161" s="747" t="s">
        <v>571</v>
      </c>
      <c r="B161" s="748" t="s">
        <v>572</v>
      </c>
      <c r="C161" s="749" t="s">
        <v>597</v>
      </c>
      <c r="D161" s="750" t="s">
        <v>598</v>
      </c>
      <c r="E161" s="751">
        <v>50113001</v>
      </c>
      <c r="F161" s="750" t="s">
        <v>603</v>
      </c>
      <c r="G161" s="749" t="s">
        <v>604</v>
      </c>
      <c r="H161" s="749">
        <v>502030</v>
      </c>
      <c r="I161" s="749">
        <v>99999</v>
      </c>
      <c r="J161" s="749" t="s">
        <v>834</v>
      </c>
      <c r="K161" s="749" t="s">
        <v>835</v>
      </c>
      <c r="L161" s="752">
        <v>1342.7650000000001</v>
      </c>
      <c r="M161" s="752">
        <v>1.2</v>
      </c>
      <c r="N161" s="753">
        <v>1611.318</v>
      </c>
    </row>
    <row r="162" spans="1:14" ht="14.45" customHeight="1" x14ac:dyDescent="0.2">
      <c r="A162" s="747" t="s">
        <v>571</v>
      </c>
      <c r="B162" s="748" t="s">
        <v>572</v>
      </c>
      <c r="C162" s="749" t="s">
        <v>597</v>
      </c>
      <c r="D162" s="750" t="s">
        <v>598</v>
      </c>
      <c r="E162" s="751">
        <v>50113001</v>
      </c>
      <c r="F162" s="750" t="s">
        <v>603</v>
      </c>
      <c r="G162" s="749" t="s">
        <v>604</v>
      </c>
      <c r="H162" s="749">
        <v>119686</v>
      </c>
      <c r="I162" s="749">
        <v>119686</v>
      </c>
      <c r="J162" s="749" t="s">
        <v>836</v>
      </c>
      <c r="K162" s="749" t="s">
        <v>837</v>
      </c>
      <c r="L162" s="752">
        <v>58.669545454545457</v>
      </c>
      <c r="M162" s="752">
        <v>22</v>
      </c>
      <c r="N162" s="753">
        <v>1290.73</v>
      </c>
    </row>
    <row r="163" spans="1:14" ht="14.45" customHeight="1" x14ac:dyDescent="0.2">
      <c r="A163" s="747" t="s">
        <v>571</v>
      </c>
      <c r="B163" s="748" t="s">
        <v>572</v>
      </c>
      <c r="C163" s="749" t="s">
        <v>597</v>
      </c>
      <c r="D163" s="750" t="s">
        <v>598</v>
      </c>
      <c r="E163" s="751">
        <v>50113001</v>
      </c>
      <c r="F163" s="750" t="s">
        <v>603</v>
      </c>
      <c r="G163" s="749" t="s">
        <v>604</v>
      </c>
      <c r="H163" s="749">
        <v>100513</v>
      </c>
      <c r="I163" s="749">
        <v>513</v>
      </c>
      <c r="J163" s="749" t="s">
        <v>838</v>
      </c>
      <c r="K163" s="749" t="s">
        <v>820</v>
      </c>
      <c r="L163" s="752">
        <v>56.752051282051283</v>
      </c>
      <c r="M163" s="752">
        <v>39</v>
      </c>
      <c r="N163" s="753">
        <v>2213.33</v>
      </c>
    </row>
    <row r="164" spans="1:14" ht="14.45" customHeight="1" x14ac:dyDescent="0.2">
      <c r="A164" s="747" t="s">
        <v>571</v>
      </c>
      <c r="B164" s="748" t="s">
        <v>572</v>
      </c>
      <c r="C164" s="749" t="s">
        <v>597</v>
      </c>
      <c r="D164" s="750" t="s">
        <v>598</v>
      </c>
      <c r="E164" s="751">
        <v>50113001</v>
      </c>
      <c r="F164" s="750" t="s">
        <v>603</v>
      </c>
      <c r="G164" s="749" t="s">
        <v>604</v>
      </c>
      <c r="H164" s="749">
        <v>501605</v>
      </c>
      <c r="I164" s="749">
        <v>0</v>
      </c>
      <c r="J164" s="749" t="s">
        <v>839</v>
      </c>
      <c r="K164" s="749" t="s">
        <v>840</v>
      </c>
      <c r="L164" s="752">
        <v>2984.96</v>
      </c>
      <c r="M164" s="752">
        <v>2</v>
      </c>
      <c r="N164" s="753">
        <v>5969.92</v>
      </c>
    </row>
    <row r="165" spans="1:14" ht="14.45" customHeight="1" x14ac:dyDescent="0.2">
      <c r="A165" s="747" t="s">
        <v>571</v>
      </c>
      <c r="B165" s="748" t="s">
        <v>572</v>
      </c>
      <c r="C165" s="749" t="s">
        <v>597</v>
      </c>
      <c r="D165" s="750" t="s">
        <v>598</v>
      </c>
      <c r="E165" s="751">
        <v>50113001</v>
      </c>
      <c r="F165" s="750" t="s">
        <v>603</v>
      </c>
      <c r="G165" s="749" t="s">
        <v>604</v>
      </c>
      <c r="H165" s="749">
        <v>226003</v>
      </c>
      <c r="I165" s="749">
        <v>226003</v>
      </c>
      <c r="J165" s="749" t="s">
        <v>841</v>
      </c>
      <c r="K165" s="749" t="s">
        <v>842</v>
      </c>
      <c r="L165" s="752">
        <v>226.68</v>
      </c>
      <c r="M165" s="752">
        <v>1</v>
      </c>
      <c r="N165" s="753">
        <v>226.68</v>
      </c>
    </row>
    <row r="166" spans="1:14" ht="14.45" customHeight="1" x14ac:dyDescent="0.2">
      <c r="A166" s="747" t="s">
        <v>571</v>
      </c>
      <c r="B166" s="748" t="s">
        <v>572</v>
      </c>
      <c r="C166" s="749" t="s">
        <v>597</v>
      </c>
      <c r="D166" s="750" t="s">
        <v>598</v>
      </c>
      <c r="E166" s="751">
        <v>50113001</v>
      </c>
      <c r="F166" s="750" t="s">
        <v>603</v>
      </c>
      <c r="G166" s="749" t="s">
        <v>668</v>
      </c>
      <c r="H166" s="749">
        <v>140361</v>
      </c>
      <c r="I166" s="749">
        <v>40361</v>
      </c>
      <c r="J166" s="749" t="s">
        <v>843</v>
      </c>
      <c r="K166" s="749" t="s">
        <v>844</v>
      </c>
      <c r="L166" s="752">
        <v>226.68</v>
      </c>
      <c r="M166" s="752">
        <v>1</v>
      </c>
      <c r="N166" s="753">
        <v>226.68</v>
      </c>
    </row>
    <row r="167" spans="1:14" ht="14.45" customHeight="1" x14ac:dyDescent="0.2">
      <c r="A167" s="747" t="s">
        <v>571</v>
      </c>
      <c r="B167" s="748" t="s">
        <v>572</v>
      </c>
      <c r="C167" s="749" t="s">
        <v>597</v>
      </c>
      <c r="D167" s="750" t="s">
        <v>598</v>
      </c>
      <c r="E167" s="751">
        <v>50113001</v>
      </c>
      <c r="F167" s="750" t="s">
        <v>603</v>
      </c>
      <c r="G167" s="749" t="s">
        <v>668</v>
      </c>
      <c r="H167" s="749">
        <v>100536</v>
      </c>
      <c r="I167" s="749">
        <v>536</v>
      </c>
      <c r="J167" s="749" t="s">
        <v>845</v>
      </c>
      <c r="K167" s="749" t="s">
        <v>608</v>
      </c>
      <c r="L167" s="752">
        <v>140.10499999999996</v>
      </c>
      <c r="M167" s="752">
        <v>20</v>
      </c>
      <c r="N167" s="753">
        <v>2802.0999999999995</v>
      </c>
    </row>
    <row r="168" spans="1:14" ht="14.45" customHeight="1" x14ac:dyDescent="0.2">
      <c r="A168" s="747" t="s">
        <v>571</v>
      </c>
      <c r="B168" s="748" t="s">
        <v>572</v>
      </c>
      <c r="C168" s="749" t="s">
        <v>597</v>
      </c>
      <c r="D168" s="750" t="s">
        <v>598</v>
      </c>
      <c r="E168" s="751">
        <v>50113001</v>
      </c>
      <c r="F168" s="750" t="s">
        <v>603</v>
      </c>
      <c r="G168" s="749" t="s">
        <v>668</v>
      </c>
      <c r="H168" s="749">
        <v>107981</v>
      </c>
      <c r="I168" s="749">
        <v>7981</v>
      </c>
      <c r="J168" s="749" t="s">
        <v>846</v>
      </c>
      <c r="K168" s="749" t="s">
        <v>847</v>
      </c>
      <c r="L168" s="752">
        <v>50.639999999999979</v>
      </c>
      <c r="M168" s="752">
        <v>1</v>
      </c>
      <c r="N168" s="753">
        <v>50.639999999999979</v>
      </c>
    </row>
    <row r="169" spans="1:14" ht="14.45" customHeight="1" x14ac:dyDescent="0.2">
      <c r="A169" s="747" t="s">
        <v>571</v>
      </c>
      <c r="B169" s="748" t="s">
        <v>572</v>
      </c>
      <c r="C169" s="749" t="s">
        <v>597</v>
      </c>
      <c r="D169" s="750" t="s">
        <v>598</v>
      </c>
      <c r="E169" s="751">
        <v>50113001</v>
      </c>
      <c r="F169" s="750" t="s">
        <v>603</v>
      </c>
      <c r="G169" s="749" t="s">
        <v>604</v>
      </c>
      <c r="H169" s="749">
        <v>845031</v>
      </c>
      <c r="I169" s="749">
        <v>101113</v>
      </c>
      <c r="J169" s="749" t="s">
        <v>848</v>
      </c>
      <c r="K169" s="749" t="s">
        <v>849</v>
      </c>
      <c r="L169" s="752">
        <v>81.675000000000011</v>
      </c>
      <c r="M169" s="752">
        <v>2</v>
      </c>
      <c r="N169" s="753">
        <v>163.35000000000002</v>
      </c>
    </row>
    <row r="170" spans="1:14" ht="14.45" customHeight="1" x14ac:dyDescent="0.2">
      <c r="A170" s="747" t="s">
        <v>571</v>
      </c>
      <c r="B170" s="748" t="s">
        <v>572</v>
      </c>
      <c r="C170" s="749" t="s">
        <v>597</v>
      </c>
      <c r="D170" s="750" t="s">
        <v>598</v>
      </c>
      <c r="E170" s="751">
        <v>50113001</v>
      </c>
      <c r="F170" s="750" t="s">
        <v>603</v>
      </c>
      <c r="G170" s="749" t="s">
        <v>604</v>
      </c>
      <c r="H170" s="749">
        <v>100874</v>
      </c>
      <c r="I170" s="749">
        <v>874</v>
      </c>
      <c r="J170" s="749" t="s">
        <v>850</v>
      </c>
      <c r="K170" s="749" t="s">
        <v>676</v>
      </c>
      <c r="L170" s="752">
        <v>72.733714285714285</v>
      </c>
      <c r="M170" s="752">
        <v>14</v>
      </c>
      <c r="N170" s="753">
        <v>1018.272</v>
      </c>
    </row>
    <row r="171" spans="1:14" ht="14.45" customHeight="1" x14ac:dyDescent="0.2">
      <c r="A171" s="747" t="s">
        <v>571</v>
      </c>
      <c r="B171" s="748" t="s">
        <v>572</v>
      </c>
      <c r="C171" s="749" t="s">
        <v>597</v>
      </c>
      <c r="D171" s="750" t="s">
        <v>598</v>
      </c>
      <c r="E171" s="751">
        <v>50113001</v>
      </c>
      <c r="F171" s="750" t="s">
        <v>603</v>
      </c>
      <c r="G171" s="749" t="s">
        <v>604</v>
      </c>
      <c r="H171" s="749">
        <v>102668</v>
      </c>
      <c r="I171" s="749">
        <v>2668</v>
      </c>
      <c r="J171" s="749" t="s">
        <v>851</v>
      </c>
      <c r="K171" s="749" t="s">
        <v>852</v>
      </c>
      <c r="L171" s="752">
        <v>33.465000000000003</v>
      </c>
      <c r="M171" s="752">
        <v>4</v>
      </c>
      <c r="N171" s="753">
        <v>133.86000000000001</v>
      </c>
    </row>
    <row r="172" spans="1:14" ht="14.45" customHeight="1" x14ac:dyDescent="0.2">
      <c r="A172" s="747" t="s">
        <v>571</v>
      </c>
      <c r="B172" s="748" t="s">
        <v>572</v>
      </c>
      <c r="C172" s="749" t="s">
        <v>597</v>
      </c>
      <c r="D172" s="750" t="s">
        <v>598</v>
      </c>
      <c r="E172" s="751">
        <v>50113001</v>
      </c>
      <c r="F172" s="750" t="s">
        <v>603</v>
      </c>
      <c r="G172" s="749" t="s">
        <v>604</v>
      </c>
      <c r="H172" s="749">
        <v>200863</v>
      </c>
      <c r="I172" s="749">
        <v>200863</v>
      </c>
      <c r="J172" s="749" t="s">
        <v>652</v>
      </c>
      <c r="K172" s="749" t="s">
        <v>653</v>
      </c>
      <c r="L172" s="752">
        <v>85.67732824427479</v>
      </c>
      <c r="M172" s="752">
        <v>131</v>
      </c>
      <c r="N172" s="753">
        <v>11223.729999999998</v>
      </c>
    </row>
    <row r="173" spans="1:14" ht="14.45" customHeight="1" x14ac:dyDescent="0.2">
      <c r="A173" s="747" t="s">
        <v>571</v>
      </c>
      <c r="B173" s="748" t="s">
        <v>572</v>
      </c>
      <c r="C173" s="749" t="s">
        <v>597</v>
      </c>
      <c r="D173" s="750" t="s">
        <v>598</v>
      </c>
      <c r="E173" s="751">
        <v>50113001</v>
      </c>
      <c r="F173" s="750" t="s">
        <v>603</v>
      </c>
      <c r="G173" s="749" t="s">
        <v>604</v>
      </c>
      <c r="H173" s="749">
        <v>100876</v>
      </c>
      <c r="I173" s="749">
        <v>876</v>
      </c>
      <c r="J173" s="749" t="s">
        <v>652</v>
      </c>
      <c r="K173" s="749" t="s">
        <v>676</v>
      </c>
      <c r="L173" s="752">
        <v>73.7</v>
      </c>
      <c r="M173" s="752">
        <v>2</v>
      </c>
      <c r="N173" s="753">
        <v>147.4</v>
      </c>
    </row>
    <row r="174" spans="1:14" ht="14.45" customHeight="1" x14ac:dyDescent="0.2">
      <c r="A174" s="747" t="s">
        <v>571</v>
      </c>
      <c r="B174" s="748" t="s">
        <v>572</v>
      </c>
      <c r="C174" s="749" t="s">
        <v>597</v>
      </c>
      <c r="D174" s="750" t="s">
        <v>598</v>
      </c>
      <c r="E174" s="751">
        <v>50113001</v>
      </c>
      <c r="F174" s="750" t="s">
        <v>603</v>
      </c>
      <c r="G174" s="749" t="s">
        <v>668</v>
      </c>
      <c r="H174" s="749">
        <v>157871</v>
      </c>
      <c r="I174" s="749">
        <v>157871</v>
      </c>
      <c r="J174" s="749" t="s">
        <v>853</v>
      </c>
      <c r="K174" s="749" t="s">
        <v>854</v>
      </c>
      <c r="L174" s="752">
        <v>170.5</v>
      </c>
      <c r="M174" s="752">
        <v>8</v>
      </c>
      <c r="N174" s="753">
        <v>1364</v>
      </c>
    </row>
    <row r="175" spans="1:14" ht="14.45" customHeight="1" x14ac:dyDescent="0.2">
      <c r="A175" s="747" t="s">
        <v>571</v>
      </c>
      <c r="B175" s="748" t="s">
        <v>572</v>
      </c>
      <c r="C175" s="749" t="s">
        <v>597</v>
      </c>
      <c r="D175" s="750" t="s">
        <v>598</v>
      </c>
      <c r="E175" s="751">
        <v>50113001</v>
      </c>
      <c r="F175" s="750" t="s">
        <v>603</v>
      </c>
      <c r="G175" s="749" t="s">
        <v>604</v>
      </c>
      <c r="H175" s="749">
        <v>226693</v>
      </c>
      <c r="I175" s="749">
        <v>226693</v>
      </c>
      <c r="J175" s="749" t="s">
        <v>855</v>
      </c>
      <c r="K175" s="749" t="s">
        <v>856</v>
      </c>
      <c r="L175" s="752">
        <v>19.70333333333333</v>
      </c>
      <c r="M175" s="752">
        <v>3</v>
      </c>
      <c r="N175" s="753">
        <v>59.109999999999985</v>
      </c>
    </row>
    <row r="176" spans="1:14" ht="14.45" customHeight="1" x14ac:dyDescent="0.2">
      <c r="A176" s="747" t="s">
        <v>571</v>
      </c>
      <c r="B176" s="748" t="s">
        <v>572</v>
      </c>
      <c r="C176" s="749" t="s">
        <v>597</v>
      </c>
      <c r="D176" s="750" t="s">
        <v>598</v>
      </c>
      <c r="E176" s="751">
        <v>50113001</v>
      </c>
      <c r="F176" s="750" t="s">
        <v>603</v>
      </c>
      <c r="G176" s="749" t="s">
        <v>604</v>
      </c>
      <c r="H176" s="749">
        <v>397593</v>
      </c>
      <c r="I176" s="749">
        <v>0</v>
      </c>
      <c r="J176" s="749" t="s">
        <v>857</v>
      </c>
      <c r="K176" s="749" t="s">
        <v>573</v>
      </c>
      <c r="L176" s="752">
        <v>1471.19</v>
      </c>
      <c r="M176" s="752">
        <v>1</v>
      </c>
      <c r="N176" s="753">
        <v>1471.19</v>
      </c>
    </row>
    <row r="177" spans="1:14" ht="14.45" customHeight="1" x14ac:dyDescent="0.2">
      <c r="A177" s="747" t="s">
        <v>571</v>
      </c>
      <c r="B177" s="748" t="s">
        <v>572</v>
      </c>
      <c r="C177" s="749" t="s">
        <v>597</v>
      </c>
      <c r="D177" s="750" t="s">
        <v>598</v>
      </c>
      <c r="E177" s="751">
        <v>50113001</v>
      </c>
      <c r="F177" s="750" t="s">
        <v>603</v>
      </c>
      <c r="G177" s="749" t="s">
        <v>604</v>
      </c>
      <c r="H177" s="749">
        <v>167679</v>
      </c>
      <c r="I177" s="749">
        <v>167679</v>
      </c>
      <c r="J177" s="749" t="s">
        <v>858</v>
      </c>
      <c r="K177" s="749" t="s">
        <v>859</v>
      </c>
      <c r="L177" s="752">
        <v>7068.9414814814863</v>
      </c>
      <c r="M177" s="752">
        <v>27</v>
      </c>
      <c r="N177" s="753">
        <v>190861.42000000013</v>
      </c>
    </row>
    <row r="178" spans="1:14" ht="14.45" customHeight="1" x14ac:dyDescent="0.2">
      <c r="A178" s="747" t="s">
        <v>571</v>
      </c>
      <c r="B178" s="748" t="s">
        <v>572</v>
      </c>
      <c r="C178" s="749" t="s">
        <v>597</v>
      </c>
      <c r="D178" s="750" t="s">
        <v>598</v>
      </c>
      <c r="E178" s="751">
        <v>50113001</v>
      </c>
      <c r="F178" s="750" t="s">
        <v>603</v>
      </c>
      <c r="G178" s="749" t="s">
        <v>604</v>
      </c>
      <c r="H178" s="749">
        <v>203216</v>
      </c>
      <c r="I178" s="749">
        <v>203216</v>
      </c>
      <c r="J178" s="749" t="s">
        <v>860</v>
      </c>
      <c r="K178" s="749" t="s">
        <v>861</v>
      </c>
      <c r="L178" s="752">
        <v>88.76</v>
      </c>
      <c r="M178" s="752">
        <v>2</v>
      </c>
      <c r="N178" s="753">
        <v>177.52</v>
      </c>
    </row>
    <row r="179" spans="1:14" ht="14.45" customHeight="1" x14ac:dyDescent="0.2">
      <c r="A179" s="747" t="s">
        <v>571</v>
      </c>
      <c r="B179" s="748" t="s">
        <v>572</v>
      </c>
      <c r="C179" s="749" t="s">
        <v>597</v>
      </c>
      <c r="D179" s="750" t="s">
        <v>598</v>
      </c>
      <c r="E179" s="751">
        <v>50113001</v>
      </c>
      <c r="F179" s="750" t="s">
        <v>603</v>
      </c>
      <c r="G179" s="749" t="s">
        <v>604</v>
      </c>
      <c r="H179" s="749">
        <v>849310</v>
      </c>
      <c r="I179" s="749">
        <v>126689</v>
      </c>
      <c r="J179" s="749" t="s">
        <v>862</v>
      </c>
      <c r="K179" s="749" t="s">
        <v>863</v>
      </c>
      <c r="L179" s="752">
        <v>225.46807092288725</v>
      </c>
      <c r="M179" s="752">
        <v>13</v>
      </c>
      <c r="N179" s="753">
        <v>2931.0849219975344</v>
      </c>
    </row>
    <row r="180" spans="1:14" ht="14.45" customHeight="1" x14ac:dyDescent="0.2">
      <c r="A180" s="747" t="s">
        <v>571</v>
      </c>
      <c r="B180" s="748" t="s">
        <v>572</v>
      </c>
      <c r="C180" s="749" t="s">
        <v>597</v>
      </c>
      <c r="D180" s="750" t="s">
        <v>598</v>
      </c>
      <c r="E180" s="751">
        <v>50113001</v>
      </c>
      <c r="F180" s="750" t="s">
        <v>603</v>
      </c>
      <c r="G180" s="749" t="s">
        <v>604</v>
      </c>
      <c r="H180" s="749">
        <v>191731</v>
      </c>
      <c r="I180" s="749">
        <v>91731</v>
      </c>
      <c r="J180" s="749" t="s">
        <v>864</v>
      </c>
      <c r="K180" s="749" t="s">
        <v>865</v>
      </c>
      <c r="L180" s="752">
        <v>3886.5399999999986</v>
      </c>
      <c r="M180" s="752">
        <v>1</v>
      </c>
      <c r="N180" s="753">
        <v>3886.5399999999986</v>
      </c>
    </row>
    <row r="181" spans="1:14" ht="14.45" customHeight="1" x14ac:dyDescent="0.2">
      <c r="A181" s="747" t="s">
        <v>571</v>
      </c>
      <c r="B181" s="748" t="s">
        <v>572</v>
      </c>
      <c r="C181" s="749" t="s">
        <v>597</v>
      </c>
      <c r="D181" s="750" t="s">
        <v>598</v>
      </c>
      <c r="E181" s="751">
        <v>50113001</v>
      </c>
      <c r="F181" s="750" t="s">
        <v>603</v>
      </c>
      <c r="G181" s="749" t="s">
        <v>604</v>
      </c>
      <c r="H181" s="749">
        <v>100584</v>
      </c>
      <c r="I181" s="749">
        <v>584</v>
      </c>
      <c r="J181" s="749" t="s">
        <v>866</v>
      </c>
      <c r="K181" s="749" t="s">
        <v>867</v>
      </c>
      <c r="L181" s="752">
        <v>93.689999999999984</v>
      </c>
      <c r="M181" s="752">
        <v>1</v>
      </c>
      <c r="N181" s="753">
        <v>93.689999999999984</v>
      </c>
    </row>
    <row r="182" spans="1:14" ht="14.45" customHeight="1" x14ac:dyDescent="0.2">
      <c r="A182" s="747" t="s">
        <v>571</v>
      </c>
      <c r="B182" s="748" t="s">
        <v>572</v>
      </c>
      <c r="C182" s="749" t="s">
        <v>597</v>
      </c>
      <c r="D182" s="750" t="s">
        <v>598</v>
      </c>
      <c r="E182" s="751">
        <v>50113001</v>
      </c>
      <c r="F182" s="750" t="s">
        <v>603</v>
      </c>
      <c r="G182" s="749" t="s">
        <v>604</v>
      </c>
      <c r="H182" s="749">
        <v>185256</v>
      </c>
      <c r="I182" s="749">
        <v>85256</v>
      </c>
      <c r="J182" s="749" t="s">
        <v>868</v>
      </c>
      <c r="K182" s="749" t="s">
        <v>869</v>
      </c>
      <c r="L182" s="752">
        <v>29.471249999999998</v>
      </c>
      <c r="M182" s="752">
        <v>8</v>
      </c>
      <c r="N182" s="753">
        <v>235.76999999999998</v>
      </c>
    </row>
    <row r="183" spans="1:14" ht="14.45" customHeight="1" x14ac:dyDescent="0.2">
      <c r="A183" s="747" t="s">
        <v>571</v>
      </c>
      <c r="B183" s="748" t="s">
        <v>572</v>
      </c>
      <c r="C183" s="749" t="s">
        <v>597</v>
      </c>
      <c r="D183" s="750" t="s">
        <v>598</v>
      </c>
      <c r="E183" s="751">
        <v>50113001</v>
      </c>
      <c r="F183" s="750" t="s">
        <v>603</v>
      </c>
      <c r="G183" s="749" t="s">
        <v>604</v>
      </c>
      <c r="H183" s="749">
        <v>122629</v>
      </c>
      <c r="I183" s="749">
        <v>122629</v>
      </c>
      <c r="J183" s="749" t="s">
        <v>654</v>
      </c>
      <c r="K183" s="749" t="s">
        <v>655</v>
      </c>
      <c r="L183" s="752">
        <v>69.83</v>
      </c>
      <c r="M183" s="752">
        <v>63</v>
      </c>
      <c r="N183" s="753">
        <v>4399.29</v>
      </c>
    </row>
    <row r="184" spans="1:14" ht="14.45" customHeight="1" x14ac:dyDescent="0.2">
      <c r="A184" s="747" t="s">
        <v>571</v>
      </c>
      <c r="B184" s="748" t="s">
        <v>572</v>
      </c>
      <c r="C184" s="749" t="s">
        <v>597</v>
      </c>
      <c r="D184" s="750" t="s">
        <v>598</v>
      </c>
      <c r="E184" s="751">
        <v>50113001</v>
      </c>
      <c r="F184" s="750" t="s">
        <v>603</v>
      </c>
      <c r="G184" s="749" t="s">
        <v>604</v>
      </c>
      <c r="H184" s="749">
        <v>847855</v>
      </c>
      <c r="I184" s="749">
        <v>107826</v>
      </c>
      <c r="J184" s="749" t="s">
        <v>870</v>
      </c>
      <c r="K184" s="749" t="s">
        <v>871</v>
      </c>
      <c r="L184" s="752">
        <v>506.64600000000007</v>
      </c>
      <c r="M184" s="752">
        <v>5</v>
      </c>
      <c r="N184" s="753">
        <v>2533.2300000000005</v>
      </c>
    </row>
    <row r="185" spans="1:14" ht="14.45" customHeight="1" x14ac:dyDescent="0.2">
      <c r="A185" s="747" t="s">
        <v>571</v>
      </c>
      <c r="B185" s="748" t="s">
        <v>572</v>
      </c>
      <c r="C185" s="749" t="s">
        <v>597</v>
      </c>
      <c r="D185" s="750" t="s">
        <v>598</v>
      </c>
      <c r="E185" s="751">
        <v>50113001</v>
      </c>
      <c r="F185" s="750" t="s">
        <v>603</v>
      </c>
      <c r="G185" s="749" t="s">
        <v>604</v>
      </c>
      <c r="H185" s="749">
        <v>194852</v>
      </c>
      <c r="I185" s="749">
        <v>94852</v>
      </c>
      <c r="J185" s="749" t="s">
        <v>872</v>
      </c>
      <c r="K185" s="749" t="s">
        <v>873</v>
      </c>
      <c r="L185" s="752">
        <v>1030.2774999999999</v>
      </c>
      <c r="M185" s="752">
        <v>8</v>
      </c>
      <c r="N185" s="753">
        <v>8242.2199999999993</v>
      </c>
    </row>
    <row r="186" spans="1:14" ht="14.45" customHeight="1" x14ac:dyDescent="0.2">
      <c r="A186" s="747" t="s">
        <v>571</v>
      </c>
      <c r="B186" s="748" t="s">
        <v>572</v>
      </c>
      <c r="C186" s="749" t="s">
        <v>597</v>
      </c>
      <c r="D186" s="750" t="s">
        <v>598</v>
      </c>
      <c r="E186" s="751">
        <v>50113001</v>
      </c>
      <c r="F186" s="750" t="s">
        <v>603</v>
      </c>
      <c r="G186" s="749" t="s">
        <v>668</v>
      </c>
      <c r="H186" s="749">
        <v>849266</v>
      </c>
      <c r="I186" s="749">
        <v>162444</v>
      </c>
      <c r="J186" s="749" t="s">
        <v>874</v>
      </c>
      <c r="K186" s="749" t="s">
        <v>875</v>
      </c>
      <c r="L186" s="752">
        <v>82.055999999999983</v>
      </c>
      <c r="M186" s="752">
        <v>100</v>
      </c>
      <c r="N186" s="753">
        <v>8205.5999999999985</v>
      </c>
    </row>
    <row r="187" spans="1:14" ht="14.45" customHeight="1" x14ac:dyDescent="0.2">
      <c r="A187" s="747" t="s">
        <v>571</v>
      </c>
      <c r="B187" s="748" t="s">
        <v>572</v>
      </c>
      <c r="C187" s="749" t="s">
        <v>597</v>
      </c>
      <c r="D187" s="750" t="s">
        <v>598</v>
      </c>
      <c r="E187" s="751">
        <v>50113001</v>
      </c>
      <c r="F187" s="750" t="s">
        <v>603</v>
      </c>
      <c r="G187" s="749" t="s">
        <v>604</v>
      </c>
      <c r="H187" s="749">
        <v>230919</v>
      </c>
      <c r="I187" s="749">
        <v>230919</v>
      </c>
      <c r="J187" s="749" t="s">
        <v>874</v>
      </c>
      <c r="K187" s="749" t="s">
        <v>876</v>
      </c>
      <c r="L187" s="752">
        <v>82.47999999999999</v>
      </c>
      <c r="M187" s="752">
        <v>20</v>
      </c>
      <c r="N187" s="753">
        <v>1649.6</v>
      </c>
    </row>
    <row r="188" spans="1:14" ht="14.45" customHeight="1" x14ac:dyDescent="0.2">
      <c r="A188" s="747" t="s">
        <v>571</v>
      </c>
      <c r="B188" s="748" t="s">
        <v>572</v>
      </c>
      <c r="C188" s="749" t="s">
        <v>597</v>
      </c>
      <c r="D188" s="750" t="s">
        <v>598</v>
      </c>
      <c r="E188" s="751">
        <v>50113001</v>
      </c>
      <c r="F188" s="750" t="s">
        <v>603</v>
      </c>
      <c r="G188" s="749" t="s">
        <v>877</v>
      </c>
      <c r="H188" s="749">
        <v>844387</v>
      </c>
      <c r="I188" s="749">
        <v>0</v>
      </c>
      <c r="J188" s="749" t="s">
        <v>878</v>
      </c>
      <c r="K188" s="749" t="s">
        <v>573</v>
      </c>
      <c r="L188" s="752">
        <v>211.17</v>
      </c>
      <c r="M188" s="752">
        <v>3</v>
      </c>
      <c r="N188" s="753">
        <v>633.51</v>
      </c>
    </row>
    <row r="189" spans="1:14" ht="14.45" customHeight="1" x14ac:dyDescent="0.2">
      <c r="A189" s="747" t="s">
        <v>571</v>
      </c>
      <c r="B189" s="748" t="s">
        <v>572</v>
      </c>
      <c r="C189" s="749" t="s">
        <v>597</v>
      </c>
      <c r="D189" s="750" t="s">
        <v>598</v>
      </c>
      <c r="E189" s="751">
        <v>50113001</v>
      </c>
      <c r="F189" s="750" t="s">
        <v>603</v>
      </c>
      <c r="G189" s="749" t="s">
        <v>604</v>
      </c>
      <c r="H189" s="749">
        <v>993703</v>
      </c>
      <c r="I189" s="749">
        <v>0</v>
      </c>
      <c r="J189" s="749" t="s">
        <v>879</v>
      </c>
      <c r="K189" s="749" t="s">
        <v>573</v>
      </c>
      <c r="L189" s="752">
        <v>151.27565217391302</v>
      </c>
      <c r="M189" s="752">
        <v>115</v>
      </c>
      <c r="N189" s="753">
        <v>17396.699999999997</v>
      </c>
    </row>
    <row r="190" spans="1:14" ht="14.45" customHeight="1" x14ac:dyDescent="0.2">
      <c r="A190" s="747" t="s">
        <v>571</v>
      </c>
      <c r="B190" s="748" t="s">
        <v>572</v>
      </c>
      <c r="C190" s="749" t="s">
        <v>597</v>
      </c>
      <c r="D190" s="750" t="s">
        <v>598</v>
      </c>
      <c r="E190" s="751">
        <v>50113001</v>
      </c>
      <c r="F190" s="750" t="s">
        <v>603</v>
      </c>
      <c r="G190" s="749" t="s">
        <v>604</v>
      </c>
      <c r="H190" s="749">
        <v>104380</v>
      </c>
      <c r="I190" s="749">
        <v>4380</v>
      </c>
      <c r="J190" s="749" t="s">
        <v>880</v>
      </c>
      <c r="K190" s="749" t="s">
        <v>881</v>
      </c>
      <c r="L190" s="752">
        <v>356.19999999999993</v>
      </c>
      <c r="M190" s="752">
        <v>2</v>
      </c>
      <c r="N190" s="753">
        <v>712.39999999999986</v>
      </c>
    </row>
    <row r="191" spans="1:14" ht="14.45" customHeight="1" x14ac:dyDescent="0.2">
      <c r="A191" s="747" t="s">
        <v>571</v>
      </c>
      <c r="B191" s="748" t="s">
        <v>572</v>
      </c>
      <c r="C191" s="749" t="s">
        <v>597</v>
      </c>
      <c r="D191" s="750" t="s">
        <v>598</v>
      </c>
      <c r="E191" s="751">
        <v>50113001</v>
      </c>
      <c r="F191" s="750" t="s">
        <v>603</v>
      </c>
      <c r="G191" s="749" t="s">
        <v>604</v>
      </c>
      <c r="H191" s="749">
        <v>132090</v>
      </c>
      <c r="I191" s="749">
        <v>32090</v>
      </c>
      <c r="J191" s="749" t="s">
        <v>882</v>
      </c>
      <c r="K191" s="749" t="s">
        <v>883</v>
      </c>
      <c r="L191" s="752">
        <v>27.470000000000006</v>
      </c>
      <c r="M191" s="752">
        <v>1</v>
      </c>
      <c r="N191" s="753">
        <v>27.470000000000006</v>
      </c>
    </row>
    <row r="192" spans="1:14" ht="14.45" customHeight="1" x14ac:dyDescent="0.2">
      <c r="A192" s="747" t="s">
        <v>571</v>
      </c>
      <c r="B192" s="748" t="s">
        <v>572</v>
      </c>
      <c r="C192" s="749" t="s">
        <v>597</v>
      </c>
      <c r="D192" s="750" t="s">
        <v>598</v>
      </c>
      <c r="E192" s="751">
        <v>50113001</v>
      </c>
      <c r="F192" s="750" t="s">
        <v>603</v>
      </c>
      <c r="G192" s="749" t="s">
        <v>604</v>
      </c>
      <c r="H192" s="749">
        <v>201134</v>
      </c>
      <c r="I192" s="749">
        <v>201134</v>
      </c>
      <c r="J192" s="749" t="s">
        <v>884</v>
      </c>
      <c r="K192" s="749" t="s">
        <v>885</v>
      </c>
      <c r="L192" s="752">
        <v>68.48</v>
      </c>
      <c r="M192" s="752">
        <v>1</v>
      </c>
      <c r="N192" s="753">
        <v>68.48</v>
      </c>
    </row>
    <row r="193" spans="1:14" ht="14.45" customHeight="1" x14ac:dyDescent="0.2">
      <c r="A193" s="747" t="s">
        <v>571</v>
      </c>
      <c r="B193" s="748" t="s">
        <v>572</v>
      </c>
      <c r="C193" s="749" t="s">
        <v>597</v>
      </c>
      <c r="D193" s="750" t="s">
        <v>598</v>
      </c>
      <c r="E193" s="751">
        <v>50113001</v>
      </c>
      <c r="F193" s="750" t="s">
        <v>603</v>
      </c>
      <c r="G193" s="749" t="s">
        <v>604</v>
      </c>
      <c r="H193" s="749">
        <v>130610</v>
      </c>
      <c r="I193" s="749">
        <v>130610</v>
      </c>
      <c r="J193" s="749" t="s">
        <v>886</v>
      </c>
      <c r="K193" s="749" t="s">
        <v>887</v>
      </c>
      <c r="L193" s="752">
        <v>586.91999999999996</v>
      </c>
      <c r="M193" s="752">
        <v>3</v>
      </c>
      <c r="N193" s="753">
        <v>1760.7599999999998</v>
      </c>
    </row>
    <row r="194" spans="1:14" ht="14.45" customHeight="1" x14ac:dyDescent="0.2">
      <c r="A194" s="747" t="s">
        <v>571</v>
      </c>
      <c r="B194" s="748" t="s">
        <v>572</v>
      </c>
      <c r="C194" s="749" t="s">
        <v>597</v>
      </c>
      <c r="D194" s="750" t="s">
        <v>598</v>
      </c>
      <c r="E194" s="751">
        <v>50113001</v>
      </c>
      <c r="F194" s="750" t="s">
        <v>603</v>
      </c>
      <c r="G194" s="749" t="s">
        <v>668</v>
      </c>
      <c r="H194" s="749">
        <v>131934</v>
      </c>
      <c r="I194" s="749">
        <v>31934</v>
      </c>
      <c r="J194" s="749" t="s">
        <v>888</v>
      </c>
      <c r="K194" s="749" t="s">
        <v>889</v>
      </c>
      <c r="L194" s="752">
        <v>49.817142857142869</v>
      </c>
      <c r="M194" s="752">
        <v>7</v>
      </c>
      <c r="N194" s="753">
        <v>348.72000000000008</v>
      </c>
    </row>
    <row r="195" spans="1:14" ht="14.45" customHeight="1" x14ac:dyDescent="0.2">
      <c r="A195" s="747" t="s">
        <v>571</v>
      </c>
      <c r="B195" s="748" t="s">
        <v>572</v>
      </c>
      <c r="C195" s="749" t="s">
        <v>597</v>
      </c>
      <c r="D195" s="750" t="s">
        <v>598</v>
      </c>
      <c r="E195" s="751">
        <v>50113001</v>
      </c>
      <c r="F195" s="750" t="s">
        <v>603</v>
      </c>
      <c r="G195" s="749" t="s">
        <v>604</v>
      </c>
      <c r="H195" s="749">
        <v>184325</v>
      </c>
      <c r="I195" s="749">
        <v>84325</v>
      </c>
      <c r="J195" s="749" t="s">
        <v>656</v>
      </c>
      <c r="K195" s="749" t="s">
        <v>657</v>
      </c>
      <c r="L195" s="752">
        <v>76.75</v>
      </c>
      <c r="M195" s="752">
        <v>1</v>
      </c>
      <c r="N195" s="753">
        <v>76.75</v>
      </c>
    </row>
    <row r="196" spans="1:14" ht="14.45" customHeight="1" x14ac:dyDescent="0.2">
      <c r="A196" s="747" t="s">
        <v>571</v>
      </c>
      <c r="B196" s="748" t="s">
        <v>572</v>
      </c>
      <c r="C196" s="749" t="s">
        <v>597</v>
      </c>
      <c r="D196" s="750" t="s">
        <v>598</v>
      </c>
      <c r="E196" s="751">
        <v>50113001</v>
      </c>
      <c r="F196" s="750" t="s">
        <v>603</v>
      </c>
      <c r="G196" s="749" t="s">
        <v>604</v>
      </c>
      <c r="H196" s="749">
        <v>112023</v>
      </c>
      <c r="I196" s="749">
        <v>12023</v>
      </c>
      <c r="J196" s="749" t="s">
        <v>658</v>
      </c>
      <c r="K196" s="749" t="s">
        <v>659</v>
      </c>
      <c r="L196" s="752">
        <v>74.683554593554604</v>
      </c>
      <c r="M196" s="752">
        <v>27</v>
      </c>
      <c r="N196" s="753">
        <v>2016.4559740259742</v>
      </c>
    </row>
    <row r="197" spans="1:14" ht="14.45" customHeight="1" x14ac:dyDescent="0.2">
      <c r="A197" s="747" t="s">
        <v>571</v>
      </c>
      <c r="B197" s="748" t="s">
        <v>572</v>
      </c>
      <c r="C197" s="749" t="s">
        <v>597</v>
      </c>
      <c r="D197" s="750" t="s">
        <v>598</v>
      </c>
      <c r="E197" s="751">
        <v>50113001</v>
      </c>
      <c r="F197" s="750" t="s">
        <v>603</v>
      </c>
      <c r="G197" s="749" t="s">
        <v>604</v>
      </c>
      <c r="H197" s="749">
        <v>840333</v>
      </c>
      <c r="I197" s="749">
        <v>0</v>
      </c>
      <c r="J197" s="749" t="s">
        <v>890</v>
      </c>
      <c r="K197" s="749" t="s">
        <v>573</v>
      </c>
      <c r="L197" s="752">
        <v>23.459999999999997</v>
      </c>
      <c r="M197" s="752">
        <v>6</v>
      </c>
      <c r="N197" s="753">
        <v>140.76</v>
      </c>
    </row>
    <row r="198" spans="1:14" ht="14.45" customHeight="1" x14ac:dyDescent="0.2">
      <c r="A198" s="747" t="s">
        <v>571</v>
      </c>
      <c r="B198" s="748" t="s">
        <v>572</v>
      </c>
      <c r="C198" s="749" t="s">
        <v>597</v>
      </c>
      <c r="D198" s="750" t="s">
        <v>598</v>
      </c>
      <c r="E198" s="751">
        <v>50113001</v>
      </c>
      <c r="F198" s="750" t="s">
        <v>603</v>
      </c>
      <c r="G198" s="749" t="s">
        <v>604</v>
      </c>
      <c r="H198" s="749">
        <v>142594</v>
      </c>
      <c r="I198" s="749">
        <v>42594</v>
      </c>
      <c r="J198" s="749" t="s">
        <v>891</v>
      </c>
      <c r="K198" s="749" t="s">
        <v>892</v>
      </c>
      <c r="L198" s="752">
        <v>900.32999999999993</v>
      </c>
      <c r="M198" s="752">
        <v>7</v>
      </c>
      <c r="N198" s="753">
        <v>6302.3099999999995</v>
      </c>
    </row>
    <row r="199" spans="1:14" ht="14.45" customHeight="1" x14ac:dyDescent="0.2">
      <c r="A199" s="747" t="s">
        <v>571</v>
      </c>
      <c r="B199" s="748" t="s">
        <v>572</v>
      </c>
      <c r="C199" s="749" t="s">
        <v>597</v>
      </c>
      <c r="D199" s="750" t="s">
        <v>598</v>
      </c>
      <c r="E199" s="751">
        <v>50113001</v>
      </c>
      <c r="F199" s="750" t="s">
        <v>603</v>
      </c>
      <c r="G199" s="749" t="s">
        <v>604</v>
      </c>
      <c r="H199" s="749">
        <v>207604</v>
      </c>
      <c r="I199" s="749">
        <v>207604</v>
      </c>
      <c r="J199" s="749" t="s">
        <v>893</v>
      </c>
      <c r="K199" s="749" t="s">
        <v>869</v>
      </c>
      <c r="L199" s="752">
        <v>75.649999999999991</v>
      </c>
      <c r="M199" s="752">
        <v>3</v>
      </c>
      <c r="N199" s="753">
        <v>226.95</v>
      </c>
    </row>
    <row r="200" spans="1:14" ht="14.45" customHeight="1" x14ac:dyDescent="0.2">
      <c r="A200" s="747" t="s">
        <v>571</v>
      </c>
      <c r="B200" s="748" t="s">
        <v>572</v>
      </c>
      <c r="C200" s="749" t="s">
        <v>597</v>
      </c>
      <c r="D200" s="750" t="s">
        <v>598</v>
      </c>
      <c r="E200" s="751">
        <v>50113001</v>
      </c>
      <c r="F200" s="750" t="s">
        <v>603</v>
      </c>
      <c r="G200" s="749" t="s">
        <v>604</v>
      </c>
      <c r="H200" s="749">
        <v>100643</v>
      </c>
      <c r="I200" s="749">
        <v>643</v>
      </c>
      <c r="J200" s="749" t="s">
        <v>894</v>
      </c>
      <c r="K200" s="749" t="s">
        <v>895</v>
      </c>
      <c r="L200" s="752">
        <v>63.560000000000016</v>
      </c>
      <c r="M200" s="752">
        <v>1</v>
      </c>
      <c r="N200" s="753">
        <v>63.560000000000016</v>
      </c>
    </row>
    <row r="201" spans="1:14" ht="14.45" customHeight="1" x14ac:dyDescent="0.2">
      <c r="A201" s="747" t="s">
        <v>571</v>
      </c>
      <c r="B201" s="748" t="s">
        <v>572</v>
      </c>
      <c r="C201" s="749" t="s">
        <v>597</v>
      </c>
      <c r="D201" s="750" t="s">
        <v>598</v>
      </c>
      <c r="E201" s="751">
        <v>50113001</v>
      </c>
      <c r="F201" s="750" t="s">
        <v>603</v>
      </c>
      <c r="G201" s="749" t="s">
        <v>604</v>
      </c>
      <c r="H201" s="749">
        <v>199814</v>
      </c>
      <c r="I201" s="749">
        <v>99814</v>
      </c>
      <c r="J201" s="749" t="s">
        <v>896</v>
      </c>
      <c r="K201" s="749" t="s">
        <v>897</v>
      </c>
      <c r="L201" s="752">
        <v>321.20000000000005</v>
      </c>
      <c r="M201" s="752">
        <v>43</v>
      </c>
      <c r="N201" s="753">
        <v>13811.600000000002</v>
      </c>
    </row>
    <row r="202" spans="1:14" ht="14.45" customHeight="1" x14ac:dyDescent="0.2">
      <c r="A202" s="747" t="s">
        <v>571</v>
      </c>
      <c r="B202" s="748" t="s">
        <v>572</v>
      </c>
      <c r="C202" s="749" t="s">
        <v>597</v>
      </c>
      <c r="D202" s="750" t="s">
        <v>598</v>
      </c>
      <c r="E202" s="751">
        <v>50113002</v>
      </c>
      <c r="F202" s="750" t="s">
        <v>898</v>
      </c>
      <c r="G202" s="749" t="s">
        <v>604</v>
      </c>
      <c r="H202" s="749">
        <v>116336</v>
      </c>
      <c r="I202" s="749">
        <v>16336</v>
      </c>
      <c r="J202" s="749" t="s">
        <v>899</v>
      </c>
      <c r="K202" s="749" t="s">
        <v>900</v>
      </c>
      <c r="L202" s="752">
        <v>1706.6800000000003</v>
      </c>
      <c r="M202" s="752">
        <v>5</v>
      </c>
      <c r="N202" s="753">
        <v>8533.4000000000015</v>
      </c>
    </row>
    <row r="203" spans="1:14" ht="14.45" customHeight="1" x14ac:dyDescent="0.2">
      <c r="A203" s="747" t="s">
        <v>571</v>
      </c>
      <c r="B203" s="748" t="s">
        <v>572</v>
      </c>
      <c r="C203" s="749" t="s">
        <v>597</v>
      </c>
      <c r="D203" s="750" t="s">
        <v>598</v>
      </c>
      <c r="E203" s="751">
        <v>50113004</v>
      </c>
      <c r="F203" s="750" t="s">
        <v>901</v>
      </c>
      <c r="G203" s="749" t="s">
        <v>604</v>
      </c>
      <c r="H203" s="749">
        <v>498233</v>
      </c>
      <c r="I203" s="749">
        <v>0</v>
      </c>
      <c r="J203" s="749" t="s">
        <v>902</v>
      </c>
      <c r="K203" s="749" t="s">
        <v>903</v>
      </c>
      <c r="L203" s="752">
        <v>1036.0372671869904</v>
      </c>
      <c r="M203" s="752">
        <v>135</v>
      </c>
      <c r="N203" s="753">
        <v>139865.03107024371</v>
      </c>
    </row>
    <row r="204" spans="1:14" ht="14.45" customHeight="1" x14ac:dyDescent="0.2">
      <c r="A204" s="747" t="s">
        <v>571</v>
      </c>
      <c r="B204" s="748" t="s">
        <v>572</v>
      </c>
      <c r="C204" s="749" t="s">
        <v>597</v>
      </c>
      <c r="D204" s="750" t="s">
        <v>598</v>
      </c>
      <c r="E204" s="751">
        <v>50113004</v>
      </c>
      <c r="F204" s="750" t="s">
        <v>901</v>
      </c>
      <c r="G204" s="749" t="s">
        <v>604</v>
      </c>
      <c r="H204" s="749">
        <v>501547</v>
      </c>
      <c r="I204" s="749">
        <v>0</v>
      </c>
      <c r="J204" s="749" t="s">
        <v>904</v>
      </c>
      <c r="K204" s="749" t="s">
        <v>905</v>
      </c>
      <c r="L204" s="752">
        <v>1239.0161726206895</v>
      </c>
      <c r="M204" s="752">
        <v>58</v>
      </c>
      <c r="N204" s="753">
        <v>71862.938011999999</v>
      </c>
    </row>
    <row r="205" spans="1:14" ht="14.45" customHeight="1" x14ac:dyDescent="0.2">
      <c r="A205" s="747" t="s">
        <v>571</v>
      </c>
      <c r="B205" s="748" t="s">
        <v>572</v>
      </c>
      <c r="C205" s="749" t="s">
        <v>597</v>
      </c>
      <c r="D205" s="750" t="s">
        <v>598</v>
      </c>
      <c r="E205" s="751">
        <v>50113004</v>
      </c>
      <c r="F205" s="750" t="s">
        <v>901</v>
      </c>
      <c r="G205" s="749" t="s">
        <v>604</v>
      </c>
      <c r="H205" s="749">
        <v>501533</v>
      </c>
      <c r="I205" s="749">
        <v>0</v>
      </c>
      <c r="J205" s="749" t="s">
        <v>906</v>
      </c>
      <c r="K205" s="749" t="s">
        <v>907</v>
      </c>
      <c r="L205" s="752">
        <v>573.15685042083271</v>
      </c>
      <c r="M205" s="752">
        <v>308</v>
      </c>
      <c r="N205" s="753">
        <v>176532.30992961646</v>
      </c>
    </row>
    <row r="206" spans="1:14" ht="14.45" customHeight="1" x14ac:dyDescent="0.2">
      <c r="A206" s="747" t="s">
        <v>571</v>
      </c>
      <c r="B206" s="748" t="s">
        <v>572</v>
      </c>
      <c r="C206" s="749" t="s">
        <v>597</v>
      </c>
      <c r="D206" s="750" t="s">
        <v>598</v>
      </c>
      <c r="E206" s="751">
        <v>50113004</v>
      </c>
      <c r="F206" s="750" t="s">
        <v>901</v>
      </c>
      <c r="G206" s="749" t="s">
        <v>604</v>
      </c>
      <c r="H206" s="749">
        <v>501546</v>
      </c>
      <c r="I206" s="749">
        <v>0</v>
      </c>
      <c r="J206" s="749" t="s">
        <v>906</v>
      </c>
      <c r="K206" s="749" t="s">
        <v>908</v>
      </c>
      <c r="L206" s="752">
        <v>866.39648929213479</v>
      </c>
      <c r="M206" s="752">
        <v>178</v>
      </c>
      <c r="N206" s="753">
        <v>154218.575094</v>
      </c>
    </row>
    <row r="207" spans="1:14" ht="14.45" customHeight="1" x14ac:dyDescent="0.2">
      <c r="A207" s="747" t="s">
        <v>571</v>
      </c>
      <c r="B207" s="748" t="s">
        <v>572</v>
      </c>
      <c r="C207" s="749" t="s">
        <v>597</v>
      </c>
      <c r="D207" s="750" t="s">
        <v>598</v>
      </c>
      <c r="E207" s="751">
        <v>50113006</v>
      </c>
      <c r="F207" s="750" t="s">
        <v>660</v>
      </c>
      <c r="G207" s="749" t="s">
        <v>604</v>
      </c>
      <c r="H207" s="749">
        <v>993999</v>
      </c>
      <c r="I207" s="749">
        <v>0</v>
      </c>
      <c r="J207" s="749" t="s">
        <v>909</v>
      </c>
      <c r="K207" s="749" t="s">
        <v>573</v>
      </c>
      <c r="L207" s="752">
        <v>1.0000000000000004E-2</v>
      </c>
      <c r="M207" s="752">
        <v>24</v>
      </c>
      <c r="N207" s="753">
        <v>0.24000000000000007</v>
      </c>
    </row>
    <row r="208" spans="1:14" ht="14.45" customHeight="1" x14ac:dyDescent="0.2">
      <c r="A208" s="747" t="s">
        <v>571</v>
      </c>
      <c r="B208" s="748" t="s">
        <v>572</v>
      </c>
      <c r="C208" s="749" t="s">
        <v>597</v>
      </c>
      <c r="D208" s="750" t="s">
        <v>598</v>
      </c>
      <c r="E208" s="751">
        <v>50113006</v>
      </c>
      <c r="F208" s="750" t="s">
        <v>660</v>
      </c>
      <c r="G208" s="749" t="s">
        <v>604</v>
      </c>
      <c r="H208" s="749">
        <v>992251</v>
      </c>
      <c r="I208" s="749">
        <v>0</v>
      </c>
      <c r="J208" s="749" t="s">
        <v>910</v>
      </c>
      <c r="K208" s="749" t="s">
        <v>573</v>
      </c>
      <c r="L208" s="752">
        <v>1195.8656923076924</v>
      </c>
      <c r="M208" s="752">
        <v>65</v>
      </c>
      <c r="N208" s="753">
        <v>77731.27</v>
      </c>
    </row>
    <row r="209" spans="1:14" ht="14.45" customHeight="1" x14ac:dyDescent="0.2">
      <c r="A209" s="747" t="s">
        <v>571</v>
      </c>
      <c r="B209" s="748" t="s">
        <v>572</v>
      </c>
      <c r="C209" s="749" t="s">
        <v>597</v>
      </c>
      <c r="D209" s="750" t="s">
        <v>598</v>
      </c>
      <c r="E209" s="751">
        <v>50113006</v>
      </c>
      <c r="F209" s="750" t="s">
        <v>660</v>
      </c>
      <c r="G209" s="749" t="s">
        <v>604</v>
      </c>
      <c r="H209" s="749">
        <v>990209</v>
      </c>
      <c r="I209" s="749">
        <v>0</v>
      </c>
      <c r="J209" s="749" t="s">
        <v>661</v>
      </c>
      <c r="K209" s="749" t="s">
        <v>573</v>
      </c>
      <c r="L209" s="752">
        <v>699.64888888888879</v>
      </c>
      <c r="M209" s="752">
        <v>36</v>
      </c>
      <c r="N209" s="753">
        <v>25187.359999999997</v>
      </c>
    </row>
    <row r="210" spans="1:14" ht="14.45" customHeight="1" x14ac:dyDescent="0.2">
      <c r="A210" s="747" t="s">
        <v>571</v>
      </c>
      <c r="B210" s="748" t="s">
        <v>572</v>
      </c>
      <c r="C210" s="749" t="s">
        <v>597</v>
      </c>
      <c r="D210" s="750" t="s">
        <v>598</v>
      </c>
      <c r="E210" s="751">
        <v>50113006</v>
      </c>
      <c r="F210" s="750" t="s">
        <v>660</v>
      </c>
      <c r="G210" s="749" t="s">
        <v>604</v>
      </c>
      <c r="H210" s="749">
        <v>993159</v>
      </c>
      <c r="I210" s="749">
        <v>0</v>
      </c>
      <c r="J210" s="749" t="s">
        <v>911</v>
      </c>
      <c r="K210" s="749" t="s">
        <v>573</v>
      </c>
      <c r="L210" s="752">
        <v>451.68571428571431</v>
      </c>
      <c r="M210" s="752">
        <v>7</v>
      </c>
      <c r="N210" s="753">
        <v>3161.8</v>
      </c>
    </row>
    <row r="211" spans="1:14" ht="14.45" customHeight="1" x14ac:dyDescent="0.2">
      <c r="A211" s="747" t="s">
        <v>571</v>
      </c>
      <c r="B211" s="748" t="s">
        <v>572</v>
      </c>
      <c r="C211" s="749" t="s">
        <v>597</v>
      </c>
      <c r="D211" s="750" t="s">
        <v>598</v>
      </c>
      <c r="E211" s="751">
        <v>50113006</v>
      </c>
      <c r="F211" s="750" t="s">
        <v>660</v>
      </c>
      <c r="G211" s="749" t="s">
        <v>604</v>
      </c>
      <c r="H211" s="749">
        <v>992603</v>
      </c>
      <c r="I211" s="749">
        <v>0</v>
      </c>
      <c r="J211" s="749" t="s">
        <v>912</v>
      </c>
      <c r="K211" s="749" t="s">
        <v>573</v>
      </c>
      <c r="L211" s="752">
        <v>272.54228070175441</v>
      </c>
      <c r="M211" s="752">
        <v>114</v>
      </c>
      <c r="N211" s="753">
        <v>31069.82</v>
      </c>
    </row>
    <row r="212" spans="1:14" ht="14.45" customHeight="1" x14ac:dyDescent="0.2">
      <c r="A212" s="747" t="s">
        <v>571</v>
      </c>
      <c r="B212" s="748" t="s">
        <v>572</v>
      </c>
      <c r="C212" s="749" t="s">
        <v>597</v>
      </c>
      <c r="D212" s="750" t="s">
        <v>598</v>
      </c>
      <c r="E212" s="751">
        <v>50113006</v>
      </c>
      <c r="F212" s="750" t="s">
        <v>660</v>
      </c>
      <c r="G212" s="749" t="s">
        <v>604</v>
      </c>
      <c r="H212" s="749">
        <v>994594</v>
      </c>
      <c r="I212" s="749">
        <v>0</v>
      </c>
      <c r="J212" s="749" t="s">
        <v>913</v>
      </c>
      <c r="K212" s="749" t="s">
        <v>573</v>
      </c>
      <c r="L212" s="752">
        <v>665.16</v>
      </c>
      <c r="M212" s="752">
        <v>4</v>
      </c>
      <c r="N212" s="753">
        <v>2660.64</v>
      </c>
    </row>
    <row r="213" spans="1:14" ht="14.45" customHeight="1" x14ac:dyDescent="0.2">
      <c r="A213" s="747" t="s">
        <v>571</v>
      </c>
      <c r="B213" s="748" t="s">
        <v>572</v>
      </c>
      <c r="C213" s="749" t="s">
        <v>597</v>
      </c>
      <c r="D213" s="750" t="s">
        <v>598</v>
      </c>
      <c r="E213" s="751">
        <v>50113006</v>
      </c>
      <c r="F213" s="750" t="s">
        <v>660</v>
      </c>
      <c r="G213" s="749" t="s">
        <v>604</v>
      </c>
      <c r="H213" s="749">
        <v>992994</v>
      </c>
      <c r="I213" s="749">
        <v>0</v>
      </c>
      <c r="J213" s="749" t="s">
        <v>662</v>
      </c>
      <c r="K213" s="749" t="s">
        <v>573</v>
      </c>
      <c r="L213" s="752">
        <v>420.65489361702123</v>
      </c>
      <c r="M213" s="752">
        <v>47</v>
      </c>
      <c r="N213" s="753">
        <v>19770.78</v>
      </c>
    </row>
    <row r="214" spans="1:14" ht="14.45" customHeight="1" x14ac:dyDescent="0.2">
      <c r="A214" s="747" t="s">
        <v>571</v>
      </c>
      <c r="B214" s="748" t="s">
        <v>572</v>
      </c>
      <c r="C214" s="749" t="s">
        <v>597</v>
      </c>
      <c r="D214" s="750" t="s">
        <v>598</v>
      </c>
      <c r="E214" s="751">
        <v>50113006</v>
      </c>
      <c r="F214" s="750" t="s">
        <v>660</v>
      </c>
      <c r="G214" s="749" t="s">
        <v>604</v>
      </c>
      <c r="H214" s="749">
        <v>990683</v>
      </c>
      <c r="I214" s="749">
        <v>0</v>
      </c>
      <c r="J214" s="749" t="s">
        <v>914</v>
      </c>
      <c r="K214" s="749" t="s">
        <v>573</v>
      </c>
      <c r="L214" s="752">
        <v>408.31166666666667</v>
      </c>
      <c r="M214" s="752">
        <v>6</v>
      </c>
      <c r="N214" s="753">
        <v>2449.87</v>
      </c>
    </row>
    <row r="215" spans="1:14" ht="14.45" customHeight="1" x14ac:dyDescent="0.2">
      <c r="A215" s="747" t="s">
        <v>571</v>
      </c>
      <c r="B215" s="748" t="s">
        <v>572</v>
      </c>
      <c r="C215" s="749" t="s">
        <v>597</v>
      </c>
      <c r="D215" s="750" t="s">
        <v>598</v>
      </c>
      <c r="E215" s="751">
        <v>50113006</v>
      </c>
      <c r="F215" s="750" t="s">
        <v>660</v>
      </c>
      <c r="G215" s="749" t="s">
        <v>604</v>
      </c>
      <c r="H215" s="749">
        <v>990889</v>
      </c>
      <c r="I215" s="749">
        <v>0</v>
      </c>
      <c r="J215" s="749" t="s">
        <v>915</v>
      </c>
      <c r="K215" s="749" t="s">
        <v>573</v>
      </c>
      <c r="L215" s="752">
        <v>417.76555555555552</v>
      </c>
      <c r="M215" s="752">
        <v>18</v>
      </c>
      <c r="N215" s="753">
        <v>7519.78</v>
      </c>
    </row>
    <row r="216" spans="1:14" ht="14.45" customHeight="1" x14ac:dyDescent="0.2">
      <c r="A216" s="747" t="s">
        <v>571</v>
      </c>
      <c r="B216" s="748" t="s">
        <v>572</v>
      </c>
      <c r="C216" s="749" t="s">
        <v>597</v>
      </c>
      <c r="D216" s="750" t="s">
        <v>598</v>
      </c>
      <c r="E216" s="751">
        <v>50113006</v>
      </c>
      <c r="F216" s="750" t="s">
        <v>660</v>
      </c>
      <c r="G216" s="749" t="s">
        <v>573</v>
      </c>
      <c r="H216" s="749">
        <v>841583</v>
      </c>
      <c r="I216" s="749">
        <v>33218</v>
      </c>
      <c r="J216" s="749" t="s">
        <v>916</v>
      </c>
      <c r="K216" s="749" t="s">
        <v>573</v>
      </c>
      <c r="L216" s="752">
        <v>188.37000000000003</v>
      </c>
      <c r="M216" s="752">
        <v>1</v>
      </c>
      <c r="N216" s="753">
        <v>188.37000000000003</v>
      </c>
    </row>
    <row r="217" spans="1:14" ht="14.45" customHeight="1" x14ac:dyDescent="0.2">
      <c r="A217" s="747" t="s">
        <v>571</v>
      </c>
      <c r="B217" s="748" t="s">
        <v>572</v>
      </c>
      <c r="C217" s="749" t="s">
        <v>597</v>
      </c>
      <c r="D217" s="750" t="s">
        <v>598</v>
      </c>
      <c r="E217" s="751">
        <v>50113006</v>
      </c>
      <c r="F217" s="750" t="s">
        <v>660</v>
      </c>
      <c r="G217" s="749" t="s">
        <v>604</v>
      </c>
      <c r="H217" s="749">
        <v>991186</v>
      </c>
      <c r="I217" s="749">
        <v>0</v>
      </c>
      <c r="J217" s="749" t="s">
        <v>917</v>
      </c>
      <c r="K217" s="749" t="s">
        <v>573</v>
      </c>
      <c r="L217" s="752">
        <v>912.23</v>
      </c>
      <c r="M217" s="752">
        <v>3</v>
      </c>
      <c r="N217" s="753">
        <v>2736.69</v>
      </c>
    </row>
    <row r="218" spans="1:14" ht="14.45" customHeight="1" x14ac:dyDescent="0.2">
      <c r="A218" s="747" t="s">
        <v>571</v>
      </c>
      <c r="B218" s="748" t="s">
        <v>572</v>
      </c>
      <c r="C218" s="749" t="s">
        <v>597</v>
      </c>
      <c r="D218" s="750" t="s">
        <v>598</v>
      </c>
      <c r="E218" s="751">
        <v>50113008</v>
      </c>
      <c r="F218" s="750" t="s">
        <v>918</v>
      </c>
      <c r="G218" s="749"/>
      <c r="H218" s="749"/>
      <c r="I218" s="749">
        <v>223514</v>
      </c>
      <c r="J218" s="749" t="s">
        <v>919</v>
      </c>
      <c r="K218" s="749" t="s">
        <v>920</v>
      </c>
      <c r="L218" s="752">
        <v>137.39000108506946</v>
      </c>
      <c r="M218" s="752">
        <v>54</v>
      </c>
      <c r="N218" s="753">
        <v>7419.06005859375</v>
      </c>
    </row>
    <row r="219" spans="1:14" ht="14.45" customHeight="1" x14ac:dyDescent="0.2">
      <c r="A219" s="747" t="s">
        <v>571</v>
      </c>
      <c r="B219" s="748" t="s">
        <v>572</v>
      </c>
      <c r="C219" s="749" t="s">
        <v>597</v>
      </c>
      <c r="D219" s="750" t="s">
        <v>598</v>
      </c>
      <c r="E219" s="751">
        <v>50113008</v>
      </c>
      <c r="F219" s="750" t="s">
        <v>918</v>
      </c>
      <c r="G219" s="749"/>
      <c r="H219" s="749"/>
      <c r="I219" s="749">
        <v>129056</v>
      </c>
      <c r="J219" s="749" t="s">
        <v>921</v>
      </c>
      <c r="K219" s="749" t="s">
        <v>922</v>
      </c>
      <c r="L219" s="752">
        <v>2168.56005859375</v>
      </c>
      <c r="M219" s="752">
        <v>19</v>
      </c>
      <c r="N219" s="753">
        <v>41202.64111328125</v>
      </c>
    </row>
    <row r="220" spans="1:14" ht="14.45" customHeight="1" x14ac:dyDescent="0.2">
      <c r="A220" s="747" t="s">
        <v>571</v>
      </c>
      <c r="B220" s="748" t="s">
        <v>572</v>
      </c>
      <c r="C220" s="749" t="s">
        <v>597</v>
      </c>
      <c r="D220" s="750" t="s">
        <v>598</v>
      </c>
      <c r="E220" s="751">
        <v>50113011</v>
      </c>
      <c r="F220" s="750" t="s">
        <v>923</v>
      </c>
      <c r="G220" s="749"/>
      <c r="H220" s="749"/>
      <c r="I220" s="749">
        <v>158151</v>
      </c>
      <c r="J220" s="749" t="s">
        <v>924</v>
      </c>
      <c r="K220" s="749" t="s">
        <v>925</v>
      </c>
      <c r="L220" s="752">
        <v>456.5</v>
      </c>
      <c r="M220" s="752">
        <v>1</v>
      </c>
      <c r="N220" s="753">
        <v>456.5</v>
      </c>
    </row>
    <row r="221" spans="1:14" ht="14.45" customHeight="1" x14ac:dyDescent="0.2">
      <c r="A221" s="747" t="s">
        <v>571</v>
      </c>
      <c r="B221" s="748" t="s">
        <v>572</v>
      </c>
      <c r="C221" s="749" t="s">
        <v>597</v>
      </c>
      <c r="D221" s="750" t="s">
        <v>598</v>
      </c>
      <c r="E221" s="751">
        <v>50113013</v>
      </c>
      <c r="F221" s="750" t="s">
        <v>663</v>
      </c>
      <c r="G221" s="749" t="s">
        <v>668</v>
      </c>
      <c r="H221" s="749">
        <v>195147</v>
      </c>
      <c r="I221" s="749">
        <v>195147</v>
      </c>
      <c r="J221" s="749" t="s">
        <v>926</v>
      </c>
      <c r="K221" s="749" t="s">
        <v>927</v>
      </c>
      <c r="L221" s="752">
        <v>740.18500000000006</v>
      </c>
      <c r="M221" s="752">
        <v>4</v>
      </c>
      <c r="N221" s="753">
        <v>2960.7400000000002</v>
      </c>
    </row>
    <row r="222" spans="1:14" ht="14.45" customHeight="1" x14ac:dyDescent="0.2">
      <c r="A222" s="747" t="s">
        <v>571</v>
      </c>
      <c r="B222" s="748" t="s">
        <v>572</v>
      </c>
      <c r="C222" s="749" t="s">
        <v>597</v>
      </c>
      <c r="D222" s="750" t="s">
        <v>598</v>
      </c>
      <c r="E222" s="751">
        <v>50113013</v>
      </c>
      <c r="F222" s="750" t="s">
        <v>663</v>
      </c>
      <c r="G222" s="749" t="s">
        <v>604</v>
      </c>
      <c r="H222" s="749">
        <v>172972</v>
      </c>
      <c r="I222" s="749">
        <v>72972</v>
      </c>
      <c r="J222" s="749" t="s">
        <v>928</v>
      </c>
      <c r="K222" s="749" t="s">
        <v>929</v>
      </c>
      <c r="L222" s="752">
        <v>181.65</v>
      </c>
      <c r="M222" s="752">
        <v>2</v>
      </c>
      <c r="N222" s="753">
        <v>363.3</v>
      </c>
    </row>
    <row r="223" spans="1:14" ht="14.45" customHeight="1" x14ac:dyDescent="0.2">
      <c r="A223" s="747" t="s">
        <v>571</v>
      </c>
      <c r="B223" s="748" t="s">
        <v>572</v>
      </c>
      <c r="C223" s="749" t="s">
        <v>597</v>
      </c>
      <c r="D223" s="750" t="s">
        <v>598</v>
      </c>
      <c r="E223" s="751">
        <v>50113013</v>
      </c>
      <c r="F223" s="750" t="s">
        <v>663</v>
      </c>
      <c r="G223" s="749" t="s">
        <v>604</v>
      </c>
      <c r="H223" s="749">
        <v>199366</v>
      </c>
      <c r="I223" s="749">
        <v>99366</v>
      </c>
      <c r="J223" s="749" t="s">
        <v>930</v>
      </c>
      <c r="K223" s="749" t="s">
        <v>931</v>
      </c>
      <c r="L223" s="752">
        <v>55.800000000000011</v>
      </c>
      <c r="M223" s="752">
        <v>2</v>
      </c>
      <c r="N223" s="753">
        <v>111.60000000000002</v>
      </c>
    </row>
    <row r="224" spans="1:14" ht="14.45" customHeight="1" x14ac:dyDescent="0.2">
      <c r="A224" s="747" t="s">
        <v>571</v>
      </c>
      <c r="B224" s="748" t="s">
        <v>572</v>
      </c>
      <c r="C224" s="749" t="s">
        <v>597</v>
      </c>
      <c r="D224" s="750" t="s">
        <v>598</v>
      </c>
      <c r="E224" s="751">
        <v>50113013</v>
      </c>
      <c r="F224" s="750" t="s">
        <v>663</v>
      </c>
      <c r="G224" s="749" t="s">
        <v>604</v>
      </c>
      <c r="H224" s="749">
        <v>72973</v>
      </c>
      <c r="I224" s="749">
        <v>72973</v>
      </c>
      <c r="J224" s="749" t="s">
        <v>932</v>
      </c>
      <c r="K224" s="749" t="s">
        <v>933</v>
      </c>
      <c r="L224" s="752">
        <v>144.8354716981132</v>
      </c>
      <c r="M224" s="752">
        <v>10.6</v>
      </c>
      <c r="N224" s="753">
        <v>1535.2559999999999</v>
      </c>
    </row>
    <row r="225" spans="1:14" ht="14.45" customHeight="1" x14ac:dyDescent="0.2">
      <c r="A225" s="747" t="s">
        <v>571</v>
      </c>
      <c r="B225" s="748" t="s">
        <v>572</v>
      </c>
      <c r="C225" s="749" t="s">
        <v>597</v>
      </c>
      <c r="D225" s="750" t="s">
        <v>598</v>
      </c>
      <c r="E225" s="751">
        <v>50113013</v>
      </c>
      <c r="F225" s="750" t="s">
        <v>663</v>
      </c>
      <c r="G225" s="749" t="s">
        <v>604</v>
      </c>
      <c r="H225" s="749">
        <v>201958</v>
      </c>
      <c r="I225" s="749">
        <v>201958</v>
      </c>
      <c r="J225" s="749" t="s">
        <v>664</v>
      </c>
      <c r="K225" s="749" t="s">
        <v>665</v>
      </c>
      <c r="L225" s="752">
        <v>238.89969696969695</v>
      </c>
      <c r="M225" s="752">
        <v>33</v>
      </c>
      <c r="N225" s="753">
        <v>7883.69</v>
      </c>
    </row>
    <row r="226" spans="1:14" ht="14.45" customHeight="1" x14ac:dyDescent="0.2">
      <c r="A226" s="747" t="s">
        <v>571</v>
      </c>
      <c r="B226" s="748" t="s">
        <v>572</v>
      </c>
      <c r="C226" s="749" t="s">
        <v>597</v>
      </c>
      <c r="D226" s="750" t="s">
        <v>598</v>
      </c>
      <c r="E226" s="751">
        <v>50113013</v>
      </c>
      <c r="F226" s="750" t="s">
        <v>663</v>
      </c>
      <c r="G226" s="749" t="s">
        <v>604</v>
      </c>
      <c r="H226" s="749">
        <v>201961</v>
      </c>
      <c r="I226" s="749">
        <v>201961</v>
      </c>
      <c r="J226" s="749" t="s">
        <v>666</v>
      </c>
      <c r="K226" s="749" t="s">
        <v>667</v>
      </c>
      <c r="L226" s="752">
        <v>319.90800000000002</v>
      </c>
      <c r="M226" s="752">
        <v>5</v>
      </c>
      <c r="N226" s="753">
        <v>1599.5400000000002</v>
      </c>
    </row>
    <row r="227" spans="1:14" ht="14.45" customHeight="1" x14ac:dyDescent="0.2">
      <c r="A227" s="747" t="s">
        <v>571</v>
      </c>
      <c r="B227" s="748" t="s">
        <v>572</v>
      </c>
      <c r="C227" s="749" t="s">
        <v>597</v>
      </c>
      <c r="D227" s="750" t="s">
        <v>598</v>
      </c>
      <c r="E227" s="751">
        <v>50113013</v>
      </c>
      <c r="F227" s="750" t="s">
        <v>663</v>
      </c>
      <c r="G227" s="749" t="s">
        <v>604</v>
      </c>
      <c r="H227" s="749">
        <v>136083</v>
      </c>
      <c r="I227" s="749">
        <v>136083</v>
      </c>
      <c r="J227" s="749" t="s">
        <v>934</v>
      </c>
      <c r="K227" s="749" t="s">
        <v>935</v>
      </c>
      <c r="L227" s="752">
        <v>412.24</v>
      </c>
      <c r="M227" s="752">
        <v>1</v>
      </c>
      <c r="N227" s="753">
        <v>412.24</v>
      </c>
    </row>
    <row r="228" spans="1:14" ht="14.45" customHeight="1" x14ac:dyDescent="0.2">
      <c r="A228" s="747" t="s">
        <v>571</v>
      </c>
      <c r="B228" s="748" t="s">
        <v>572</v>
      </c>
      <c r="C228" s="749" t="s">
        <v>597</v>
      </c>
      <c r="D228" s="750" t="s">
        <v>598</v>
      </c>
      <c r="E228" s="751">
        <v>50113013</v>
      </c>
      <c r="F228" s="750" t="s">
        <v>663</v>
      </c>
      <c r="G228" s="749" t="s">
        <v>573</v>
      </c>
      <c r="H228" s="749">
        <v>183817</v>
      </c>
      <c r="I228" s="749">
        <v>183817</v>
      </c>
      <c r="J228" s="749" t="s">
        <v>936</v>
      </c>
      <c r="K228" s="749" t="s">
        <v>937</v>
      </c>
      <c r="L228" s="752">
        <v>1321.7433333333333</v>
      </c>
      <c r="M228" s="752">
        <v>3</v>
      </c>
      <c r="N228" s="753">
        <v>3965.23</v>
      </c>
    </row>
    <row r="229" spans="1:14" ht="14.45" customHeight="1" x14ac:dyDescent="0.2">
      <c r="A229" s="747" t="s">
        <v>571</v>
      </c>
      <c r="B229" s="748" t="s">
        <v>572</v>
      </c>
      <c r="C229" s="749" t="s">
        <v>597</v>
      </c>
      <c r="D229" s="750" t="s">
        <v>598</v>
      </c>
      <c r="E229" s="751">
        <v>50113013</v>
      </c>
      <c r="F229" s="750" t="s">
        <v>663</v>
      </c>
      <c r="G229" s="749" t="s">
        <v>604</v>
      </c>
      <c r="H229" s="749">
        <v>117171</v>
      </c>
      <c r="I229" s="749">
        <v>17171</v>
      </c>
      <c r="J229" s="749" t="s">
        <v>938</v>
      </c>
      <c r="K229" s="749" t="s">
        <v>732</v>
      </c>
      <c r="L229" s="752">
        <v>72.89</v>
      </c>
      <c r="M229" s="752">
        <v>2</v>
      </c>
      <c r="N229" s="753">
        <v>145.78</v>
      </c>
    </row>
    <row r="230" spans="1:14" ht="14.45" customHeight="1" x14ac:dyDescent="0.2">
      <c r="A230" s="747" t="s">
        <v>571</v>
      </c>
      <c r="B230" s="748" t="s">
        <v>572</v>
      </c>
      <c r="C230" s="749" t="s">
        <v>597</v>
      </c>
      <c r="D230" s="750" t="s">
        <v>598</v>
      </c>
      <c r="E230" s="751">
        <v>50113013</v>
      </c>
      <c r="F230" s="750" t="s">
        <v>663</v>
      </c>
      <c r="G230" s="749" t="s">
        <v>604</v>
      </c>
      <c r="H230" s="749">
        <v>101066</v>
      </c>
      <c r="I230" s="749">
        <v>1066</v>
      </c>
      <c r="J230" s="749" t="s">
        <v>671</v>
      </c>
      <c r="K230" s="749" t="s">
        <v>672</v>
      </c>
      <c r="L230" s="752">
        <v>57.412857142857142</v>
      </c>
      <c r="M230" s="752">
        <v>7</v>
      </c>
      <c r="N230" s="753">
        <v>401.89</v>
      </c>
    </row>
    <row r="231" spans="1:14" ht="14.45" customHeight="1" x14ac:dyDescent="0.2">
      <c r="A231" s="747" t="s">
        <v>571</v>
      </c>
      <c r="B231" s="748" t="s">
        <v>572</v>
      </c>
      <c r="C231" s="749" t="s">
        <v>597</v>
      </c>
      <c r="D231" s="750" t="s">
        <v>598</v>
      </c>
      <c r="E231" s="751">
        <v>50113013</v>
      </c>
      <c r="F231" s="750" t="s">
        <v>663</v>
      </c>
      <c r="G231" s="749" t="s">
        <v>604</v>
      </c>
      <c r="H231" s="749">
        <v>96414</v>
      </c>
      <c r="I231" s="749">
        <v>96414</v>
      </c>
      <c r="J231" s="749" t="s">
        <v>673</v>
      </c>
      <c r="K231" s="749" t="s">
        <v>674</v>
      </c>
      <c r="L231" s="752">
        <v>59.200000000000031</v>
      </c>
      <c r="M231" s="752">
        <v>28</v>
      </c>
      <c r="N231" s="753">
        <v>1657.6000000000008</v>
      </c>
    </row>
    <row r="232" spans="1:14" ht="14.45" customHeight="1" x14ac:dyDescent="0.2">
      <c r="A232" s="747" t="s">
        <v>571</v>
      </c>
      <c r="B232" s="748" t="s">
        <v>572</v>
      </c>
      <c r="C232" s="749" t="s">
        <v>597</v>
      </c>
      <c r="D232" s="750" t="s">
        <v>598</v>
      </c>
      <c r="E232" s="751">
        <v>50113013</v>
      </c>
      <c r="F232" s="750" t="s">
        <v>663</v>
      </c>
      <c r="G232" s="749" t="s">
        <v>604</v>
      </c>
      <c r="H232" s="749">
        <v>216183</v>
      </c>
      <c r="I232" s="749">
        <v>216183</v>
      </c>
      <c r="J232" s="749" t="s">
        <v>939</v>
      </c>
      <c r="K232" s="749" t="s">
        <v>940</v>
      </c>
      <c r="L232" s="752">
        <v>250.38571428571427</v>
      </c>
      <c r="M232" s="752">
        <v>28</v>
      </c>
      <c r="N232" s="753">
        <v>7010.7999999999993</v>
      </c>
    </row>
    <row r="233" spans="1:14" ht="14.45" customHeight="1" x14ac:dyDescent="0.2">
      <c r="A233" s="747" t="s">
        <v>571</v>
      </c>
      <c r="B233" s="748" t="s">
        <v>572</v>
      </c>
      <c r="C233" s="749" t="s">
        <v>597</v>
      </c>
      <c r="D233" s="750" t="s">
        <v>598</v>
      </c>
      <c r="E233" s="751">
        <v>50113013</v>
      </c>
      <c r="F233" s="750" t="s">
        <v>663</v>
      </c>
      <c r="G233" s="749" t="s">
        <v>573</v>
      </c>
      <c r="H233" s="749">
        <v>156835</v>
      </c>
      <c r="I233" s="749">
        <v>156835</v>
      </c>
      <c r="J233" s="749" t="s">
        <v>688</v>
      </c>
      <c r="K233" s="749" t="s">
        <v>689</v>
      </c>
      <c r="L233" s="752">
        <v>1116.5</v>
      </c>
      <c r="M233" s="752">
        <v>4</v>
      </c>
      <c r="N233" s="753">
        <v>4466</v>
      </c>
    </row>
    <row r="234" spans="1:14" ht="14.45" customHeight="1" x14ac:dyDescent="0.2">
      <c r="A234" s="747" t="s">
        <v>571</v>
      </c>
      <c r="B234" s="748" t="s">
        <v>572</v>
      </c>
      <c r="C234" s="749" t="s">
        <v>597</v>
      </c>
      <c r="D234" s="750" t="s">
        <v>598</v>
      </c>
      <c r="E234" s="751">
        <v>50113013</v>
      </c>
      <c r="F234" s="750" t="s">
        <v>663</v>
      </c>
      <c r="G234" s="749" t="s">
        <v>573</v>
      </c>
      <c r="H234" s="749">
        <v>111592</v>
      </c>
      <c r="I234" s="749">
        <v>11592</v>
      </c>
      <c r="J234" s="749" t="s">
        <v>941</v>
      </c>
      <c r="K234" s="749" t="s">
        <v>942</v>
      </c>
      <c r="L234" s="752">
        <v>371.59499346405238</v>
      </c>
      <c r="M234" s="752">
        <v>5.0999999999999996</v>
      </c>
      <c r="N234" s="753">
        <v>1895.1344666666669</v>
      </c>
    </row>
    <row r="235" spans="1:14" ht="14.45" customHeight="1" x14ac:dyDescent="0.2">
      <c r="A235" s="747" t="s">
        <v>571</v>
      </c>
      <c r="B235" s="748" t="s">
        <v>572</v>
      </c>
      <c r="C235" s="749" t="s">
        <v>597</v>
      </c>
      <c r="D235" s="750" t="s">
        <v>598</v>
      </c>
      <c r="E235" s="751">
        <v>50113013</v>
      </c>
      <c r="F235" s="750" t="s">
        <v>663</v>
      </c>
      <c r="G235" s="749" t="s">
        <v>604</v>
      </c>
      <c r="H235" s="749">
        <v>101076</v>
      </c>
      <c r="I235" s="749">
        <v>1076</v>
      </c>
      <c r="J235" s="749" t="s">
        <v>675</v>
      </c>
      <c r="K235" s="749" t="s">
        <v>676</v>
      </c>
      <c r="L235" s="752">
        <v>78.375999999999991</v>
      </c>
      <c r="M235" s="752">
        <v>5</v>
      </c>
      <c r="N235" s="753">
        <v>391.87999999999994</v>
      </c>
    </row>
    <row r="236" spans="1:14" ht="14.45" customHeight="1" x14ac:dyDescent="0.2">
      <c r="A236" s="747" t="s">
        <v>571</v>
      </c>
      <c r="B236" s="748" t="s">
        <v>572</v>
      </c>
      <c r="C236" s="749" t="s">
        <v>597</v>
      </c>
      <c r="D236" s="750" t="s">
        <v>598</v>
      </c>
      <c r="E236" s="751">
        <v>50113013</v>
      </c>
      <c r="F236" s="750" t="s">
        <v>663</v>
      </c>
      <c r="G236" s="749" t="s">
        <v>604</v>
      </c>
      <c r="H236" s="749">
        <v>166366</v>
      </c>
      <c r="I236" s="749">
        <v>66366</v>
      </c>
      <c r="J236" s="749" t="s">
        <v>677</v>
      </c>
      <c r="K236" s="749" t="s">
        <v>678</v>
      </c>
      <c r="L236" s="752">
        <v>23.340000000000003</v>
      </c>
      <c r="M236" s="752">
        <v>1</v>
      </c>
      <c r="N236" s="753">
        <v>23.340000000000003</v>
      </c>
    </row>
    <row r="237" spans="1:14" ht="14.45" customHeight="1" x14ac:dyDescent="0.2">
      <c r="A237" s="747" t="s">
        <v>571</v>
      </c>
      <c r="B237" s="748" t="s">
        <v>572</v>
      </c>
      <c r="C237" s="749" t="s">
        <v>597</v>
      </c>
      <c r="D237" s="750" t="s">
        <v>598</v>
      </c>
      <c r="E237" s="751">
        <v>50113013</v>
      </c>
      <c r="F237" s="750" t="s">
        <v>663</v>
      </c>
      <c r="G237" s="749" t="s">
        <v>668</v>
      </c>
      <c r="H237" s="749">
        <v>113453</v>
      </c>
      <c r="I237" s="749">
        <v>113453</v>
      </c>
      <c r="J237" s="749" t="s">
        <v>943</v>
      </c>
      <c r="K237" s="749" t="s">
        <v>944</v>
      </c>
      <c r="L237" s="752">
        <v>460.35</v>
      </c>
      <c r="M237" s="752">
        <v>2</v>
      </c>
      <c r="N237" s="753">
        <v>920.7</v>
      </c>
    </row>
    <row r="238" spans="1:14" ht="14.45" customHeight="1" x14ac:dyDescent="0.2">
      <c r="A238" s="747" t="s">
        <v>571</v>
      </c>
      <c r="B238" s="748" t="s">
        <v>572</v>
      </c>
      <c r="C238" s="749" t="s">
        <v>597</v>
      </c>
      <c r="D238" s="750" t="s">
        <v>598</v>
      </c>
      <c r="E238" s="751">
        <v>50113013</v>
      </c>
      <c r="F238" s="750" t="s">
        <v>663</v>
      </c>
      <c r="G238" s="749" t="s">
        <v>604</v>
      </c>
      <c r="H238" s="749">
        <v>192359</v>
      </c>
      <c r="I238" s="749">
        <v>92359</v>
      </c>
      <c r="J238" s="749" t="s">
        <v>945</v>
      </c>
      <c r="K238" s="749" t="s">
        <v>946</v>
      </c>
      <c r="L238" s="752">
        <v>43.690000000000019</v>
      </c>
      <c r="M238" s="752">
        <v>4</v>
      </c>
      <c r="N238" s="753">
        <v>174.76000000000008</v>
      </c>
    </row>
    <row r="239" spans="1:14" ht="14.45" customHeight="1" x14ac:dyDescent="0.2">
      <c r="A239" s="747" t="s">
        <v>571</v>
      </c>
      <c r="B239" s="748" t="s">
        <v>572</v>
      </c>
      <c r="C239" s="749" t="s">
        <v>597</v>
      </c>
      <c r="D239" s="750" t="s">
        <v>598</v>
      </c>
      <c r="E239" s="751">
        <v>50113013</v>
      </c>
      <c r="F239" s="750" t="s">
        <v>663</v>
      </c>
      <c r="G239" s="749" t="s">
        <v>573</v>
      </c>
      <c r="H239" s="749">
        <v>201030</v>
      </c>
      <c r="I239" s="749">
        <v>201030</v>
      </c>
      <c r="J239" s="749" t="s">
        <v>947</v>
      </c>
      <c r="K239" s="749" t="s">
        <v>948</v>
      </c>
      <c r="L239" s="752">
        <v>29.62777777777778</v>
      </c>
      <c r="M239" s="752">
        <v>18</v>
      </c>
      <c r="N239" s="753">
        <v>533.30000000000007</v>
      </c>
    </row>
    <row r="240" spans="1:14" ht="14.45" customHeight="1" x14ac:dyDescent="0.2">
      <c r="A240" s="747" t="s">
        <v>571</v>
      </c>
      <c r="B240" s="748" t="s">
        <v>572</v>
      </c>
      <c r="C240" s="749" t="s">
        <v>597</v>
      </c>
      <c r="D240" s="750" t="s">
        <v>598</v>
      </c>
      <c r="E240" s="751">
        <v>50113013</v>
      </c>
      <c r="F240" s="750" t="s">
        <v>663</v>
      </c>
      <c r="G240" s="749" t="s">
        <v>604</v>
      </c>
      <c r="H240" s="749">
        <v>105114</v>
      </c>
      <c r="I240" s="749">
        <v>5114</v>
      </c>
      <c r="J240" s="749" t="s">
        <v>949</v>
      </c>
      <c r="K240" s="749" t="s">
        <v>950</v>
      </c>
      <c r="L240" s="752">
        <v>73.900789473684213</v>
      </c>
      <c r="M240" s="752">
        <v>76</v>
      </c>
      <c r="N240" s="753">
        <v>5616.46</v>
      </c>
    </row>
    <row r="241" spans="1:14" ht="14.45" customHeight="1" x14ac:dyDescent="0.2">
      <c r="A241" s="747" t="s">
        <v>571</v>
      </c>
      <c r="B241" s="748" t="s">
        <v>572</v>
      </c>
      <c r="C241" s="749" t="s">
        <v>597</v>
      </c>
      <c r="D241" s="750" t="s">
        <v>598</v>
      </c>
      <c r="E241" s="751">
        <v>50113013</v>
      </c>
      <c r="F241" s="750" t="s">
        <v>663</v>
      </c>
      <c r="G241" s="749" t="s">
        <v>573</v>
      </c>
      <c r="H241" s="749">
        <v>847759</v>
      </c>
      <c r="I241" s="749">
        <v>142077</v>
      </c>
      <c r="J241" s="749" t="s">
        <v>951</v>
      </c>
      <c r="K241" s="749" t="s">
        <v>952</v>
      </c>
      <c r="L241" s="752">
        <v>2254.5363636363636</v>
      </c>
      <c r="M241" s="752">
        <v>11</v>
      </c>
      <c r="N241" s="753">
        <v>24799.899999999998</v>
      </c>
    </row>
    <row r="242" spans="1:14" ht="14.45" customHeight="1" x14ac:dyDescent="0.2">
      <c r="A242" s="747" t="s">
        <v>571</v>
      </c>
      <c r="B242" s="748" t="s">
        <v>572</v>
      </c>
      <c r="C242" s="749" t="s">
        <v>597</v>
      </c>
      <c r="D242" s="750" t="s">
        <v>598</v>
      </c>
      <c r="E242" s="751">
        <v>50113013</v>
      </c>
      <c r="F242" s="750" t="s">
        <v>663</v>
      </c>
      <c r="G242" s="749" t="s">
        <v>604</v>
      </c>
      <c r="H242" s="749">
        <v>225175</v>
      </c>
      <c r="I242" s="749">
        <v>225175</v>
      </c>
      <c r="J242" s="749" t="s">
        <v>681</v>
      </c>
      <c r="K242" s="749" t="s">
        <v>682</v>
      </c>
      <c r="L242" s="752">
        <v>45.609999999999985</v>
      </c>
      <c r="M242" s="752">
        <v>49</v>
      </c>
      <c r="N242" s="753">
        <v>2234.8899999999994</v>
      </c>
    </row>
    <row r="243" spans="1:14" ht="14.45" customHeight="1" x14ac:dyDescent="0.2">
      <c r="A243" s="747" t="s">
        <v>571</v>
      </c>
      <c r="B243" s="748" t="s">
        <v>572</v>
      </c>
      <c r="C243" s="749" t="s">
        <v>597</v>
      </c>
      <c r="D243" s="750" t="s">
        <v>598</v>
      </c>
      <c r="E243" s="751">
        <v>50113013</v>
      </c>
      <c r="F243" s="750" t="s">
        <v>663</v>
      </c>
      <c r="G243" s="749" t="s">
        <v>668</v>
      </c>
      <c r="H243" s="749">
        <v>166265</v>
      </c>
      <c r="I243" s="749">
        <v>166265</v>
      </c>
      <c r="J243" s="749" t="s">
        <v>953</v>
      </c>
      <c r="K243" s="749" t="s">
        <v>940</v>
      </c>
      <c r="L243" s="752">
        <v>33.39</v>
      </c>
      <c r="M243" s="752">
        <v>20</v>
      </c>
      <c r="N243" s="753">
        <v>667.8</v>
      </c>
    </row>
    <row r="244" spans="1:14" ht="14.45" customHeight="1" x14ac:dyDescent="0.2">
      <c r="A244" s="747" t="s">
        <v>571</v>
      </c>
      <c r="B244" s="748" t="s">
        <v>572</v>
      </c>
      <c r="C244" s="749" t="s">
        <v>597</v>
      </c>
      <c r="D244" s="750" t="s">
        <v>598</v>
      </c>
      <c r="E244" s="751">
        <v>50113013</v>
      </c>
      <c r="F244" s="750" t="s">
        <v>663</v>
      </c>
      <c r="G244" s="749" t="s">
        <v>604</v>
      </c>
      <c r="H244" s="749">
        <v>142845</v>
      </c>
      <c r="I244" s="749">
        <v>42845</v>
      </c>
      <c r="J244" s="749" t="s">
        <v>683</v>
      </c>
      <c r="K244" s="749" t="s">
        <v>684</v>
      </c>
      <c r="L244" s="752">
        <v>105.89333333333332</v>
      </c>
      <c r="M244" s="752">
        <v>3</v>
      </c>
      <c r="N244" s="753">
        <v>317.67999999999995</v>
      </c>
    </row>
    <row r="245" spans="1:14" ht="14.45" customHeight="1" x14ac:dyDescent="0.2">
      <c r="A245" s="747" t="s">
        <v>571</v>
      </c>
      <c r="B245" s="748" t="s">
        <v>572</v>
      </c>
      <c r="C245" s="749" t="s">
        <v>597</v>
      </c>
      <c r="D245" s="750" t="s">
        <v>598</v>
      </c>
      <c r="E245" s="751">
        <v>50113014</v>
      </c>
      <c r="F245" s="750" t="s">
        <v>685</v>
      </c>
      <c r="G245" s="749" t="s">
        <v>668</v>
      </c>
      <c r="H245" s="749">
        <v>164401</v>
      </c>
      <c r="I245" s="749">
        <v>164401</v>
      </c>
      <c r="J245" s="749" t="s">
        <v>954</v>
      </c>
      <c r="K245" s="749" t="s">
        <v>955</v>
      </c>
      <c r="L245" s="752">
        <v>319</v>
      </c>
      <c r="M245" s="752">
        <v>0.8</v>
      </c>
      <c r="N245" s="753">
        <v>255.20000000000002</v>
      </c>
    </row>
    <row r="246" spans="1:14" ht="14.45" customHeight="1" x14ac:dyDescent="0.2">
      <c r="A246" s="747" t="s">
        <v>571</v>
      </c>
      <c r="B246" s="748" t="s">
        <v>572</v>
      </c>
      <c r="C246" s="749" t="s">
        <v>597</v>
      </c>
      <c r="D246" s="750" t="s">
        <v>598</v>
      </c>
      <c r="E246" s="751">
        <v>50113014</v>
      </c>
      <c r="F246" s="750" t="s">
        <v>685</v>
      </c>
      <c r="G246" s="749" t="s">
        <v>604</v>
      </c>
      <c r="H246" s="749">
        <v>116896</v>
      </c>
      <c r="I246" s="749">
        <v>16896</v>
      </c>
      <c r="J246" s="749" t="s">
        <v>770</v>
      </c>
      <c r="K246" s="749" t="s">
        <v>771</v>
      </c>
      <c r="L246" s="752">
        <v>108.09000000000003</v>
      </c>
      <c r="M246" s="752">
        <v>2</v>
      </c>
      <c r="N246" s="753">
        <v>216.18000000000006</v>
      </c>
    </row>
    <row r="247" spans="1:14" ht="14.45" customHeight="1" x14ac:dyDescent="0.2">
      <c r="A247" s="747" t="s">
        <v>571</v>
      </c>
      <c r="B247" s="748" t="s">
        <v>572</v>
      </c>
      <c r="C247" s="749" t="s">
        <v>600</v>
      </c>
      <c r="D247" s="750" t="s">
        <v>601</v>
      </c>
      <c r="E247" s="751">
        <v>50113016</v>
      </c>
      <c r="F247" s="750" t="s">
        <v>956</v>
      </c>
      <c r="G247" s="749" t="s">
        <v>604</v>
      </c>
      <c r="H247" s="749">
        <v>210115</v>
      </c>
      <c r="I247" s="749">
        <v>210115</v>
      </c>
      <c r="J247" s="749" t="s">
        <v>957</v>
      </c>
      <c r="K247" s="749" t="s">
        <v>958</v>
      </c>
      <c r="L247" s="752">
        <v>21038.577272727274</v>
      </c>
      <c r="M247" s="752">
        <v>55</v>
      </c>
      <c r="N247" s="753">
        <v>1157121.75</v>
      </c>
    </row>
    <row r="248" spans="1:14" ht="14.45" customHeight="1" thickBot="1" x14ac:dyDescent="0.25">
      <c r="A248" s="754" t="s">
        <v>571</v>
      </c>
      <c r="B248" s="755" t="s">
        <v>572</v>
      </c>
      <c r="C248" s="756" t="s">
        <v>600</v>
      </c>
      <c r="D248" s="757" t="s">
        <v>601</v>
      </c>
      <c r="E248" s="758">
        <v>50113016</v>
      </c>
      <c r="F248" s="757" t="s">
        <v>956</v>
      </c>
      <c r="G248" s="756" t="s">
        <v>604</v>
      </c>
      <c r="H248" s="756">
        <v>210114</v>
      </c>
      <c r="I248" s="756">
        <v>210114</v>
      </c>
      <c r="J248" s="756" t="s">
        <v>957</v>
      </c>
      <c r="K248" s="756" t="s">
        <v>959</v>
      </c>
      <c r="L248" s="759">
        <v>10515.161428571428</v>
      </c>
      <c r="M248" s="759">
        <v>35</v>
      </c>
      <c r="N248" s="760">
        <v>368030.64999999997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923AE0A-140B-47B2-86C4-C4E37104ED38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960</v>
      </c>
      <c r="B5" s="745">
        <v>1116.4999999999998</v>
      </c>
      <c r="C5" s="765">
        <v>0.88599860335195524</v>
      </c>
      <c r="D5" s="745">
        <v>143.66</v>
      </c>
      <c r="E5" s="765">
        <v>0.11400139664804471</v>
      </c>
      <c r="F5" s="746">
        <v>1260.1599999999999</v>
      </c>
    </row>
    <row r="6" spans="1:6" ht="14.45" customHeight="1" x14ac:dyDescent="0.2">
      <c r="A6" s="776" t="s">
        <v>961</v>
      </c>
      <c r="B6" s="752">
        <v>39764.414466666676</v>
      </c>
      <c r="C6" s="766">
        <v>0.52361906683467541</v>
      </c>
      <c r="D6" s="752">
        <v>36177.08</v>
      </c>
      <c r="E6" s="766">
        <v>0.47638093316532448</v>
      </c>
      <c r="F6" s="753">
        <v>75941.494466666685</v>
      </c>
    </row>
    <row r="7" spans="1:6" ht="14.45" customHeight="1" thickBot="1" x14ac:dyDescent="0.25">
      <c r="A7" s="777" t="s">
        <v>962</v>
      </c>
      <c r="B7" s="768"/>
      <c r="C7" s="769">
        <v>0</v>
      </c>
      <c r="D7" s="768">
        <v>140.03</v>
      </c>
      <c r="E7" s="769">
        <v>1</v>
      </c>
      <c r="F7" s="770">
        <v>140.03</v>
      </c>
    </row>
    <row r="8" spans="1:6" ht="14.45" customHeight="1" thickBot="1" x14ac:dyDescent="0.25">
      <c r="A8" s="771" t="s">
        <v>3</v>
      </c>
      <c r="B8" s="772">
        <v>40880.914466666676</v>
      </c>
      <c r="C8" s="773">
        <v>0.52857543443194399</v>
      </c>
      <c r="D8" s="772">
        <v>36460.770000000004</v>
      </c>
      <c r="E8" s="773">
        <v>0.47142456556805595</v>
      </c>
      <c r="F8" s="774">
        <v>77341.684466666688</v>
      </c>
    </row>
    <row r="9" spans="1:6" ht="14.45" customHeight="1" thickBot="1" x14ac:dyDescent="0.25"/>
    <row r="10" spans="1:6" ht="14.45" customHeight="1" x14ac:dyDescent="0.2">
      <c r="A10" s="775" t="s">
        <v>963</v>
      </c>
      <c r="B10" s="745">
        <v>2879.42</v>
      </c>
      <c r="C10" s="765">
        <v>1</v>
      </c>
      <c r="D10" s="745"/>
      <c r="E10" s="765">
        <v>0</v>
      </c>
      <c r="F10" s="746">
        <v>2879.42</v>
      </c>
    </row>
    <row r="11" spans="1:6" ht="14.45" customHeight="1" x14ac:dyDescent="0.2">
      <c r="A11" s="776" t="s">
        <v>964</v>
      </c>
      <c r="B11" s="752"/>
      <c r="C11" s="766">
        <v>0</v>
      </c>
      <c r="D11" s="752">
        <v>242.13999999999996</v>
      </c>
      <c r="E11" s="766">
        <v>1</v>
      </c>
      <c r="F11" s="753">
        <v>242.13999999999996</v>
      </c>
    </row>
    <row r="12" spans="1:6" ht="14.45" customHeight="1" x14ac:dyDescent="0.2">
      <c r="A12" s="776" t="s">
        <v>965</v>
      </c>
      <c r="B12" s="752">
        <v>588.83999999999992</v>
      </c>
      <c r="C12" s="766">
        <v>1</v>
      </c>
      <c r="D12" s="752"/>
      <c r="E12" s="766">
        <v>0</v>
      </c>
      <c r="F12" s="753">
        <v>588.83999999999992</v>
      </c>
    </row>
    <row r="13" spans="1:6" ht="14.45" customHeight="1" x14ac:dyDescent="0.2">
      <c r="A13" s="776" t="s">
        <v>966</v>
      </c>
      <c r="B13" s="752"/>
      <c r="C13" s="766">
        <v>0</v>
      </c>
      <c r="D13" s="752">
        <v>283.69</v>
      </c>
      <c r="E13" s="766">
        <v>1</v>
      </c>
      <c r="F13" s="753">
        <v>283.69</v>
      </c>
    </row>
    <row r="14" spans="1:6" ht="14.45" customHeight="1" x14ac:dyDescent="0.2">
      <c r="A14" s="776" t="s">
        <v>967</v>
      </c>
      <c r="B14" s="752">
        <v>533.30000000000007</v>
      </c>
      <c r="C14" s="766">
        <v>1</v>
      </c>
      <c r="D14" s="752"/>
      <c r="E14" s="766">
        <v>0</v>
      </c>
      <c r="F14" s="753">
        <v>533.30000000000007</v>
      </c>
    </row>
    <row r="15" spans="1:6" ht="14.45" customHeight="1" x14ac:dyDescent="0.2">
      <c r="A15" s="776" t="s">
        <v>968</v>
      </c>
      <c r="B15" s="752">
        <v>9547.73</v>
      </c>
      <c r="C15" s="766">
        <v>1</v>
      </c>
      <c r="D15" s="752"/>
      <c r="E15" s="766">
        <v>0</v>
      </c>
      <c r="F15" s="753">
        <v>9547.73</v>
      </c>
    </row>
    <row r="16" spans="1:6" ht="14.45" customHeight="1" x14ac:dyDescent="0.2">
      <c r="A16" s="776" t="s">
        <v>969</v>
      </c>
      <c r="B16" s="752"/>
      <c r="C16" s="766">
        <v>0</v>
      </c>
      <c r="D16" s="752">
        <v>2960.74</v>
      </c>
      <c r="E16" s="766">
        <v>1</v>
      </c>
      <c r="F16" s="753">
        <v>2960.74</v>
      </c>
    </row>
    <row r="17" spans="1:6" ht="14.45" customHeight="1" x14ac:dyDescent="0.2">
      <c r="A17" s="776" t="s">
        <v>970</v>
      </c>
      <c r="B17" s="752"/>
      <c r="C17" s="766">
        <v>0</v>
      </c>
      <c r="D17" s="752">
        <v>667.8</v>
      </c>
      <c r="E17" s="766">
        <v>1</v>
      </c>
      <c r="F17" s="753">
        <v>667.8</v>
      </c>
    </row>
    <row r="18" spans="1:6" ht="14.45" customHeight="1" x14ac:dyDescent="0.2">
      <c r="A18" s="776" t="s">
        <v>971</v>
      </c>
      <c r="B18" s="752">
        <v>1895.1344666666669</v>
      </c>
      <c r="C18" s="766">
        <v>1</v>
      </c>
      <c r="D18" s="752"/>
      <c r="E18" s="766">
        <v>0</v>
      </c>
      <c r="F18" s="753">
        <v>1895.1344666666669</v>
      </c>
    </row>
    <row r="19" spans="1:6" ht="14.45" customHeight="1" x14ac:dyDescent="0.2">
      <c r="A19" s="776" t="s">
        <v>972</v>
      </c>
      <c r="B19" s="752"/>
      <c r="C19" s="766">
        <v>0</v>
      </c>
      <c r="D19" s="752">
        <v>255.20000000000002</v>
      </c>
      <c r="E19" s="766">
        <v>1</v>
      </c>
      <c r="F19" s="753">
        <v>255.20000000000002</v>
      </c>
    </row>
    <row r="20" spans="1:6" ht="14.45" customHeight="1" x14ac:dyDescent="0.2">
      <c r="A20" s="776" t="s">
        <v>973</v>
      </c>
      <c r="B20" s="752"/>
      <c r="C20" s="766">
        <v>0</v>
      </c>
      <c r="D20" s="752">
        <v>226.68</v>
      </c>
      <c r="E20" s="766">
        <v>1</v>
      </c>
      <c r="F20" s="753">
        <v>226.68</v>
      </c>
    </row>
    <row r="21" spans="1:6" ht="14.45" customHeight="1" x14ac:dyDescent="0.2">
      <c r="A21" s="776" t="s">
        <v>974</v>
      </c>
      <c r="B21" s="752"/>
      <c r="C21" s="766">
        <v>0</v>
      </c>
      <c r="D21" s="752">
        <v>50.639999999999979</v>
      </c>
      <c r="E21" s="766">
        <v>1</v>
      </c>
      <c r="F21" s="753">
        <v>50.639999999999979</v>
      </c>
    </row>
    <row r="22" spans="1:6" ht="14.45" customHeight="1" x14ac:dyDescent="0.2">
      <c r="A22" s="776" t="s">
        <v>975</v>
      </c>
      <c r="B22" s="752"/>
      <c r="C22" s="766">
        <v>0</v>
      </c>
      <c r="D22" s="752">
        <v>1364</v>
      </c>
      <c r="E22" s="766">
        <v>1</v>
      </c>
      <c r="F22" s="753">
        <v>1364</v>
      </c>
    </row>
    <row r="23" spans="1:6" ht="14.45" customHeight="1" x14ac:dyDescent="0.2">
      <c r="A23" s="776" t="s">
        <v>976</v>
      </c>
      <c r="B23" s="752">
        <v>448.22</v>
      </c>
      <c r="C23" s="766">
        <v>0.28076043722008209</v>
      </c>
      <c r="D23" s="752">
        <v>1148.23</v>
      </c>
      <c r="E23" s="766">
        <v>0.71923956277991796</v>
      </c>
      <c r="F23" s="753">
        <v>1596.45</v>
      </c>
    </row>
    <row r="24" spans="1:6" ht="14.45" customHeight="1" x14ac:dyDescent="0.2">
      <c r="A24" s="776" t="s">
        <v>977</v>
      </c>
      <c r="B24" s="752"/>
      <c r="C24" s="766">
        <v>0</v>
      </c>
      <c r="D24" s="752">
        <v>16716.400000000001</v>
      </c>
      <c r="E24" s="766">
        <v>1</v>
      </c>
      <c r="F24" s="753">
        <v>16716.400000000001</v>
      </c>
    </row>
    <row r="25" spans="1:6" ht="14.45" customHeight="1" x14ac:dyDescent="0.2">
      <c r="A25" s="776" t="s">
        <v>978</v>
      </c>
      <c r="B25" s="752"/>
      <c r="C25" s="766">
        <v>0</v>
      </c>
      <c r="D25" s="752">
        <v>348.72</v>
      </c>
      <c r="E25" s="766">
        <v>1</v>
      </c>
      <c r="F25" s="753">
        <v>348.72</v>
      </c>
    </row>
    <row r="26" spans="1:6" ht="14.45" customHeight="1" x14ac:dyDescent="0.2">
      <c r="A26" s="776" t="s">
        <v>979</v>
      </c>
      <c r="B26" s="752"/>
      <c r="C26" s="766">
        <v>0</v>
      </c>
      <c r="D26" s="752">
        <v>268.13</v>
      </c>
      <c r="E26" s="766">
        <v>1</v>
      </c>
      <c r="F26" s="753">
        <v>268.13</v>
      </c>
    </row>
    <row r="27" spans="1:6" ht="14.45" customHeight="1" x14ac:dyDescent="0.2">
      <c r="A27" s="776" t="s">
        <v>980</v>
      </c>
      <c r="B27" s="752"/>
      <c r="C27" s="766">
        <v>0</v>
      </c>
      <c r="D27" s="752">
        <v>8205.6</v>
      </c>
      <c r="E27" s="766">
        <v>1</v>
      </c>
      <c r="F27" s="753">
        <v>8205.6</v>
      </c>
    </row>
    <row r="28" spans="1:6" ht="14.45" customHeight="1" x14ac:dyDescent="0.2">
      <c r="A28" s="776" t="s">
        <v>981</v>
      </c>
      <c r="B28" s="752">
        <v>24799.9</v>
      </c>
      <c r="C28" s="766">
        <v>1</v>
      </c>
      <c r="D28" s="752"/>
      <c r="E28" s="766">
        <v>0</v>
      </c>
      <c r="F28" s="753">
        <v>24799.9</v>
      </c>
    </row>
    <row r="29" spans="1:6" ht="14.45" customHeight="1" x14ac:dyDescent="0.2">
      <c r="A29" s="776" t="s">
        <v>982</v>
      </c>
      <c r="B29" s="752"/>
      <c r="C29" s="766">
        <v>0</v>
      </c>
      <c r="D29" s="752">
        <v>920.7</v>
      </c>
      <c r="E29" s="766">
        <v>1</v>
      </c>
      <c r="F29" s="753">
        <v>920.7</v>
      </c>
    </row>
    <row r="30" spans="1:6" ht="14.45" customHeight="1" x14ac:dyDescent="0.2">
      <c r="A30" s="776" t="s">
        <v>983</v>
      </c>
      <c r="B30" s="752"/>
      <c r="C30" s="766">
        <v>0</v>
      </c>
      <c r="D30" s="752">
        <v>2802.1000000000004</v>
      </c>
      <c r="E30" s="766">
        <v>1</v>
      </c>
      <c r="F30" s="753">
        <v>2802.1000000000004</v>
      </c>
    </row>
    <row r="31" spans="1:6" ht="14.45" customHeight="1" thickBot="1" x14ac:dyDescent="0.25">
      <c r="A31" s="777" t="s">
        <v>984</v>
      </c>
      <c r="B31" s="768">
        <v>188.37000000000003</v>
      </c>
      <c r="C31" s="769">
        <v>1</v>
      </c>
      <c r="D31" s="768"/>
      <c r="E31" s="769">
        <v>0</v>
      </c>
      <c r="F31" s="770">
        <v>188.37000000000003</v>
      </c>
    </row>
    <row r="32" spans="1:6" ht="14.45" customHeight="1" thickBot="1" x14ac:dyDescent="0.25">
      <c r="A32" s="771" t="s">
        <v>3</v>
      </c>
      <c r="B32" s="772">
        <v>40880.914466666669</v>
      </c>
      <c r="C32" s="773">
        <v>0.52857543443194399</v>
      </c>
      <c r="D32" s="772">
        <v>36460.770000000004</v>
      </c>
      <c r="E32" s="773">
        <v>0.47142456556805606</v>
      </c>
      <c r="F32" s="774">
        <v>77341.684466666673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29E81264-D527-4D5D-A76C-B76B18AD1B4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2019-12-23T08:49:04Z</dcterms:modified>
</cp:coreProperties>
</file>