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62913"/>
</workbook>
</file>

<file path=xl/calcChain.xml><?xml version="1.0" encoding="utf-8"?>
<calcChain xmlns="http://schemas.openxmlformats.org/spreadsheetml/2006/main">
  <c r="T38" i="371" l="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1" i="431"/>
  <c r="M15" i="431"/>
  <c r="M19" i="431"/>
  <c r="N10" i="431"/>
  <c r="N14" i="431"/>
  <c r="N18" i="431"/>
  <c r="O9" i="431"/>
  <c r="O13" i="431"/>
  <c r="O17" i="431"/>
  <c r="O21" i="431"/>
  <c r="P12" i="431"/>
  <c r="P16" i="431"/>
  <c r="P20" i="431"/>
  <c r="Q11" i="431"/>
  <c r="Q15" i="431"/>
  <c r="Q19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K14" i="431"/>
  <c r="K18" i="431"/>
  <c r="L9" i="431"/>
  <c r="L13" i="431"/>
  <c r="L17" i="431"/>
  <c r="L21" i="431"/>
  <c r="M12" i="431"/>
  <c r="M16" i="431"/>
  <c r="M20" i="431"/>
  <c r="N11" i="431"/>
  <c r="N15" i="431"/>
  <c r="N19" i="431"/>
  <c r="O10" i="431"/>
  <c r="O14" i="431"/>
  <c r="O18" i="431"/>
  <c r="P9" i="431"/>
  <c r="P13" i="431"/>
  <c r="P17" i="431"/>
  <c r="P21" i="431"/>
  <c r="Q12" i="431"/>
  <c r="Q16" i="431"/>
  <c r="Q20" i="431"/>
  <c r="C11" i="431"/>
  <c r="C15" i="431"/>
  <c r="C19" i="431"/>
  <c r="D10" i="431"/>
  <c r="D14" i="431"/>
  <c r="D18" i="431"/>
  <c r="E9" i="431"/>
  <c r="E13" i="431"/>
  <c r="E17" i="431"/>
  <c r="E21" i="431"/>
  <c r="F12" i="431"/>
  <c r="F16" i="431"/>
  <c r="F20" i="431"/>
  <c r="G11" i="431"/>
  <c r="G15" i="431"/>
  <c r="G19" i="431"/>
  <c r="H10" i="431"/>
  <c r="H14" i="431"/>
  <c r="H18" i="431"/>
  <c r="I9" i="431"/>
  <c r="I13" i="431"/>
  <c r="I17" i="431"/>
  <c r="I21" i="431"/>
  <c r="J12" i="431"/>
  <c r="J16" i="431"/>
  <c r="J20" i="431"/>
  <c r="K11" i="431"/>
  <c r="K15" i="431"/>
  <c r="K19" i="431"/>
  <c r="L10" i="431"/>
  <c r="L14" i="431"/>
  <c r="L18" i="431"/>
  <c r="M9" i="431"/>
  <c r="M13" i="431"/>
  <c r="M17" i="431"/>
  <c r="M21" i="431"/>
  <c r="N12" i="431"/>
  <c r="N16" i="431"/>
  <c r="N20" i="431"/>
  <c r="O11" i="431"/>
  <c r="O15" i="431"/>
  <c r="O19" i="431"/>
  <c r="P10" i="431"/>
  <c r="P14" i="431"/>
  <c r="P18" i="431"/>
  <c r="Q9" i="431"/>
  <c r="Q13" i="431"/>
  <c r="Q17" i="431"/>
  <c r="Q21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O8" i="431"/>
  <c r="I8" i="431"/>
  <c r="M8" i="431"/>
  <c r="Q8" i="431"/>
  <c r="K8" i="431"/>
  <c r="J8" i="431"/>
  <c r="G8" i="431"/>
  <c r="H8" i="431"/>
  <c r="D8" i="431"/>
  <c r="C8" i="431"/>
  <c r="L8" i="431"/>
  <c r="P8" i="431"/>
  <c r="F8" i="431"/>
  <c r="N8" i="431"/>
  <c r="E8" i="431"/>
  <c r="R18" i="431" l="1"/>
  <c r="S18" i="431"/>
  <c r="R14" i="431"/>
  <c r="S14" i="431"/>
  <c r="R10" i="431"/>
  <c r="S10" i="431"/>
  <c r="S21" i="431"/>
  <c r="R21" i="431"/>
  <c r="S17" i="431"/>
  <c r="R17" i="431"/>
  <c r="S13" i="431"/>
  <c r="R13" i="431"/>
  <c r="S9" i="431"/>
  <c r="R9" i="431"/>
  <c r="R20" i="431"/>
  <c r="S20" i="431"/>
  <c r="R16" i="431"/>
  <c r="S16" i="431"/>
  <c r="R12" i="431"/>
  <c r="S12" i="431"/>
  <c r="R19" i="431"/>
  <c r="S19" i="431"/>
  <c r="R15" i="431"/>
  <c r="S15" i="431"/>
  <c r="R11" i="431"/>
  <c r="S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S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D4" i="414"/>
  <c r="D16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D24" i="414"/>
  <c r="C24" i="414"/>
  <c r="J3" i="372" l="1"/>
  <c r="J12" i="339"/>
  <c r="Q3" i="345"/>
  <c r="H3" i="390"/>
  <c r="S3" i="347"/>
  <c r="U3" i="34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F15" i="339"/>
  <c r="J13" i="339"/>
  <c r="B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<sst xmlns="http://schemas.openxmlformats.org/spreadsheetml/2006/main" count="9005" uniqueCount="2368">
  <si>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</si>
  <si>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</si>
  <si>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</si>
  <si>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</si>
  <si>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</si>
  <si>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</si>
  <si>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</si>
  <si>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</si>
  <si>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</si>
  <si>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</si>
  <si>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</si>
  <si>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</si>
  <si>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</si>
  <si>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</si>
  <si>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</si>
  <si>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</si>
  <si>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</si>
  <si>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</si>
  <si>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</si>
  <si>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</si>
  <si>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</si>
  <si>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</si>
  <si>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</si>
  <si>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</si>
  <si>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</si>
  <si>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</si>
  <si>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</si>
  <si>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</si>
  <si>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</si>
  <si>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</si>
  <si>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</si>
  <si>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</si>
  <si>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</si>
  <si>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</si>
  <si>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</si>
  <si>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</si>
  <si>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</si>
  <si>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</si>
  <si>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</si>
  <si>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</si>
  <si>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</si>
  <si>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</si>
  <si>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</si>
  <si>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</si>
  <si>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</si>
  <si>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</si>
  <si>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</si>
  <si>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</si>
  <si>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</si>
  <si>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</si>
  <si>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</si>
  <si>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</si>
  <si>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</si>
  <si>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</si>
  <si>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</si>
  <si>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</si>
  <si>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</si>
  <si>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</si>
  <si>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</si>
  <si>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</si>
  <si>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</si>
  <si>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</si>
  <si>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</si>
  <si>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</si>
  <si>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</si>
  <si>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</si>
  <si>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</si>
  <si>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</si>
  <si>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</si>
  <si>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</si>
  <si>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</si>
  <si>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</si>
  <si>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</si>
  <si>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</si>
  <si>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</si>
  <si>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</si>
  <si>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</si>
  <si>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</si>
  <si>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</si>
  <si>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</si>
  <si>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</si>
  <si>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</si>
  <si>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</si>
  <si>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</si>
  <si>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</si>
  <si>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</si>
  <si>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</si>
  <si>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</si>
  <si>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</si>
  <si>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</si>
  <si>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</si>
  <si>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</si>
  <si>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</si>
  <si>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</si>
  <si>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</si>
  <si>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</si>
  <si>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</si>
  <si>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</si>
  <si>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</si>
  <si>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</si>
  <si>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</si>
  <si>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</si>
  <si>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</si>
  <si>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</si>
  <si>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</si>
  <si>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</si>
  <si>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</si>
  <si>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</si>
  <si>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</si>
  <si>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</si>
  <si>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</si>
  <si>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</si>
  <si>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</si>
  <si>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</si>
  <si>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</si>
  <si>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</si>
  <si>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</si>
  <si>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</si>
  <si>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</si>
  <si>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</si>
  <si>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</si>
  <si>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</si>
  <si>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</si>
  <si>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</si>
  <si>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</si>
  <si>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</si>
  <si>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</si>
  <si>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</si>
  <si>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</si>
  <si>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</si>
  <si>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</si>
  <si>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</si>
  <si>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</si>
  <si>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</si>
  <si>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</si>
  <si>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</si>
  <si>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</si>
  <si>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</si>
  <si>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</si>
  <si>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</si>
  <si>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</si>
  <si>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</si>
  <si>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</si>
  <si>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</si>
  <si>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</si>
  <si>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</si>
  <si>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</si>
  <si>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</si>
  <si>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</si>
  <si>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</si>
  <si>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</si>
  <si>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</si>
  <si>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</si>
  <si>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</si>
  <si>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</si>
  <si>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</si>
  <si>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</si>
  <si>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</si>
  <si>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</si>
  <si>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</si>
  <si>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</si>
  <si>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</si>
  <si>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</si>
  <si>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</si>
  <si>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</si>
  <si>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</si>
  <si>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</si>
  <si>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</si>
  <si>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</si>
  <si>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</si>
  <si>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</si>
  <si>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</si>
  <si>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</si>
  <si>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</si>
  <si>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</si>
  <si>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</si>
  <si>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</si>
  <si>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</si>
  <si>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</si>
  <si>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</si>
  <si>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</si>
  <si>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</si>
  <si>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</si>
  <si>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</si>
  <si>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</si>
  <si>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</si>
  <si>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</si>
  <si>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</si>
  <si>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</si>
  <si>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</si>
  <si>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</si>
  <si>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</si>
  <si>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</si>
  <si>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</si>
  <si>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</si>
  <si>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</si>
  <si>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</si>
  <si>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</si>
  <si>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</si>
  <si>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</si>
  <si>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</si>
  <si>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</si>
  <si>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</si>
  <si>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</si>
  <si>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</si>
  <si>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</si>
  <si>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</si>
  <si>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</si>
  <si>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</si>
  <si>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</si>
  <si>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</si>
  <si>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</si>
  <si>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</si>
  <si>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</si>
  <si>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</si>
  <si>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</si>
  <si>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</si>
  <si>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</si>
  <si>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</si>
  <si>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</si>
  <si>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</si>
  <si>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</si>
  <si>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</si>
  <si>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</si>
  <si>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</si>
  <si>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</si>
  <si>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</si>
  <si>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</si>
  <si>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</si>
  <si>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</si>
  <si>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</si>
  <si>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</si>
  <si>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</si>
  <si>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</si>
  <si>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</si>
  <si>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</si>
  <si>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</si>
  <si>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</si>
  <si>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</si>
  <si>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</si>
  <si>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</si>
  <si>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</si>
  <si>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</si>
  <si>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</si>
  <si>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</si>
  <si>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</si>
  <si>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</si>
  <si>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</si>
  <si>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</si>
  <si>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</si>
  <si>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</si>
  <si>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</si>
  <si>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</si>
  <si>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</si>
  <si>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</si>
  <si>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</si>
  <si>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</si>
  <si>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</si>
  <si>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</si>
  <si>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</si>
  <si>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</si>
  <si>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</si>
  <si>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</si>
  <si>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</si>
  <si>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</si>
  <si>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</si>
  <si>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</si>
  <si>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</si>
  <si>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</si>
  <si>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</si>
  <si>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</si>
  <si>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</si>
  <si>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</si>
  <si>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</si>
  <si>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</si>
  <si>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</si>
  <si>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</si>
  <si>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</si>
  <si>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</si>
  <si>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</si>
  <si>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</si>
  <si>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</si>
  <si>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</si>
  <si>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</si>
  <si>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</si>
  <si>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</si>
  <si>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</si>
  <si>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</si>
  <si>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</si>
  <si>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</si>
  <si>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</si>
  <si>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</si>
  <si>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</si>
  <si>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</si>
  <si>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</si>
  <si>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</si>
  <si>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</si>
  <si>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</si>
  <si>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</si>
  <si>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</si>
  <si>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</si>
  <si>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</si>
  <si>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</si>
  <si>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</si>
  <si>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</si>
  <si>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</si>
  <si>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</si>
  <si>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</si>
  <si>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</si>
  <si>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</si>
  <si>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</si>
  <si>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</si>
  <si>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</si>
  <si>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</si>
  <si>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</si>
  <si>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</si>
  <si>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</si>
  <si>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</si>
  <si>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</si>
  <si>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</si>
  <si>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</si>
  <si>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</si>
  <si>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</si>
  <si>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</si>
  <si>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</si>
  <si>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</si>
  <si>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</si>
  <si>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</si>
  <si>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</si>
  <si>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</si>
  <si>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</si>
  <si>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</si>
  <si>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</si>
  <si>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</si>
  <si>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</si>
  <si>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</si>
  <si>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</si>
  <si>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</si>
  <si>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</si>
  <si>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50113004     léky - enter. a parent. výživa (výroba LEK-OPSL)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</si>
  <si>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</si>
  <si>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</si>
  <si>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</si>
  <si>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</si>
  <si>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</si>
  <si>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</si>
  <si>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</si>
  <si>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</si>
  <si>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</si>
  <si>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</si>
  <si>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</si>
  <si>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</si>
  <si>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</si>
  <si>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</si>
  <si>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</si>
  <si>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</si>
  <si>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</si>
  <si>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</si>
  <si>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</si>
  <si>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</si>
  <si>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</si>
  <si>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</si>
  <si>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</si>
  <si>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</si>
  <si>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</si>
  <si>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</si>
  <si>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</si>
  <si>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</si>
  <si>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</si>
  <si>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</si>
  <si>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</si>
  <si>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50117011     obalový mat. pro sterilizaci (sk.V20)</t>
  </si>
  <si>
    <t>50117015     IT - spotřební materiál (sk. P37, 38, 48)</t>
  </si>
  <si>
    <t>50117020     všeob.mat. - nábytek (V30) do 1tis.</t>
  </si>
  <si>
    <t>--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</si>
  <si>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</si>
  <si>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</si>
  <si>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</si>
  <si>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</si>
  <si>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</si>
  <si>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</si>
  <si>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</si>
  <si>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</si>
  <si>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</si>
  <si>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</si>
  <si>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</si>
  <si>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</si>
  <si>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</si>
  <si>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</si>
  <si>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</si>
  <si>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</si>
  <si>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</si>
  <si>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</si>
  <si>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</si>
  <si>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</si>
  <si>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</si>
  <si>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</si>
  <si>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</si>
  <si>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</si>
  <si>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</si>
  <si>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</si>
  <si>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</si>
  <si>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prodej pacientům (pomůcky pro rodičky, USB náram....)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</si>
  <si>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</si>
  <si>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</si>
  <si>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</si>
  <si>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</si>
  <si>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</si>
  <si>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</si>
  <si>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</si>
  <si>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</si>
  <si>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</si>
  <si>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</si>
  <si>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</si>
  <si>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</si>
  <si>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</si>
  <si>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</si>
  <si>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</si>
  <si>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</si>
  <si>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</si>
  <si>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</si>
  <si>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</si>
  <si>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</si>
  <si>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</si>
  <si>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</si>
  <si>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</si>
  <si>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</si>
  <si>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</si>
  <si>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</si>
  <si>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</si>
  <si>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</si>
  <si>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</si>
  <si>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</si>
  <si>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</si>
  <si>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</si>
  <si>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</si>
  <si>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</si>
  <si>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</si>
  <si>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</si>
  <si>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</si>
  <si>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</si>
  <si>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</si>
  <si>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</si>
  <si>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</si>
  <si>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</si>
  <si>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</si>
  <si>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</si>
  <si>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</si>
  <si>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</si>
  <si>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</si>
  <si>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</si>
  <si>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</si>
  <si>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</si>
  <si>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</si>
  <si>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</si>
  <si>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</si>
  <si>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</si>
  <si>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</si>
  <si>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</si>
  <si>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</si>
  <si>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</si>
  <si>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</si>
  <si>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</si>
  <si>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</si>
  <si>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</si>
  <si>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</si>
  <si>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</si>
  <si>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</si>
  <si>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</si>
  <si>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</si>
  <si>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</si>
  <si>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</si>
  <si>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</si>
  <si>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</si>
  <si>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</si>
  <si>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</si>
  <si>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</si>
  <si>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</si>
  <si>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</si>
  <si>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</si>
  <si>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</si>
  <si>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</si>
  <si>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</si>
  <si>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</si>
  <si>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</si>
  <si>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</si>
  <si>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</si>
  <si>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</si>
  <si>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55802080     DDHM - provozní (věcné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</si>
  <si>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</si>
  <si>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</si>
  <si>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</si>
  <si>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</si>
  <si>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</si>
  <si>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</si>
  <si>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</si>
  <si>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</si>
  <si>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</si>
  <si>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</si>
  <si>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</si>
  <si>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</si>
  <si>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</si>
  <si>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</si>
  <si>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</si>
  <si>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</si>
  <si>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</si>
  <si>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</si>
  <si>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</si>
  <si>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</si>
  <si>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</si>
  <si>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</si>
  <si>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</si>
  <si>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</si>
  <si>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60245414     tržby VZP za léky v centrech - paušál</t>
  </si>
  <si>
    <t>60245415     tržby ZP za léky v centrech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</si>
  <si>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</si>
  <si>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</si>
  <si>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</si>
  <si>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</si>
  <si>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</si>
  <si>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</si>
  <si>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</si>
  <si>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</si>
  <si>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</si>
  <si>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</si>
  <si>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</si>
  <si>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</si>
  <si>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</si>
  <si>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</si>
  <si>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</si>
  <si>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</si>
  <si>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</si>
  <si>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</si>
  <si>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</si>
  <si>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</si>
  <si>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</si>
  <si>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</si>
  <si>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</si>
  <si>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</si>
  <si>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</si>
  <si>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</si>
  <si>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</si>
  <si>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</si>
  <si>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</si>
  <si>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</si>
  <si>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</si>
  <si>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</si>
  <si>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</si>
  <si>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</si>
  <si>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</si>
  <si>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</si>
  <si>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</si>
  <si>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</si>
  <si>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</si>
  <si>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</si>
  <si>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</si>
  <si>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</si>
  <si>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</si>
  <si>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</si>
  <si>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</si>
  <si>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</si>
  <si>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</si>
  <si>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</si>
  <si>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</si>
  <si>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</si>
  <si>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</si>
  <si>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</si>
  <si>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09</t>
  </si>
  <si>
    <t>NOVO: Novorozenecké oddělení</t>
  </si>
  <si>
    <t/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</si>
  <si>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</si>
  <si>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</si>
  <si>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</si>
  <si>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</si>
  <si>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</si>
  <si>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</si>
  <si>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</si>
  <si>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</si>
  <si>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</si>
  <si>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</si>
  <si>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SumaKL</t>
  </si>
  <si>
    <t>0911</t>
  </si>
  <si>
    <t>NOVO: lůžkové oddělení 16C + 16B + 16BD</t>
  </si>
  <si>
    <t>NOVO: lůžkové oddělení 16C + 16B + 16BD Celkem</t>
  </si>
  <si>
    <t>SumaNS</t>
  </si>
  <si>
    <t>mezeraNS</t>
  </si>
  <si>
    <t>0912</t>
  </si>
  <si>
    <t>NOVO: lůžkové oddělení 16B + 16D</t>
  </si>
  <si>
    <t>NOVO: lůžkové oddělení 16B + 16D Celkem</t>
  </si>
  <si>
    <t>0921</t>
  </si>
  <si>
    <t>NOVO: ambulance</t>
  </si>
  <si>
    <t>NOVO: ambulance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</si>
  <si>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</si>
  <si>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</si>
  <si>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</si>
  <si>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</si>
  <si>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</si>
  <si>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</si>
  <si>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léky - paušál (LEK)</t>
  </si>
  <si>
    <t>O</t>
  </si>
  <si>
    <t>ADRENALIN LECIVA</t>
  </si>
  <si>
    <t>INJ 5X1ML/1MG</t>
  </si>
  <si>
    <t>APO-IBUPROFEN 400 MG</t>
  </si>
  <si>
    <t>POR TBL FLM 100X400MG</t>
  </si>
  <si>
    <t>POR TBL FLM 30X400MG</t>
  </si>
  <si>
    <t>DZ OCTENISEPT 250 ml</t>
  </si>
  <si>
    <t>sprej</t>
  </si>
  <si>
    <t>ENGERIX-B 10MCG</t>
  </si>
  <si>
    <t>INJ SUS 1X0,5ML+ST+SJ</t>
  </si>
  <si>
    <t>CHLORID SODNÝ 0,9% BRAUN</t>
  </si>
  <si>
    <t>INF SOL 20X100MLPELAH</t>
  </si>
  <si>
    <t>IMAZOL KRÉMPASTA</t>
  </si>
  <si>
    <t>10MG/G DRM PST 1X30G</t>
  </si>
  <si>
    <t>INFADOLAN</t>
  </si>
  <si>
    <t>1600IU/G+300IU/G UNG 30G II</t>
  </si>
  <si>
    <t>IR  AQUA STERILE OPLACH.1x1000 ml ECOTAINER</t>
  </si>
  <si>
    <t>IR OPLACH</t>
  </si>
  <si>
    <t>KANAVIT</t>
  </si>
  <si>
    <t>20MG/ML POR GTT EML 1X5ML</t>
  </si>
  <si>
    <t>KEPPRA 100 MG/ML</t>
  </si>
  <si>
    <t>INF CNC SOL 10X5ML II</t>
  </si>
  <si>
    <t>KL BARVA NA  DETI 20 g</t>
  </si>
  <si>
    <t>KL DETSKA MAST 20G</t>
  </si>
  <si>
    <t>KL HELIANTHI OLEUM 180G</t>
  </si>
  <si>
    <t>KL KAL.PERMANGANAS 2G</t>
  </si>
  <si>
    <t>KL SACCHAROSUM  24 % 40 g</t>
  </si>
  <si>
    <t>KL TBL MAGN.LACT 0,5G+B6 0,02G, 100TBL</t>
  </si>
  <si>
    <t>KL UNG.LENIENS, 30G</t>
  </si>
  <si>
    <t>LINOLA-FETT OLBAD</t>
  </si>
  <si>
    <t>OLE 1X400ML</t>
  </si>
  <si>
    <t>NEOHEPATECT</t>
  </si>
  <si>
    <t>INF SOL 1X2ML/100UT</t>
  </si>
  <si>
    <t>OPHTHALMO-SEPTONEX</t>
  </si>
  <si>
    <t>OPH GTT SOL 1X10ML PLAST</t>
  </si>
  <si>
    <t>VIDISIC</t>
  </si>
  <si>
    <t>GEL OPH 1X10GM</t>
  </si>
  <si>
    <t>VIGANTOL</t>
  </si>
  <si>
    <t>POR GTT SOL 1x10ML</t>
  </si>
  <si>
    <t>léky - antibiotika (LEK)</t>
  </si>
  <si>
    <t>AMPICILIN 0,5 BIOTIKA-výpadek</t>
  </si>
  <si>
    <t>INJ PLV SOL 10X500MG</t>
  </si>
  <si>
    <t>AMPICILIN 1,0 BIOTIKA</t>
  </si>
  <si>
    <t>INJ PLV SOL 10X1000MG</t>
  </si>
  <si>
    <t>FRAMYKOIN</t>
  </si>
  <si>
    <t>UNG 1X10GM</t>
  </si>
  <si>
    <t>GENTAMICIN LEK 80 MG/2 ML</t>
  </si>
  <si>
    <t>INJ SOL 10X2ML/80MG</t>
  </si>
  <si>
    <t>OSPAMOX 250MG/5ML</t>
  </si>
  <si>
    <t>GRA SUS 1X60ML</t>
  </si>
  <si>
    <t>TOBREX</t>
  </si>
  <si>
    <t>GTT OPH 5ML 3MG/1ML</t>
  </si>
  <si>
    <t>léky - antimykotika (LEK)</t>
  </si>
  <si>
    <t>CANESTEN KRÉM</t>
  </si>
  <si>
    <t>CRM 1X20GM/200MG</t>
  </si>
  <si>
    <t>AXETINE 750MG</t>
  </si>
  <si>
    <t>INJ SIC 10X750MG</t>
  </si>
  <si>
    <t>MEROPENEM KABI 1 G</t>
  </si>
  <si>
    <t>INJ+INF PLV SOL 10X1000MG</t>
  </si>
  <si>
    <t>AKTIFERRIN</t>
  </si>
  <si>
    <t>GTT 1X30ML</t>
  </si>
  <si>
    <t>AMIPED</t>
  </si>
  <si>
    <t>IVN INF SOL 12X250ML</t>
  </si>
  <si>
    <t>AQUA PRO INJECTIONE BRAUN</t>
  </si>
  <si>
    <t>PAR LQF 20X100ML-PE</t>
  </si>
  <si>
    <t>INJ SOL 20X10ML-PLA</t>
  </si>
  <si>
    <t>ARDEAELYTOSOL NA.HYDR.CARB.4.2%</t>
  </si>
  <si>
    <t>INF 1X80ML</t>
  </si>
  <si>
    <t>ARDEANUTRISOL G 10</t>
  </si>
  <si>
    <t>100G/L INF SOL 20X80ML</t>
  </si>
  <si>
    <t>100G/L INF SOL 10X250ML</t>
  </si>
  <si>
    <t>ARDEANUTRISOL G 20</t>
  </si>
  <si>
    <t>200G/L INF SOL 20X80ML</t>
  </si>
  <si>
    <t>ARDEANUTRISOL G 20%</t>
  </si>
  <si>
    <t>20% INF SOL 10X250ML</t>
  </si>
  <si>
    <t>ARDUAN</t>
  </si>
  <si>
    <t>INJ SIC 25X4MG+2ML</t>
  </si>
  <si>
    <t>ATROVENT N</t>
  </si>
  <si>
    <t>INH SOL PSS200X20RG</t>
  </si>
  <si>
    <t>BENOXI 0.4 % UNIMED PHARMA-výpadek do 5/19</t>
  </si>
  <si>
    <t>OPH GTT SOL 1X10ML</t>
  </si>
  <si>
    <t>CLEXANE</t>
  </si>
  <si>
    <t>INJ SOL 10X0.2ML/2KU</t>
  </si>
  <si>
    <t>CUROSURF</t>
  </si>
  <si>
    <t>80MG/ML ETP ISL SUS 2X1,5ML</t>
  </si>
  <si>
    <t>DICYNONE 250</t>
  </si>
  <si>
    <t>INJ SOL 4X2ML/250MG</t>
  </si>
  <si>
    <t>P</t>
  </si>
  <si>
    <t>FLIXOTIDE 50 INHALER N</t>
  </si>
  <si>
    <t>INH SUS PSS120X50RG</t>
  </si>
  <si>
    <t>FLOXAL</t>
  </si>
  <si>
    <t>GTT OPH 1X5ML</t>
  </si>
  <si>
    <t>GLUKÓZA 10 BRAUN</t>
  </si>
  <si>
    <t>INF SOL 10X500ML-PE</t>
  </si>
  <si>
    <t>GLUKÓZA 5 BRAUN</t>
  </si>
  <si>
    <t>INF SOL 20X100ML-PE</t>
  </si>
  <si>
    <t>HALOPERIDOL</t>
  </si>
  <si>
    <t>GTT 1X10ML/20MG</t>
  </si>
  <si>
    <t>HELICID « 40 INF. LYOF.1X40MG</t>
  </si>
  <si>
    <t>HEPARIN LECIVA</t>
  </si>
  <si>
    <t>INJ 1X10ML/50KU</t>
  </si>
  <si>
    <t>HEPAROID LECIVA</t>
  </si>
  <si>
    <t>UNG 1X30GM</t>
  </si>
  <si>
    <t>HUMULIN R 100 M.J./ML</t>
  </si>
  <si>
    <t>INJ 1X10ML/1KU</t>
  </si>
  <si>
    <t>HYDROCORTISON VUAB 100 MG</t>
  </si>
  <si>
    <t>INJ PLV SOL 1X100MG</t>
  </si>
  <si>
    <t>INF SOL 10X250MLPELAH</t>
  </si>
  <si>
    <t>IR OG. COLL.HOMAT.HYDROBROM.1%10G</t>
  </si>
  <si>
    <t>COLL</t>
  </si>
  <si>
    <t>IR OG. COLL.PHENYLEPHRINI 10g 2%</t>
  </si>
  <si>
    <t>COLL  2%</t>
  </si>
  <si>
    <t>KALIUM CHLORATUM LECIVA 7.5%</t>
  </si>
  <si>
    <t>INJ 5X10ML 7.5%</t>
  </si>
  <si>
    <t>KANAMYCIN-POS</t>
  </si>
  <si>
    <t>OPH GTT SOL 1X5ML/25MG</t>
  </si>
  <si>
    <t>INJ 5X1ML/10MG</t>
  </si>
  <si>
    <t>KINEDRYL</t>
  </si>
  <si>
    <t>TBL 10</t>
  </si>
  <si>
    <t>KL AQUA PURIF. KUL,FAG 5 kg</t>
  </si>
  <si>
    <t>KL AQUA PURIF. KUL., FAG. 1 kg</t>
  </si>
  <si>
    <t>KL BENZINUM 900ml/ 600g</t>
  </si>
  <si>
    <t>KL CPS ACIDUM FOLICUM 2,5MG</t>
  </si>
  <si>
    <t>KL CPS CALC.GLUC.+CALC.PHOSPH. 100CPS</t>
  </si>
  <si>
    <t>KL EREVIT GTT. 30G</t>
  </si>
  <si>
    <t>KL FOSFÁTOVÝ ROZTOK</t>
  </si>
  <si>
    <t>Na2HPO4, KH2PO4</t>
  </si>
  <si>
    <t>KL HELIANTHI OLEUM 45g</t>
  </si>
  <si>
    <t>KL CHLORAL.HYDRAS SOL. 50 g</t>
  </si>
  <si>
    <t>KL KAPSLE</t>
  </si>
  <si>
    <t>KL MORPHINI HYDROCHL. 0,008 AQ.P. AD 20G</t>
  </si>
  <si>
    <t>Novoroz. odd.</t>
  </si>
  <si>
    <t>KL PRIPRAVEK</t>
  </si>
  <si>
    <t>KL ROZTOK</t>
  </si>
  <si>
    <t>KL SOL.COFFEINI 1% 50G</t>
  </si>
  <si>
    <t>KL SUPP.DIAZEPAMI 0,0005G  10KS</t>
  </si>
  <si>
    <t>KL SUPP.GLYCEROLI  30KS, pro novorozence</t>
  </si>
  <si>
    <t>KL SUPP.IBUPROFENI 0,05G  20KS</t>
  </si>
  <si>
    <t>KL SUPP.PARACETAMOLI 0,02G  30KS</t>
  </si>
  <si>
    <t>MAGNESIUM SULFURICUM BIOTIKA</t>
  </si>
  <si>
    <t>INJ 5X10ML 10%</t>
  </si>
  <si>
    <t>MIDAZOLAM ACCORD 5 MG/ML - výpadek</t>
  </si>
  <si>
    <t>INJ+INF SOL 10X1MLX5MG/ML</t>
  </si>
  <si>
    <t>MO Skládačka bílá bez potisku</t>
  </si>
  <si>
    <t>Naloxon amp 10x1 ml/0,4mg-mimořádný dovoz</t>
  </si>
  <si>
    <t>10x1ml</t>
  </si>
  <si>
    <t>NASIVIN 0,01%</t>
  </si>
  <si>
    <t>NAS GTT SOL 1X5ML</t>
  </si>
  <si>
    <t>NATRIUM CHLORATUM BIOTIKA 10%</t>
  </si>
  <si>
    <t>NIMBEX-výpadek</t>
  </si>
  <si>
    <t>INJ SOL 5X2.5ML/5MG</t>
  </si>
  <si>
    <t>NUROFEN PRO DĚTI JAHODA (od 3 měsíců)</t>
  </si>
  <si>
    <t>POR SUS 2000MG/100ML TRUB</t>
  </si>
  <si>
    <t>OPHTHALMO-AZULEN</t>
  </si>
  <si>
    <t>UNG OPH 1X5GM</t>
  </si>
  <si>
    <t>OPHTHALMO-HYDROCORTISON LECIVA</t>
  </si>
  <si>
    <t>UNG OPH 1X5GM 0.5%</t>
  </si>
  <si>
    <t>PARACETAMOL KABI 10 MG/ML</t>
  </si>
  <si>
    <t>INF SOL 10X50ML/500MG</t>
  </si>
  <si>
    <t>PARALEN 100</t>
  </si>
  <si>
    <t>100MG SUP 5</t>
  </si>
  <si>
    <t>PEYONA 20 MG/ML</t>
  </si>
  <si>
    <t>IVN+POR SOL 10X1ML</t>
  </si>
  <si>
    <t>PHENAEMALETTEN</t>
  </si>
  <si>
    <t>TBL 50X15MG</t>
  </si>
  <si>
    <t>PROPOFOL-LIPURO 0,5% (5MG/ML) 5X20ML</t>
  </si>
  <si>
    <t>INJ+INF EML 5X20ML/100MG</t>
  </si>
  <si>
    <t>SAB SIMPLEX</t>
  </si>
  <si>
    <t>POR SUS 1X30ML</t>
  </si>
  <si>
    <t>SERETIDE 25/50 INHALER</t>
  </si>
  <si>
    <t>INH SUS PSS 120X25/50MCG+POČ</t>
  </si>
  <si>
    <t>Swiss NatureVia Laktobacílky baby cps.30</t>
  </si>
  <si>
    <t>VENTOLIN INHALER N</t>
  </si>
  <si>
    <t>INHSUSPSS200X100RG</t>
  </si>
  <si>
    <t>VITAMIN A BIOFARM 20MG/ML</t>
  </si>
  <si>
    <t>POR GTT SOL 1X10ML</t>
  </si>
  <si>
    <t>VODA NA INJEKCI VIAFLO</t>
  </si>
  <si>
    <t>PAR LQF 20X500ML</t>
  </si>
  <si>
    <t>léky - parenterální výživa (LEK)</t>
  </si>
  <si>
    <t>LIPOPLUS 20%</t>
  </si>
  <si>
    <t>INFEML10X100ML-SKLO</t>
  </si>
  <si>
    <t>léky - enter. a parent. výživa (výroba LEK-OPSL)</t>
  </si>
  <si>
    <t>IR  INF. STARTOVACÍ  NOV.</t>
  </si>
  <si>
    <t>vak 500 ml Novorozenci</t>
  </si>
  <si>
    <t xml:space="preserve">IR  PARENT.VÝŽIVA </t>
  </si>
  <si>
    <t>vak 500 ml</t>
  </si>
  <si>
    <t>IR  PARENT.VÝŽIVA  NOVOROZENCI</t>
  </si>
  <si>
    <t>vak 125ml</t>
  </si>
  <si>
    <t>vak 250 ml</t>
  </si>
  <si>
    <t>léky - enterální výživa (LEK)</t>
  </si>
  <si>
    <t>NESTLÉ Beba Comfort HMO tekutá 32x70ml</t>
  </si>
  <si>
    <t>NESTLÉ BEBA FM85 200g</t>
  </si>
  <si>
    <t>NESTLE Beba H.A.1 Premium tekutá 32x90ml</t>
  </si>
  <si>
    <t>NESTLÉ Beba OPTIPRO HA 1 800g</t>
  </si>
  <si>
    <t>Nutrilon 0 Nenatal (Premature) ProExpert 400g</t>
  </si>
  <si>
    <t>Nutrilon 0 Nenatal RTF 24x70 ml</t>
  </si>
  <si>
    <t>Nutrilon 1 Profutura 800g</t>
  </si>
  <si>
    <t>Nutrilon 1 Profutura RTF 24x 70ml</t>
  </si>
  <si>
    <t>léky - krev.deriváty ZUL (TO)</t>
  </si>
  <si>
    <t>ALBUTEIN</t>
  </si>
  <si>
    <t>200G/L INF SOL 1X10ML</t>
  </si>
  <si>
    <t>ATENATIV</t>
  </si>
  <si>
    <t>50IU/ML INF PSO LQF 1+1X10ML</t>
  </si>
  <si>
    <t>AMIKACIN MEDOPHARM 500 MG/2 ML</t>
  </si>
  <si>
    <t>INJ+INF SOL 10X2ML/500MG</t>
  </si>
  <si>
    <t>AMOKSIKLAV 1.2GM</t>
  </si>
  <si>
    <t>INJ SIC 5X1.2GM</t>
  </si>
  <si>
    <t>ARCHIFAR 1 G</t>
  </si>
  <si>
    <t>INJ+INF PLV SOL 10X1GM</t>
  </si>
  <si>
    <t>KLACID I.V.</t>
  </si>
  <si>
    <t>INF PLV SOL 1X500MG</t>
  </si>
  <si>
    <t>METRONIDAZOL 500MG BRAUN</t>
  </si>
  <si>
    <t>INJ 10X100ML(LDPE)</t>
  </si>
  <si>
    <t>OPHTHALMO-FRAMYKOIN</t>
  </si>
  <si>
    <t>PIPERACILLIN/TAZOBACTAM KABI 4 G/0,5 G</t>
  </si>
  <si>
    <t>INF PLV SOL 10X4.5GM</t>
  </si>
  <si>
    <t>PROSTAPHLIN 1000MG</t>
  </si>
  <si>
    <t>INJ SIC 1X1000MG</t>
  </si>
  <si>
    <t>SEFOTAK 1 G</t>
  </si>
  <si>
    <t>INJ PLV SOL 1X1GM</t>
  </si>
  <si>
    <t>TARGOCID 200MG</t>
  </si>
  <si>
    <t>INJ SIC 1X200MG+SOL</t>
  </si>
  <si>
    <t>TIENAM 500 MG/500 MG I.V.</t>
  </si>
  <si>
    <t>INF PLV SOL 1X10LAH/20ML</t>
  </si>
  <si>
    <t>VANCOMYCIN MYLAN 500 MG</t>
  </si>
  <si>
    <t>ZINNAT 125 MG</t>
  </si>
  <si>
    <t>GRA SUS 1X50ML</t>
  </si>
  <si>
    <t>IMAZOL PLUS</t>
  </si>
  <si>
    <t>10MG/G+2,5MG/G CRM 30G</t>
  </si>
  <si>
    <t>léky - centra (LEK)</t>
  </si>
  <si>
    <t>SYNAGIS 100 MG/ML</t>
  </si>
  <si>
    <t>INJ SOL 1X1ML</t>
  </si>
  <si>
    <t>INJ SOL 1X0.5ML</t>
  </si>
  <si>
    <t>0912 - NOVO: lůžkové oddělení 16B + 16D</t>
  </si>
  <si>
    <t>0931 - NOVO: JIP 16A + 16D</t>
  </si>
  <si>
    <t>A02BC01 - OMEPRAZOL</t>
  </si>
  <si>
    <t>C05BA01 - ORGANO-HEPARINOID</t>
  </si>
  <si>
    <t>H02AB09 - HYDROKORTISON</t>
  </si>
  <si>
    <t>J01DD01 - CEFOTAXIM</t>
  </si>
  <si>
    <t>J01DH02 - MEROPENEM</t>
  </si>
  <si>
    <t>J01GB06 - AMIKACIN</t>
  </si>
  <si>
    <t>J01XA01 - VANKOMYCIN</t>
  </si>
  <si>
    <t>J01XD01 - METRONIDAZOL</t>
  </si>
  <si>
    <t>M03AC11 - CISATRAKURIUM</t>
  </si>
  <si>
    <t>N02BE01 - PARACETAMOL</t>
  </si>
  <si>
    <t>N05CD08 - MIDAZOLAM</t>
  </si>
  <si>
    <t>R03AC02 - SALBUTAMOL</t>
  </si>
  <si>
    <t>R03BA05 - FLUTIKASON</t>
  </si>
  <si>
    <t>J01CR05 - PIPERACILIN A  INHIBITOR BETA-LAKTAMASY</t>
  </si>
  <si>
    <t>J01DH02</t>
  </si>
  <si>
    <t>156835</t>
  </si>
  <si>
    <t>MEROPENEM KABI</t>
  </si>
  <si>
    <t>1G INJ/INF PLV SOL 10</t>
  </si>
  <si>
    <t>A02BC01</t>
  </si>
  <si>
    <t>31739</t>
  </si>
  <si>
    <t>HELICID 40 INF</t>
  </si>
  <si>
    <t>40MG INF PLV SOL 1</t>
  </si>
  <si>
    <t>C05BA01</t>
  </si>
  <si>
    <t>3575</t>
  </si>
  <si>
    <t>HEPAROID LÉČIVA</t>
  </si>
  <si>
    <t>2MG/G CRM 30G</t>
  </si>
  <si>
    <t>H02AB09</t>
  </si>
  <si>
    <t>216572</t>
  </si>
  <si>
    <t>HYDROCORTISON VUAB</t>
  </si>
  <si>
    <t>100MG INJ PLV SOL 1 II</t>
  </si>
  <si>
    <t>J01CR05</t>
  </si>
  <si>
    <t>113453</t>
  </si>
  <si>
    <t>PIPERACILLIN/TAZOBACTAM KABI</t>
  </si>
  <si>
    <t>4G/0,5G INF PLV SOL 10</t>
  </si>
  <si>
    <t>J01DD01</t>
  </si>
  <si>
    <t>201030</t>
  </si>
  <si>
    <t>SEFOTAK</t>
  </si>
  <si>
    <t>1G INJ/INF PLV SOL 1</t>
  </si>
  <si>
    <t>183817</t>
  </si>
  <si>
    <t>ARCHIFAR</t>
  </si>
  <si>
    <t>J01GB06</t>
  </si>
  <si>
    <t>195147</t>
  </si>
  <si>
    <t>AMIKACIN MEDOPHARM</t>
  </si>
  <si>
    <t>500MG/2ML INJ/INF SOL 10X2ML</t>
  </si>
  <si>
    <t>J01XA01</t>
  </si>
  <si>
    <t>166265</t>
  </si>
  <si>
    <t>VANCOMYCIN MYLAN</t>
  </si>
  <si>
    <t>500MG INF PLV SOL 1</t>
  </si>
  <si>
    <t>J01XD01</t>
  </si>
  <si>
    <t>11592</t>
  </si>
  <si>
    <t>METRONIDAZOL B. BRAUN</t>
  </si>
  <si>
    <t>5MG/ML INF SOL 10X100ML</t>
  </si>
  <si>
    <t>M03AC11</t>
  </si>
  <si>
    <t>40361</t>
  </si>
  <si>
    <t>NIMBEX</t>
  </si>
  <si>
    <t>2MG/ML INJ SOL 5X2,5ML</t>
  </si>
  <si>
    <t>N02BE01</t>
  </si>
  <si>
    <t>157871</t>
  </si>
  <si>
    <t>PARACETAMOL KABI</t>
  </si>
  <si>
    <t>10MG/ML INF SOL 10X50ML</t>
  </si>
  <si>
    <t>N05CD08</t>
  </si>
  <si>
    <t>127737</t>
  </si>
  <si>
    <t>MIDAZOLAM ACCORD</t>
  </si>
  <si>
    <t>5MG/ML INJ/INF SOL 10X1ML</t>
  </si>
  <si>
    <t>R03AC02</t>
  </si>
  <si>
    <t>31934</t>
  </si>
  <si>
    <t>100MCG/DÁV INH SUS PSS 200DÁV</t>
  </si>
  <si>
    <t>R03BA05</t>
  </si>
  <si>
    <t>95604</t>
  </si>
  <si>
    <t>50MCG/DÁV INH SUS PSS 120DÁV</t>
  </si>
  <si>
    <t>Přehled plnění pozitivního listu - spotřeba léčivých přípravků - orientační přehled</t>
  </si>
  <si>
    <t>09 - Novorozenecké oddělení</t>
  </si>
  <si>
    <t xml:space="preserve">0911 - lůžkové oddělení 16C </t>
  </si>
  <si>
    <t>0912 - lůžkové oddělení 16B + 16D</t>
  </si>
  <si>
    <t>0931 - JIP 16A</t>
  </si>
  <si>
    <t>0994 - centrum - novorozenecké</t>
  </si>
  <si>
    <t>Novorozenecké oddělení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</si>
  <si>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</si>
  <si>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</si>
  <si>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</si>
  <si>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</si>
  <si>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</si>
  <si>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</si>
  <si>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</si>
  <si>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</si>
  <si>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</si>
  <si>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</si>
  <si>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</si>
  <si>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Bodnár Vojtěch</t>
  </si>
  <si>
    <t>Doušková Kristýna</t>
  </si>
  <si>
    <t>Dubrava Lubomír</t>
  </si>
  <si>
    <t>Gromská Zuzana</t>
  </si>
  <si>
    <t>Hálek Jan</t>
  </si>
  <si>
    <t>Heroldová Jana</t>
  </si>
  <si>
    <t>Kantor Lumír</t>
  </si>
  <si>
    <t>Kaprálová Sabina</t>
  </si>
  <si>
    <t>Lasák Jakub</t>
  </si>
  <si>
    <t>Mišuth Vladimír</t>
  </si>
  <si>
    <t>Škodová Hana</t>
  </si>
  <si>
    <t>Šuláková Soňa</t>
  </si>
  <si>
    <t>Vránová Ivana</t>
  </si>
  <si>
    <t>Wita Martin</t>
  </si>
  <si>
    <t>IBUPROFEN</t>
  </si>
  <si>
    <t>11063</t>
  </si>
  <si>
    <t>IBALGIN 600</t>
  </si>
  <si>
    <t>600MG TBL FLM 30</t>
  </si>
  <si>
    <t>KLÍŠŤOVÁ ENCEFALITIDA, INAKTIVOVANÝ CELÝ VIRUS</t>
  </si>
  <si>
    <t>215956</t>
  </si>
  <si>
    <t>FSME-IMMUN</t>
  </si>
  <si>
    <t>0,5ML INJ SUS ISP 1X0,5ML+J</t>
  </si>
  <si>
    <t>KYSELINA FUSIDOVÁ</t>
  </si>
  <si>
    <t>84492</t>
  </si>
  <si>
    <t>FUCIDIN</t>
  </si>
  <si>
    <t>20MG/G CRM 1X15G</t>
  </si>
  <si>
    <t>LEVOCETIRIZIN</t>
  </si>
  <si>
    <t>124346</t>
  </si>
  <si>
    <t>CEZERA</t>
  </si>
  <si>
    <t>5MG TBL FLM 90 I</t>
  </si>
  <si>
    <t>MOMETASON</t>
  </si>
  <si>
    <t>170760</t>
  </si>
  <si>
    <t>MOMMOX</t>
  </si>
  <si>
    <t>0,05MG/DÁV NAS SPR SUS 140DÁV</t>
  </si>
  <si>
    <t>SÍRAN ŽELEZNATÝ</t>
  </si>
  <si>
    <t>14712</t>
  </si>
  <si>
    <t>TARDYFERON</t>
  </si>
  <si>
    <t>80MG TBL RET 100 I</t>
  </si>
  <si>
    <t>MENINGOCOCCUS A,C,Y,W-135, TETRAVAKCÍNA, PURIFIKOVANÉ POLYSA</t>
  </si>
  <si>
    <t>193236</t>
  </si>
  <si>
    <t>NIMENRIX</t>
  </si>
  <si>
    <t>INJ PSO LQF 1+1X1,25ML ISP+2J</t>
  </si>
  <si>
    <t>HOŘČÍK (KOMBINACE RŮZNÝCH SOLÍ)</t>
  </si>
  <si>
    <t>215978</t>
  </si>
  <si>
    <t>MAGNOSOLV</t>
  </si>
  <si>
    <t>365MG POR GRA SOL SCC 30</t>
  </si>
  <si>
    <t>Jiná</t>
  </si>
  <si>
    <t>1012</t>
  </si>
  <si>
    <t>Jiný</t>
  </si>
  <si>
    <t>CHOLEKALCIFEROL</t>
  </si>
  <si>
    <t>12023</t>
  </si>
  <si>
    <t>0,5MG/ML POR GTT SOL 1X10ML</t>
  </si>
  <si>
    <t>JINÁ ANTIHISTAMINIKA PRO SYSTÉMOVOU APLIKACI</t>
  </si>
  <si>
    <t>2479</t>
  </si>
  <si>
    <t>DITHIADEN</t>
  </si>
  <si>
    <t>2MG TBL NOB 20</t>
  </si>
  <si>
    <t>KLARITHROMYCIN</t>
  </si>
  <si>
    <t>216199</t>
  </si>
  <si>
    <t>KLACID</t>
  </si>
  <si>
    <t>500MG TBL FLM 14</t>
  </si>
  <si>
    <t>KLONAZEPAM</t>
  </si>
  <si>
    <t>85256</t>
  </si>
  <si>
    <t>RIVOTRIL</t>
  </si>
  <si>
    <t>2,5MG/ML POR GTT SOL 1X10ML</t>
  </si>
  <si>
    <t>KOMPLEX ŽELEZA S ISOMALTOSOU</t>
  </si>
  <si>
    <t>16595</t>
  </si>
  <si>
    <t>MALTOFER</t>
  </si>
  <si>
    <t>50MG/ML POR GTT SOL 1X30ML</t>
  </si>
  <si>
    <t>RŮZNÉ JINÉ KOMBINACE ŽELEZA</t>
  </si>
  <si>
    <t>99138</t>
  </si>
  <si>
    <t>9,48MG/ML POR GTT SOL 30ML</t>
  </si>
  <si>
    <t>VIGABATRIN</t>
  </si>
  <si>
    <t>46408</t>
  </si>
  <si>
    <t>SABRIL</t>
  </si>
  <si>
    <t>500MG TBL FLM 100</t>
  </si>
  <si>
    <t>POTRAVINY PRO ZVLÁŠTNÍ LÉKAŘSKÉ ÚČELY (PZLÚ) (ČESKÁ ATC SKUP</t>
  </si>
  <si>
    <t>33836</t>
  </si>
  <si>
    <t>FORTINI PRO DĚTI S VLÁKNINOU, NEUTRAL</t>
  </si>
  <si>
    <t>POR SOL 1X200ML</t>
  </si>
  <si>
    <t>33822</t>
  </si>
  <si>
    <t>FORTINI CREAMY FRUIT MULTI FIBRE LETNÍ OVOCE</t>
  </si>
  <si>
    <t>POR SOL 4X100G</t>
  </si>
  <si>
    <t>33821</t>
  </si>
  <si>
    <t>FORTINI CREAMY FRUIT MULTI FIBRE ČERVENÉ OVOCE</t>
  </si>
  <si>
    <t>33403</t>
  </si>
  <si>
    <t>NUTRILON 1 NENATAL</t>
  </si>
  <si>
    <t>POR SOL 1X400G</t>
  </si>
  <si>
    <t>33938</t>
  </si>
  <si>
    <t>INFATRINI</t>
  </si>
  <si>
    <t>POR SOL 24X125ML</t>
  </si>
  <si>
    <t>217141</t>
  </si>
  <si>
    <t>RESOURCE JUNIOR FIBRE VANILKA</t>
  </si>
  <si>
    <t>POR SOL 4X200ML</t>
  </si>
  <si>
    <t>217143</t>
  </si>
  <si>
    <t>RESOURCE JUNIOR FIBRE KAKAO</t>
  </si>
  <si>
    <t>217144</t>
  </si>
  <si>
    <t>RESOURCE JUNIOR FIBRE JAHODA</t>
  </si>
  <si>
    <t>217142</t>
  </si>
  <si>
    <t>RESOURCE JUNIOR FIBRE BANÁN</t>
  </si>
  <si>
    <t>217195</t>
  </si>
  <si>
    <t>33202</t>
  </si>
  <si>
    <t>NUTRILON NENATAL LCP</t>
  </si>
  <si>
    <t>*2003</t>
  </si>
  <si>
    <t>*2060</t>
  </si>
  <si>
    <t>Dále nespecifikované pomůcky</t>
  </si>
  <si>
    <t>11723</t>
  </si>
  <si>
    <t>SONDA VYŽIVOVACÍ 4396057,154</t>
  </si>
  <si>
    <t>CH 4,5/1,0 X 1,5MM,CH 6/1,5 X 2,1MM, 50CM</t>
  </si>
  <si>
    <t>Pomůcky pro laryngektomované</t>
  </si>
  <si>
    <t>169437</t>
  </si>
  <si>
    <t>CÉVKA ODSÁVACÍ PVC WELLSPRING</t>
  </si>
  <si>
    <t>VELIKOST 8 F,S KONEKTOREM,DÉLKA 30CM,PRO DUPV,500KS</t>
  </si>
  <si>
    <t>FYTOMENADION</t>
  </si>
  <si>
    <t>720</t>
  </si>
  <si>
    <t>132861</t>
  </si>
  <si>
    <t>0,5MG/ML POR GTT SOL 10ML</t>
  </si>
  <si>
    <t>JINÁ ANTIBIOTIKA PRO LOKÁLNÍ APLIKACI</t>
  </si>
  <si>
    <t>1066</t>
  </si>
  <si>
    <t>250IU/G+5,2MG/G UNG 10G</t>
  </si>
  <si>
    <t>KOMBINACE RŮZNÝCH ANTIBIOTIK</t>
  </si>
  <si>
    <t>1076</t>
  </si>
  <si>
    <t>OPH UNG 5G</t>
  </si>
  <si>
    <t>KYSELINA TRANEXAMOVÁ</t>
  </si>
  <si>
    <t>42613</t>
  </si>
  <si>
    <t>EXACYL</t>
  </si>
  <si>
    <t>500MG TBL FLM 20</t>
  </si>
  <si>
    <t>PREDNISON</t>
  </si>
  <si>
    <t>42591</t>
  </si>
  <si>
    <t>RECTODELT</t>
  </si>
  <si>
    <t>100MG SUP 4</t>
  </si>
  <si>
    <t>ŽELEZO V KOMBINACI S KYANOKOBALAMINEM A KYSELINOU LISTOVOU</t>
  </si>
  <si>
    <t>59571</t>
  </si>
  <si>
    <t>FERRO-FOLGAMMA</t>
  </si>
  <si>
    <t>37MG/5MG/0,01MG CPS MOL 100</t>
  </si>
  <si>
    <t>33837</t>
  </si>
  <si>
    <t>FORTINI PRO DĚTI S VLÁKNINOU, BANÁNOVÁ PŘÍCHUŤ</t>
  </si>
  <si>
    <t>33839</t>
  </si>
  <si>
    <t>FORTINI PRO DĚTI S VLÁKNINOU, VANILKOVÁ PŘÍCHUŤ</t>
  </si>
  <si>
    <t>33840</t>
  </si>
  <si>
    <t>FORTINI PRO DĚTI S VLÁKNINOU, JAHODOVÁ PŘÍCHUŤ</t>
  </si>
  <si>
    <t>33838</t>
  </si>
  <si>
    <t>FORTINI PRO DĚTI S VLÁKNINOU, ČOKOLÁDOVÁ PŘÍCHUŤ</t>
  </si>
  <si>
    <t>217194</t>
  </si>
  <si>
    <t>217212</t>
  </si>
  <si>
    <t>INFASOURCE</t>
  </si>
  <si>
    <t>POR SOL 32X90ML</t>
  </si>
  <si>
    <t>*7004</t>
  </si>
  <si>
    <t>*4116</t>
  </si>
  <si>
    <t>*9003</t>
  </si>
  <si>
    <t>*4117</t>
  </si>
  <si>
    <t>*2015</t>
  </si>
  <si>
    <t>999999</t>
  </si>
  <si>
    <t>Pomůcky respirační a inhalační</t>
  </si>
  <si>
    <t>170847</t>
  </si>
  <si>
    <t>KONCENTRÁTOR KYSLÍKU MOBILNÍ SIMPLYGO (J)</t>
  </si>
  <si>
    <t>150,00 KČ/DEN/PŮJČ.,KOMPLETNÍ S PŘÍSLUŠENSTVÍM</t>
  </si>
  <si>
    <t>93316</t>
  </si>
  <si>
    <t>KONCENTRÁTOR KYSLÍKU SESAM III (J)</t>
  </si>
  <si>
    <t>60,00 KČ/DEN/PŮJČ.</t>
  </si>
  <si>
    <t>AMOXICILIN</t>
  </si>
  <si>
    <t>66366</t>
  </si>
  <si>
    <t>OSPAMOX</t>
  </si>
  <si>
    <t>250MG/5ML POR PLV SUS 60ML</t>
  </si>
  <si>
    <t>DIAZEPAM</t>
  </si>
  <si>
    <t>69418</t>
  </si>
  <si>
    <t>DIAZEPAM DESITIN RECTAL TUBE</t>
  </si>
  <si>
    <t>10MG RCT SOL 5X2,5ML</t>
  </si>
  <si>
    <t>269</t>
  </si>
  <si>
    <t>PREDNISON LÉČIVA</t>
  </si>
  <si>
    <t>5MG TBL NOB 20</t>
  </si>
  <si>
    <t>217124</t>
  </si>
  <si>
    <t>217191</t>
  </si>
  <si>
    <t>217192</t>
  </si>
  <si>
    <t>217193</t>
  </si>
  <si>
    <t>MEFENOXALON</t>
  </si>
  <si>
    <t>85656</t>
  </si>
  <si>
    <t>DORSIFLEX</t>
  </si>
  <si>
    <t>200MG TBL NOB 30</t>
  </si>
  <si>
    <t>119654</t>
  </si>
  <si>
    <t>SORBIFER DURULES</t>
  </si>
  <si>
    <t>320MG/60MG TBL RET 100</t>
  </si>
  <si>
    <t>TOLPERISON</t>
  </si>
  <si>
    <t>57525</t>
  </si>
  <si>
    <t>MYDOCALM</t>
  </si>
  <si>
    <t>150MG TBL FLM 30</t>
  </si>
  <si>
    <t>33399</t>
  </si>
  <si>
    <t>NUTRILON 0 NENATAL</t>
  </si>
  <si>
    <t>TOBRAMYCIN</t>
  </si>
  <si>
    <t>86264</t>
  </si>
  <si>
    <t>3MG/ML OPH GTT SOL 1X5ML</t>
  </si>
  <si>
    <t>DIOSMIN, KOMBINACE</t>
  </si>
  <si>
    <t>14075</t>
  </si>
  <si>
    <t>DETRALEX</t>
  </si>
  <si>
    <t>500MG TBL FLM 60</t>
  </si>
  <si>
    <t>MUPIROCIN</t>
  </si>
  <si>
    <t>90778</t>
  </si>
  <si>
    <t>BACTROBAN</t>
  </si>
  <si>
    <t>20MG/G UNG 15G</t>
  </si>
  <si>
    <t>DIENOGEST A ETHINYLESTRADIOL</t>
  </si>
  <si>
    <t>132749</t>
  </si>
  <si>
    <t>JEANINE</t>
  </si>
  <si>
    <t>2MG/0,03MG TBL OBD 3X21</t>
  </si>
  <si>
    <t>SODNÁ SŮL LEVOTHYROXINU</t>
  </si>
  <si>
    <t>172044</t>
  </si>
  <si>
    <t>LETROX</t>
  </si>
  <si>
    <t>150MCG TBL NOB 100</t>
  </si>
  <si>
    <t>CUKRY</t>
  </si>
  <si>
    <t>146719</t>
  </si>
  <si>
    <t>10% GLUCOSE IN WATER FOR INJECTION FRESENIUS</t>
  </si>
  <si>
    <t>100MG/ML INF SOL 10X500ML II</t>
  </si>
  <si>
    <t>CHLORID DRASELNÝ</t>
  </si>
  <si>
    <t>2486</t>
  </si>
  <si>
    <t>KALIUM CHLORATUM LÉČIVA 7,5%</t>
  </si>
  <si>
    <t>75MG/ML INJ SOL 5X10ML</t>
  </si>
  <si>
    <t>CHLORID SODNÝ</t>
  </si>
  <si>
    <t>513</t>
  </si>
  <si>
    <t>100MG/ML INJ SOL 5X10ML</t>
  </si>
  <si>
    <t>ONDANSETRON</t>
  </si>
  <si>
    <t>187607</t>
  </si>
  <si>
    <t>ONDANSETRON B. BRAUN</t>
  </si>
  <si>
    <t>2MG/ML INJ SOL 20X4ML II</t>
  </si>
  <si>
    <t>PANTOPRAZOL</t>
  </si>
  <si>
    <t>160379</t>
  </si>
  <si>
    <t>PANTOMYL</t>
  </si>
  <si>
    <t>40MG TBL ENT 100</t>
  </si>
  <si>
    <t>Pomůcky stomické</t>
  </si>
  <si>
    <t>11279</t>
  </si>
  <si>
    <t>ODSTRAŇOVAČ PODLOŽKY CONVACARE</t>
  </si>
  <si>
    <t>100KS</t>
  </si>
  <si>
    <t>Obvazový materiál, náplasti</t>
  </si>
  <si>
    <t>82009</t>
  </si>
  <si>
    <t>KRYTÍ HYDROGELOVÉ OCTENILIN WOUND GEL</t>
  </si>
  <si>
    <t>GEL NA RÁNY,KAT.č.121602,20GR</t>
  </si>
  <si>
    <t>DESLORATADIN</t>
  </si>
  <si>
    <t>28831</t>
  </si>
  <si>
    <t>AERIUS</t>
  </si>
  <si>
    <t>2,5MG POR TBL DIS 30</t>
  </si>
  <si>
    <t>201970</t>
  </si>
  <si>
    <t>PAMYCON NA PŘÍPRAVU KAPEK</t>
  </si>
  <si>
    <t>33000IU/2500IU DRM PLV SOL 1</t>
  </si>
  <si>
    <t>PERINDOPRIL</t>
  </si>
  <si>
    <t>101211</t>
  </si>
  <si>
    <t>PRESTARIUM NEO</t>
  </si>
  <si>
    <t>5MG TBL FLM 90(3X30)</t>
  </si>
  <si>
    <t>RAMIPRIL</t>
  </si>
  <si>
    <t>56976</t>
  </si>
  <si>
    <t>TRITACE</t>
  </si>
  <si>
    <t>2,5MG TBL NOB 20</t>
  </si>
  <si>
    <t>AMOXICILIN A  INHIBITOR BETA-LAKTAMASY</t>
  </si>
  <si>
    <t>85524</t>
  </si>
  <si>
    <t>AMOKSIKLAV 375 MG</t>
  </si>
  <si>
    <t>250MG/125MG TBL FLM 21</t>
  </si>
  <si>
    <t>DULAGLUTID</t>
  </si>
  <si>
    <t>210230</t>
  </si>
  <si>
    <t>TRULICITY</t>
  </si>
  <si>
    <t>1,5MG INJ SOL 2X0,5ML</t>
  </si>
  <si>
    <t>ELEKTROLYTY</t>
  </si>
  <si>
    <t>107267</t>
  </si>
  <si>
    <t>0,9% SODIUM CHLORIDE IN WATER FOR INJECTION "FRESENIUS"</t>
  </si>
  <si>
    <t>9MG/ML INF SOL 10X500ML II</t>
  </si>
  <si>
    <t>Ambulance novorozeneckého odd.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</si>
  <si>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</si>
  <si>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</si>
  <si>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</si>
  <si>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A04AA01 - ONDANSETRON</t>
  </si>
  <si>
    <t>H03AA01 - SODNÁ SŮL LEVOTHYROXINU</t>
  </si>
  <si>
    <t>J01CR02 - AMOXICILIN A  INHIBITOR BETA-LAKTAMASY</t>
  </si>
  <si>
    <t>C09AA04 - PERINDOPRIL</t>
  </si>
  <si>
    <t>V06XX - POTRAVINY PRO ZVLÁŠTNÍ LÉKAŘSKÉ ÚČELY (PZLÚ) (ČESKÁ ATC SKUP</t>
  </si>
  <si>
    <t>C09AA05 - RAMIPRIL</t>
  </si>
  <si>
    <t>R01AD09 - MOMETASON</t>
  </si>
  <si>
    <t>A04AA01</t>
  </si>
  <si>
    <t>R01AD09</t>
  </si>
  <si>
    <t>V06XX</t>
  </si>
  <si>
    <t>H03AA01</t>
  </si>
  <si>
    <t>C09AA04</t>
  </si>
  <si>
    <t>C09AA05</t>
  </si>
  <si>
    <t>J01CR02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</si>
  <si>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</si>
  <si>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</si>
  <si>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</si>
  <si>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</si>
  <si>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</si>
  <si>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</si>
  <si>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</si>
  <si>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</si>
  <si>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</si>
  <si>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</si>
  <si>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50115020</t>
  </si>
  <si>
    <t>laboratorní diagnostika-LEK (Z501)</t>
  </si>
  <si>
    <t>DG384</t>
  </si>
  <si>
    <t>Bactec- PEDS - PLUS/F - plastic</t>
  </si>
  <si>
    <t>DG379</t>
  </si>
  <si>
    <t>Doprava 21%</t>
  </si>
  <si>
    <t>DE022</t>
  </si>
  <si>
    <t>Glukózová membránová souprava</t>
  </si>
  <si>
    <t>DG388</t>
  </si>
  <si>
    <t>Játrový bujon (10ml)- šroubovací uzávěr</t>
  </si>
  <si>
    <t>DF171</t>
  </si>
  <si>
    <t>KALIBRAČNÍ ROZTOK 1  S1820 (ABL 825)</t>
  </si>
  <si>
    <t>DF166</t>
  </si>
  <si>
    <t>KALIBRAČNÍ ROZTOK 2  S1830 (ABL 825)</t>
  </si>
  <si>
    <t>DD305</t>
  </si>
  <si>
    <t>KARTICKY TEST.SCREENING 45X70 á 100 ks</t>
  </si>
  <si>
    <t>DD309</t>
  </si>
  <si>
    <t>Laktátová membránová souprava</t>
  </si>
  <si>
    <t>DD267</t>
  </si>
  <si>
    <t>MEMBRÁNOVÁ SOUPRAVA K+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</si>
  <si>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</si>
  <si>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</si>
  <si>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</si>
  <si>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</si>
  <si>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</si>
  <si>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</si>
  <si>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</si>
  <si>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</si>
  <si>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DH263</t>
  </si>
  <si>
    <t>Termo papír (8ks)</t>
  </si>
  <si>
    <t>DC634</t>
  </si>
  <si>
    <t>THB KALIBRAČNÍ ROZTOK,S7770</t>
  </si>
  <si>
    <t>DA376</t>
  </si>
  <si>
    <t>Zachycovače krevních sraženin, Clot Catchers ,250</t>
  </si>
  <si>
    <t>50115050</t>
  </si>
  <si>
    <t>obvazový materiál (Z502)</t>
  </si>
  <si>
    <t>ZL410</t>
  </si>
  <si>
    <t>Krytí gelové Hemagel 100 g A2681147</t>
  </si>
  <si>
    <t>ZA570</t>
  </si>
  <si>
    <t>Krytí transparentní tegaderm 4,4 cm x 4,4 cm bal. á 100 ks 1622W náhrada ZQ115 - povoleno pouze pro NOVO</t>
  </si>
  <si>
    <t>ZF225</t>
  </si>
  <si>
    <t>Náplast hypoalergenní á 250 ks 5353811</t>
  </si>
  <si>
    <t>ZA318</t>
  </si>
  <si>
    <t>Náplast transpore 1,25 cm x 9,14 m 1527-0</t>
  </si>
  <si>
    <t>ZK522</t>
  </si>
  <si>
    <t>Tampon sterilní z buničité vaty / 20 ks karton á 9600 ks 1230213120</t>
  </si>
  <si>
    <t>ZA467</t>
  </si>
  <si>
    <t>Tyčinka vatová nesterilní 15 cm bal. á 100 ks 9679369</t>
  </si>
  <si>
    <t>ZA446</t>
  </si>
  <si>
    <t>Vata buničitá přířezy 20 x 30 cm 1230200129</t>
  </si>
  <si>
    <t>50115060</t>
  </si>
  <si>
    <t>ZPr - ostatní (Z503)</t>
  </si>
  <si>
    <t>ZA674</t>
  </si>
  <si>
    <t>Cévka CN-01, bal.á 40 ks, 646959</t>
  </si>
  <si>
    <t>ZO492</t>
  </si>
  <si>
    <t>Čidlo saturační masimo jednorázové pro novorozence bal. á 20 ks RD SET Neo 4003 -  n. 15-8-0000057</t>
  </si>
  <si>
    <t>ZB675</t>
  </si>
  <si>
    <t>Elektroda EKG pro novorozence bal. á 150 ks 19.000.00.916</t>
  </si>
  <si>
    <t>ZA737</t>
  </si>
  <si>
    <t>Filtr mini spike modrý 4550234</t>
  </si>
  <si>
    <t>ZC837</t>
  </si>
  <si>
    <t>Fonendoskop neonatální dvoustranný modrý P00202</t>
  </si>
  <si>
    <t>ZA744</t>
  </si>
  <si>
    <t>Kanyla neoflon 24G žlutá BDC391350</t>
  </si>
  <si>
    <t>ZM221</t>
  </si>
  <si>
    <t>Klobouček kojící kontaktní Tulips M bal. á 10 párů 63.00.15</t>
  </si>
  <si>
    <t>ZN691</t>
  </si>
  <si>
    <t>Lanceta Solace zelená bezpečnostní 21G/2,2 mm bal. á 100 ks NT-PA21-100</t>
  </si>
  <si>
    <t>ZN206</t>
  </si>
  <si>
    <t>Lopatka ústní dřevěná lékařská sterilní 150 x 17 mm bal. á 5 x 100 ks 4002/SG/CS/L</t>
  </si>
  <si>
    <t>ZF159</t>
  </si>
  <si>
    <t>Nádoba na kontaminovaný odpad 1 l 15-0002</t>
  </si>
  <si>
    <t>Nádoba na kontaminovaný odpad 1 obdélník l 15-0002</t>
  </si>
  <si>
    <t>ZO777</t>
  </si>
  <si>
    <t>Nástroj čistící echoscreen bal. á 10 ks 1040</t>
  </si>
  <si>
    <t>ZB439</t>
  </si>
  <si>
    <t>Odstraňovač náplastí Convacare á 100 ks 0011279 37443</t>
  </si>
  <si>
    <t>ZH760</t>
  </si>
  <si>
    <t>Popisovač na kůži sterilní, chirurgický, BLAYCO RQ-01, 13 cm, s jedním hrotem, gen. violeť + PVC pravítko 15 cm TCH02</t>
  </si>
  <si>
    <t>ZL688</t>
  </si>
  <si>
    <t>Proužky Accu-Check Inform IIStrip 50 EU1 á 50 ks 05942861041</t>
  </si>
  <si>
    <t>ZL689</t>
  </si>
  <si>
    <t>Roztok Accu-Check Performa Int´l Controls 1+2 level 04861736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</si>
  <si>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</si>
  <si>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</si>
  <si>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</si>
  <si>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</si>
  <si>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</si>
  <si>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</si>
  <si>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</si>
  <si>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</si>
  <si>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ZA746</t>
  </si>
  <si>
    <t>Stříkačka injekční 3-dílná 1 ml L tuberculin Omnifix Solo 9161406V</t>
  </si>
  <si>
    <t>ZB384</t>
  </si>
  <si>
    <t>Stříkačka injekční 3-dílná 20 ml LL Omnifix Solo se závitem bal. á 100 ks 4617207V</t>
  </si>
  <si>
    <t>ZH286</t>
  </si>
  <si>
    <t>Teploměr digitální s ohebným hrotem Thermoval Kids flex - voděodolný, nárazuvzdorný (91925) 9250532</t>
  </si>
  <si>
    <t>ZQ486</t>
  </si>
  <si>
    <t>Tyčinka vatová sterilní 14 cm po jednotlivě balená velká 1 bal/100 ks 4791911</t>
  </si>
  <si>
    <t>ZK799</t>
  </si>
  <si>
    <t>Zátka combi červená 4495101</t>
  </si>
  <si>
    <t>ZB755</t>
  </si>
  <si>
    <t>Zkumavka 1,0 ml K3 edta fialová 454034</t>
  </si>
  <si>
    <t>ZP077</t>
  </si>
  <si>
    <t>Zkumavka 15 ml PP 101/16,5 mm bílý šroubový uzávěr sterilní jednotlivě balená, tekutý materiál na bakteriolog. vyšetření 10362/MO/SG/CS</t>
  </si>
  <si>
    <t>ZI182</t>
  </si>
  <si>
    <t>Zkumavka močová + aplikátor s chem.stabilizátorem UriSwab žlutá 802CE.A</t>
  </si>
  <si>
    <t>ZA743</t>
  </si>
  <si>
    <t>Zkumavka odběrová 0,5 ml tapval fialová (Aquisel) 11170</t>
  </si>
  <si>
    <t>ZA888</t>
  </si>
  <si>
    <t>Zkumavka odběrová s gelem tapval bílá (Aquisel) 19860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</si>
  <si>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</si>
  <si>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</si>
  <si>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</si>
  <si>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</si>
  <si>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ZA834</t>
  </si>
  <si>
    <t>Jehla injekční 0,7 x 40 mm černá 4660021</t>
  </si>
  <si>
    <t>ZF925</t>
  </si>
  <si>
    <t>Jehla injekční 0,9 x 25 mm žlutá á 100 ks 4657500</t>
  </si>
  <si>
    <t>ZA832</t>
  </si>
  <si>
    <t>Jehla injekční 0,9 x 40 mm žlutá 4657519</t>
  </si>
  <si>
    <t>50115067</t>
  </si>
  <si>
    <t>ZPr - rukavice (Z532)</t>
  </si>
  <si>
    <t>ZN041</t>
  </si>
  <si>
    <t>Rukavice operační latex bez pudru sterilní  PF ansell gammex vel. 6,5 330048065</t>
  </si>
  <si>
    <t>ZN126</t>
  </si>
  <si>
    <t>Rukavice operační latex bez pudru sterilní  PF ansell gammex vel. 7,0 330048070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</si>
  <si>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</si>
  <si>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</si>
  <si>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</si>
  <si>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</si>
  <si>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ZO257</t>
  </si>
  <si>
    <t>Rukavice vyšetřovací nitril sempercare bez pudru Soft růžové bal. á 200 ks vel. L 34433 - pouze pro novorozence</t>
  </si>
  <si>
    <t>ZO255</t>
  </si>
  <si>
    <t>Rukavice vyšetřovací nitril sempercare bez pudru Soft růžové bal. á 200 ks vel. S 34431 - pouze pro novorozence</t>
  </si>
  <si>
    <t>DC319</t>
  </si>
  <si>
    <t>AUTOCHECK TM5+/LEVEL1/S7735</t>
  </si>
  <si>
    <t>DC320</t>
  </si>
  <si>
    <t>AUTOCHECK TM5+/LEVEL3/S7755</t>
  </si>
  <si>
    <t>DB437</t>
  </si>
  <si>
    <t>KALIBRACNI PLYN 1(10 bar)</t>
  </si>
  <si>
    <t>DC853</t>
  </si>
  <si>
    <t>KALIBRACNI PLYN 2</t>
  </si>
  <si>
    <t>DC959</t>
  </si>
  <si>
    <t>MEMBRÁNOVÁ SOUPRAVA  Na+</t>
  </si>
  <si>
    <t>DD269</t>
  </si>
  <si>
    <t>MEMBRÁNOVÁ SOUPRAVA Cl</t>
  </si>
  <si>
    <t>DG191</t>
  </si>
  <si>
    <t>UNIV.INDIK.PAPIRKY pH 0-12</t>
  </si>
  <si>
    <t>ZO123</t>
  </si>
  <si>
    <t>Fixace nosních katetrů nasofix niko M – I dětský bal. á 100 ks 49-625M-I</t>
  </si>
  <si>
    <t>Fixace nosních katetrů nasofix niko M – I dětský bal. á 100 ks 49-625M-I - dočasný výpadek</t>
  </si>
  <si>
    <t>ZC845</t>
  </si>
  <si>
    <t>Kompresa NT 10 x 20 cm/5 ks sterilní 26621</t>
  </si>
  <si>
    <t>ZA516</t>
  </si>
  <si>
    <t>Kompresa NT 7,5 x 7,5 cm/10 ks sterilkompres sterilní karton á 1000 ks 1325020266</t>
  </si>
  <si>
    <t>ZA485</t>
  </si>
  <si>
    <t>Krytí bioclusive 10 x 12 cm bal. á 10 ks BIP1012 SYS (2463)</t>
  </si>
  <si>
    <t>ZA627</t>
  </si>
  <si>
    <t>Krytí granuflex extra thin 5 x 10 cm á 10 ks 0021661 187959</t>
  </si>
  <si>
    <t>ZA550</t>
  </si>
  <si>
    <t>Krytí hydrogelové nu-gel 25 g bal. á 6 ks MNG425</t>
  </si>
  <si>
    <t>ZA544</t>
  </si>
  <si>
    <t>Krytí inadine nepřilnavé 5,0 x 5,0 cm 1/10 SYS01481EE</t>
  </si>
  <si>
    <t>ZE396</t>
  </si>
  <si>
    <t>Krytí mastný tyl grassolind 7,5 x 10 cm bal. á 10 ks 499313</t>
  </si>
  <si>
    <t>ZE748</t>
  </si>
  <si>
    <t>Krytí melgisorb Ag alginátové absorpční 10 x 10 cm bal. á 10 ks 256105</t>
  </si>
  <si>
    <t>ZE108</t>
  </si>
  <si>
    <t>Krytí mepilex lite 10 x 10 cm bal. á 5 ks 284100-01</t>
  </si>
  <si>
    <t>ZF108</t>
  </si>
  <si>
    <t>Krytí mepilex lite 6 x  8,5 cm bal. á 5 ks 284000-01</t>
  </si>
  <si>
    <t>ZG613</t>
  </si>
  <si>
    <t>Krytí mepitel one 8 x 10 cm  bal. á 5 ks 289200-00</t>
  </si>
  <si>
    <t>ZN816</t>
  </si>
  <si>
    <t>Krytí roztok k výplachu a čištění ran ActiMaris Sensitiv 300 ml 3098093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</si>
  <si>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</si>
  <si>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</si>
  <si>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</si>
  <si>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</si>
  <si>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ZF351</t>
  </si>
  <si>
    <t>Náplast transpore bílá 1,25 cm x 9,14 m bal. á 24 ks 1534-0</t>
  </si>
  <si>
    <t>ZA415</t>
  </si>
  <si>
    <t>Obinadlo idealast-haft 6 cm x 10 m 931114</t>
  </si>
  <si>
    <t>ZQ114</t>
  </si>
  <si>
    <t>Steh náplasťový pevný Pharmastrip 4 mm x 76mm 1 obálka á 8 stehů bal. á 100 obálek (náhrada za steri-strip) P-PHST476</t>
  </si>
  <si>
    <t>ZA441</t>
  </si>
  <si>
    <t>Steh náplasťový Steri-strip 6 x 38 mm bal. á 50 ks R1542</t>
  </si>
  <si>
    <t>ZA615</t>
  </si>
  <si>
    <t>Tampón cavilon 1 ml bal. á 25 ks 3343E</t>
  </si>
  <si>
    <t>ZA444</t>
  </si>
  <si>
    <t>Tampon nesterilní stáčený 20 x 19 cm bez RTG nití bal. á 100 ks 1320300404</t>
  </si>
  <si>
    <t>ZA593</t>
  </si>
  <si>
    <t>Tampon sterilní stáčený 20 x 20 cm / 5 ks 28003+</t>
  </si>
  <si>
    <t>ZA630</t>
  </si>
  <si>
    <t>Tampon sterilní stáčený 9 x 9 cm / 5 ks karton á 650 ks 1230110421</t>
  </si>
  <si>
    <t>ZM769</t>
  </si>
  <si>
    <t>Ubrousky cavilon pro péči při inkontinenci 8 ubrousků 20 x 30 cm bal. á 96 ks 9274 DH888843488</t>
  </si>
  <si>
    <t>ZC683</t>
  </si>
  <si>
    <t>Ambuvak pro děti silikonový - sólo P00114 - AKCE 1290 Kč bez DPH do konce března</t>
  </si>
  <si>
    <t>ZA675</t>
  </si>
  <si>
    <t>Cévka pupeční CP-01 GAM646958</t>
  </si>
  <si>
    <t>ZA210</t>
  </si>
  <si>
    <t>Cévka vyživovací CV-01 GAMV686415 (GAM646957)</t>
  </si>
  <si>
    <t>ZD992</t>
  </si>
  <si>
    <t>Čidlo saturační masimo jednorázové pro novorozence k monitoru Mindray bal. á 20 ks 2329LHL</t>
  </si>
  <si>
    <t>ZL537</t>
  </si>
  <si>
    <t>Čidlo teplotní jednorázové bal. á 10 ks 2074816-001</t>
  </si>
  <si>
    <t>ZI683</t>
  </si>
  <si>
    <t>Drátek míchací á 500 ks 110009</t>
  </si>
  <si>
    <t>ZN575</t>
  </si>
  <si>
    <t>Dudlík červený 1-rychlostní s ochranným krytem novorozenci bal. á 180 ks 37589</t>
  </si>
  <si>
    <t>ZN574</t>
  </si>
  <si>
    <t>Dudlík modrý 3-rychlostní s ochranným krytem novorozenci a starší bal. á 180 ks 37587</t>
  </si>
  <si>
    <t>ZN573</t>
  </si>
  <si>
    <t>Dudlík růžový 3-rychlostní s ochranným krytem předčasně narozené děti bal. á 180 ks 37585</t>
  </si>
  <si>
    <t>ZA980</t>
  </si>
  <si>
    <t>Elektroda EEG subdermalní needle PRO-E3 bal. á 30 ks 62056</t>
  </si>
  <si>
    <t>ZQ250</t>
  </si>
  <si>
    <t>Hadička spojovací HS 1,8 x 450 mm UNIV DEPH free 2201 045 ND</t>
  </si>
  <si>
    <t>ZB338</t>
  </si>
  <si>
    <t>Hadička spojovací tlaková biocath 1,0 mm x 200 cm PB 3120 M</t>
  </si>
  <si>
    <t>ZB428</t>
  </si>
  <si>
    <t>Kanyla ET 2,5 bez manžety bal. á 10 ks 9325E</t>
  </si>
  <si>
    <t>ZB199</t>
  </si>
  <si>
    <t>Kanyla neoflon 26G fialová BDC391349</t>
  </si>
  <si>
    <t>ZI681</t>
  </si>
  <si>
    <t>Kapilára heparin litný 140 ul / 2,35 x 90 mm UH bal. á 100 ks 102090</t>
  </si>
  <si>
    <t>ZK884</t>
  </si>
  <si>
    <t>Kohout trojcestný discofix modrý 4095111</t>
  </si>
  <si>
    <t>ZB334</t>
  </si>
  <si>
    <t>Konektor bezjehlový bionecteur á 50 ks 896.03 povoleno pouze pro HOK, DK a NOVOR</t>
  </si>
  <si>
    <t>ZB299</t>
  </si>
  <si>
    <t>Konektor bezjehlový safeflow s prodl.hadičkou, bal.á 100 ks, 4097154</t>
  </si>
  <si>
    <t>ZQ783</t>
  </si>
  <si>
    <t>Konektor Upgrade kit pro hadičky vzduchové Philips M1596B k propojení s manžetami TK Philips M186xC, M187xC, bal. á 10 ks 989803167521</t>
  </si>
  <si>
    <t>ZQ081</t>
  </si>
  <si>
    <t>Láhev kojenecká jednorázová se šroub.víčkem 250 ml multipack bal. á 50 ks 14002</t>
  </si>
  <si>
    <t>ZQ083</t>
  </si>
  <si>
    <t>Láhev kojenecká jednorázová se šroub.víčkem 50 ml multipack bal. á 50 ks 14000</t>
  </si>
  <si>
    <t>ZN692</t>
  </si>
  <si>
    <t>Lanceta Solace modrá bezpečnostní 26G/1,8 mm bal. á 100 ks NT-PA26-100</t>
  </si>
  <si>
    <t>ZQ782</t>
  </si>
  <si>
    <t>Manžeta TK k monitoru Philips neonatální jednorázová, vinyl, vel. 1, obvod 3,1 - 5,7 cm, bal. á 10 ks M1866B-10</t>
  </si>
  <si>
    <t>ZI119</t>
  </si>
  <si>
    <t>Manžeta TK novorozenecká č. 2 M1868B  (dřív.kč.M1868A se již nevyrábí)</t>
  </si>
  <si>
    <t>ZC134</t>
  </si>
  <si>
    <t>Manžeta TK novorozenecká č. 3 M1870B + konektor (M1870A se již nevyrábí)</t>
  </si>
  <si>
    <t>ZC722</t>
  </si>
  <si>
    <t>Páska fixační bal. á 12 ks LNOP 1053</t>
  </si>
  <si>
    <t>ZP509</t>
  </si>
  <si>
    <t>Pinzeta UH sterilní I0600</t>
  </si>
  <si>
    <t>ZB501</t>
  </si>
  <si>
    <t>Přerušovač sání fingertip sterilní bal. á 100 ks 07.031.00.000</t>
  </si>
  <si>
    <t>ZB301</t>
  </si>
  <si>
    <t>Rampa 5 kohoutů bez PVC lipidorezistentní bal. á 20 ks RP 5000 M</t>
  </si>
  <si>
    <t>ZB360</t>
  </si>
  <si>
    <t>Rourka rektální CH12 délka 12 cm sterilní bal. á 20 ks 646699</t>
  </si>
  <si>
    <t>ZA400</t>
  </si>
  <si>
    <t>Sáček jímací dětský sterilní bal. á 10 ks 4425030</t>
  </si>
  <si>
    <t>ZA775</t>
  </si>
  <si>
    <t>Sáček močový lepicí dětský pro novoroz. 80 x 220 mm d744988 - nahrazen ZK456</t>
  </si>
  <si>
    <t>ZM753</t>
  </si>
  <si>
    <t>Sada Infant Flow LP nCPAP aolikátor. okruh, komora zvlhčovače s automatickým plněním bal. á 10 ks 7772011AK</t>
  </si>
  <si>
    <t>ZN771</t>
  </si>
  <si>
    <t>Sada k přístroji NO-A pro pediatrické použití 10002076</t>
  </si>
  <si>
    <t>ZI035</t>
  </si>
  <si>
    <t>Savička náhradní kulatá k šidítkům Flora kytička 100N</t>
  </si>
  <si>
    <t>ZN890</t>
  </si>
  <si>
    <t>Sonda pro enterální výživu graduovaná 4F /40 cm PVC 310.04</t>
  </si>
  <si>
    <t>ZN891</t>
  </si>
  <si>
    <t>Sonda pro enterální výživu graduovaná 5F /40 cm PVC 310.05</t>
  </si>
  <si>
    <t>ZN892</t>
  </si>
  <si>
    <t>Sonda pro enterální výživu graduovaná 6F /40 cm PVC 310.06</t>
  </si>
  <si>
    <t>ZJ356</t>
  </si>
  <si>
    <t>Sonda žaludeční CH10 1200 mm s RTG linkou bal. á 50 ks 412010</t>
  </si>
  <si>
    <t>ZJ703</t>
  </si>
  <si>
    <t>Sonda žaludeční CH8 1200mm s RTG linkou bal. á 50 ks 412008</t>
  </si>
  <si>
    <t>ZB543</t>
  </si>
  <si>
    <t>Souprava odběrová tracheální na odběr sekretu G05206</t>
  </si>
  <si>
    <t>ZB488</t>
  </si>
  <si>
    <t>Sprej cavilon 28 ml bal. á 12 ks 3346E</t>
  </si>
  <si>
    <t>ZE308</t>
  </si>
  <si>
    <t>Stříkačka injekční 3-dílná 5 ml LL Omnifix Solo se závitem 4617053V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</si>
  <si>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</si>
  <si>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</si>
  <si>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</si>
  <si>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</si>
  <si>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ZB228</t>
  </si>
  <si>
    <t>Systém hrudní drenáže Pleur-evac bal. á 6 ks pro děti A-6020-08LF</t>
  </si>
  <si>
    <t>ZB195</t>
  </si>
  <si>
    <t>Systém odsávací uzavřený TC CH8 neo / pedi 30,5 cm 198-5</t>
  </si>
  <si>
    <t>ZI026</t>
  </si>
  <si>
    <t>Šidítko dětské Flora 03 kytička bal. á 30 ks 1001</t>
  </si>
  <si>
    <t>ZD147</t>
  </si>
  <si>
    <t>Trokar hrudní 8F 8 cm pro novor.s kon.hrotem, RTG kontrastní bal. á 15 ks 625.08</t>
  </si>
  <si>
    <t>ZP357</t>
  </si>
  <si>
    <t>Tyčinka vatová zvlhčující glycerín + citron bal. á 75 ks FTL-LS-15</t>
  </si>
  <si>
    <t>ZM517</t>
  </si>
  <si>
    <t>Ventil včetně 6 bílých membrán K800.0727</t>
  </si>
  <si>
    <t>ZB452</t>
  </si>
  <si>
    <t>Víko kompletní kompaktní podtl. odsáv. P00341</t>
  </si>
  <si>
    <t>ZF940</t>
  </si>
  <si>
    <t>Vzduchovod nosní 3,5 mm bal. á 10 ks 321035</t>
  </si>
  <si>
    <t>ZI682</t>
  </si>
  <si>
    <t>Zátka ke kapiláře á 500 ks (8153) 110180</t>
  </si>
  <si>
    <t>Zkumavka 15 ml PP 101/16,5 mm bílý šroubový uzávěr sterilní jednotlivě balená 10362/MO/SG/CS</t>
  </si>
  <si>
    <t>ZB760</t>
  </si>
  <si>
    <t>Zkumavka červená 3 ml 454095</t>
  </si>
  <si>
    <t>ZB763</t>
  </si>
  <si>
    <t>Zkumavka červená 9 ml 455092</t>
  </si>
  <si>
    <t>ZO939</t>
  </si>
  <si>
    <t>Zkumavka liquor PP 10 ml 15,3 x 92 ml šroubovací víčko sterilní s popisem bal.á 100 ks 62.610.018</t>
  </si>
  <si>
    <t>ZB985</t>
  </si>
  <si>
    <t>Zkumavka močová urin-monovette s pístem 10 ml sterilní bal. á 100 ks 10.252.020</t>
  </si>
  <si>
    <t>ZB533</t>
  </si>
  <si>
    <t>Zkumavka na kovy 6 ml 456080</t>
  </si>
  <si>
    <t>ZB336</t>
  </si>
  <si>
    <t>Zkumavka odběrová 1 ml tapval modrá bal. á 50 ks (Aquisel) 13060</t>
  </si>
  <si>
    <t>ZB776</t>
  </si>
  <si>
    <t>Zkumavka zelená 3 ml 454082</t>
  </si>
  <si>
    <t>50115063</t>
  </si>
  <si>
    <t>ZPr - vaky, sety (Z528)</t>
  </si>
  <si>
    <t>ZA716</t>
  </si>
  <si>
    <t>Set infuzní intrafix air bez PVC 180 cm 4063002</t>
  </si>
  <si>
    <t>50115064</t>
  </si>
  <si>
    <t>ZPr - šicí materiál (Z529)</t>
  </si>
  <si>
    <t>ZA878</t>
  </si>
  <si>
    <t>Šití ethilon bl 4-0 bal. á 12 ks (W319) 662G</t>
  </si>
  <si>
    <t>ZB556</t>
  </si>
  <si>
    <t>Jehla injekční 1,2 x 40 mm růžová 4665120</t>
  </si>
  <si>
    <t>ZO256</t>
  </si>
  <si>
    <t>Rukavice vyšetřovací nitril bez pudru nesterilní sempercare Soft růžové bal. á 200 ks vel. M 34432 - pouze pro novorozence</t>
  </si>
  <si>
    <t>50115070</t>
  </si>
  <si>
    <t>ZPr - katetry ostatní (Z513)</t>
  </si>
  <si>
    <t>ZP084</t>
  </si>
  <si>
    <t>Katetr pupeční jednocestný 3,5 Fr x 40 cm 1270.03</t>
  </si>
  <si>
    <t>50115079</t>
  </si>
  <si>
    <t>ZPr - internzivní péče (Z542)</t>
  </si>
  <si>
    <t>ZM999</t>
  </si>
  <si>
    <t>Adaptér HFO autoklávovatelný k ventilátoru Fabian 7209</t>
  </si>
  <si>
    <t>ZC905</t>
  </si>
  <si>
    <t>Hadice silikon 7 x 11,0 x 2,00 mm á 10 m pro drenáž těl.dutin KVS60-070110</t>
  </si>
  <si>
    <t>ZK465</t>
  </si>
  <si>
    <t>Hadička spojovací propojovací ventilátor/zvlhčovač jednorázová k ventilátoru Fabian bal. á 10 ks 270.520</t>
  </si>
  <si>
    <t>ZI235</t>
  </si>
  <si>
    <t>Komora pro zvlhčovače jednorázová k ventilátoru Fabian bal. á 10 ks 500.300 (500380)</t>
  </si>
  <si>
    <t>ZN141</t>
  </si>
  <si>
    <t>Okruh dýchací vyhřívaný s přívodní hadicí komorou nízkoprůtokovou zvlhčovací patronou Vapotherm pro rozsah průtoku 2-8 l/min. bal. á 5 ks PF-DPC-Low</t>
  </si>
  <si>
    <t>ZM993</t>
  </si>
  <si>
    <t>Senzor průtokový novorozenecký autoklávovatelný k ventilátoru Fabian 1031</t>
  </si>
  <si>
    <t>Spotřeba zdravotnického materiálu - orientační přehled</t>
  </si>
  <si>
    <t>3 NLZP</t>
  </si>
  <si>
    <t>4 THP</t>
  </si>
  <si>
    <t>5 Dohody</t>
  </si>
  <si>
    <t>1 Celkem</t>
  </si>
  <si>
    <t>2 Celkem</t>
  </si>
  <si>
    <t>3 Celkem</t>
  </si>
  <si>
    <t>4 Celkem</t>
  </si>
  <si>
    <t>ON Data</t>
  </si>
  <si>
    <t>lékaři pod odborným dozorem</t>
  </si>
  <si>
    <t>lékaři specialisté</t>
  </si>
  <si>
    <t>všeobecné sestry bez dohl.</t>
  </si>
  <si>
    <t>porodní asistenti</t>
  </si>
  <si>
    <t>dětské sestry §5/D4</t>
  </si>
  <si>
    <t>dětské sestry §5/D2</t>
  </si>
  <si>
    <t>dětské sestry §5/D3</t>
  </si>
  <si>
    <t>sanitáři</t>
  </si>
  <si>
    <t>THP</t>
  </si>
  <si>
    <t>dohody</t>
  </si>
  <si>
    <t>Specializovaná ambulantní péče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</si>
  <si>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</si>
  <si>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</si>
  <si>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</si>
  <si>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</si>
  <si>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</si>
  <si>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</si>
  <si>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Bahúlová Michaela</t>
  </si>
  <si>
    <t>Zdravotní výkony vykázané na pracovišti v rámci ambulantní péče dle lékařů *</t>
  </si>
  <si>
    <t>06</t>
  </si>
  <si>
    <t>301</t>
  </si>
  <si>
    <t>(prázdné)</t>
  </si>
  <si>
    <t>1</t>
  </si>
  <si>
    <t>0210115</t>
  </si>
  <si>
    <t>SYNAGI</t>
  </si>
  <si>
    <t>0210114</t>
  </si>
  <si>
    <t>SYNAGIS</t>
  </si>
  <si>
    <t>2</t>
  </si>
  <si>
    <t>0007957</t>
  </si>
  <si>
    <t>Erytrocyty deleukotizované</t>
  </si>
  <si>
    <t>0407942</t>
  </si>
  <si>
    <t>Poíplatek za ozáoení</t>
  </si>
  <si>
    <t>V</t>
  </si>
  <si>
    <t>09111</t>
  </si>
  <si>
    <t>ODBĚR KAPILÁRNÍ KRVE</t>
  </si>
  <si>
    <t>09117</t>
  </si>
  <si>
    <t>ODBĚR KRVE ZE ŽÍLY U DÍTĚTĚ DO 10 LET</t>
  </si>
  <si>
    <t>09227</t>
  </si>
  <si>
    <t>I. V. APLIKACE KRVE NEBO KREVNÍCH DERIVÁTŮ</t>
  </si>
  <si>
    <t>09511</t>
  </si>
  <si>
    <t>MINIMÁLNÍ KONTAKT LÉKAŘE S PACIENTEM</t>
  </si>
  <si>
    <t>31023</t>
  </si>
  <si>
    <t>KONTROLNÍ VYŠETŘENÍ DĚTSKÝM LÉKAŘEM</t>
  </si>
  <si>
    <t>73028</t>
  </si>
  <si>
    <t>SCREENING SLUCHU U NOVOROZENCŮ</t>
  </si>
  <si>
    <t>99991</t>
  </si>
  <si>
    <t>(VZP) KÓD POUZE PRO CENTRA DLE VYHL. 368/2006 - SL</t>
  </si>
  <si>
    <t>09555</t>
  </si>
  <si>
    <t>OŠETŘENÍ DÍTĚTE DO 6 LET</t>
  </si>
  <si>
    <t>09215</t>
  </si>
  <si>
    <t>INJEKCE I. M., S. C., I. D.</t>
  </si>
  <si>
    <t>31022</t>
  </si>
  <si>
    <t>CÍLENÉ VYŠETŘENÍ DĚTSKÝM LÉKAŘEM</t>
  </si>
  <si>
    <t>09513</t>
  </si>
  <si>
    <t>TELEFONICKÁ KONZULTACE OŠETŘUJÍCÍHO LÉKAŘE PACIENT</t>
  </si>
  <si>
    <t>31021</t>
  </si>
  <si>
    <t>KOMPLEXNÍ VYŠETŘENÍ DĚTSKÝM LÉKAŘEM</t>
  </si>
  <si>
    <t>09115</t>
  </si>
  <si>
    <t>ODBĚR BIOLOGICKÉHO MATERIÁLU JINÉHO NEŽ KREV NA KV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</si>
  <si>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</si>
  <si>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</si>
  <si>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Dětská klinika</t>
  </si>
  <si>
    <t>3F4</t>
  </si>
  <si>
    <t>0005114</t>
  </si>
  <si>
    <t>TARGOCID</t>
  </si>
  <si>
    <t>0065989</t>
  </si>
  <si>
    <t>MYCOMAX</t>
  </si>
  <si>
    <t>0068999</t>
  </si>
  <si>
    <t>AMPICILIN 0,5 BIOTIKA</t>
  </si>
  <si>
    <t>0083487</t>
  </si>
  <si>
    <t>MERONEM</t>
  </si>
  <si>
    <t>0092206</t>
  </si>
  <si>
    <t>AUGMENTIN 600 MG</t>
  </si>
  <si>
    <t>0096413</t>
  </si>
  <si>
    <t>GENTAMICIN LEK</t>
  </si>
  <si>
    <t>0096414</t>
  </si>
  <si>
    <t>0142077</t>
  </si>
  <si>
    <t>0201030</t>
  </si>
  <si>
    <t>0064835</t>
  </si>
  <si>
    <t>AXETINE</t>
  </si>
  <si>
    <t>0113453</t>
  </si>
  <si>
    <t>0166265</t>
  </si>
  <si>
    <t>0201958</t>
  </si>
  <si>
    <t>0107959</t>
  </si>
  <si>
    <t>Trombocyty z aferézy deleukotizované</t>
  </si>
  <si>
    <t>00631</t>
  </si>
  <si>
    <t>OD TYPU 31 - PRO NEMOCNICE TYPU 3, (KATEGORIE 6)</t>
  </si>
  <si>
    <t>17261</t>
  </si>
  <si>
    <t>SPECIALIZOVANÉ ECHOKARDIOGRAFICKÉ VYŠETŘENÍ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</si>
  <si>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</si>
  <si>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</si>
  <si>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</si>
  <si>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</si>
  <si>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</si>
  <si>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</si>
  <si>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34455</t>
  </si>
  <si>
    <t>(VZP) PORODNÍ VÁHA NOVOROZENCE NAD 2499 GRAMŮ</t>
  </si>
  <si>
    <t>99999</t>
  </si>
  <si>
    <t>Nespecifikovany vykon</t>
  </si>
  <si>
    <t>34453</t>
  </si>
  <si>
    <t>(VZP) PORODNÍ VÁHA NOVOROZENCE OD 1500 DO 1999 GRA</t>
  </si>
  <si>
    <t>31130</t>
  </si>
  <si>
    <t>PŘIJETÍ DOPROVODU DÍTĚTE</t>
  </si>
  <si>
    <t>00612</t>
  </si>
  <si>
    <t>OD TYPU 12 - PRO NEMOCNICE TYPU 3, (KATEGORIE 6)</t>
  </si>
  <si>
    <t>91905</t>
  </si>
  <si>
    <t>(DRG) GESTAČNÍ STÁŘÍ NOVOROZENCE OD 37. TÝDNE + 0.</t>
  </si>
  <si>
    <t>34046</t>
  </si>
  <si>
    <t>SCREENING VROZENÉ KATARAKTY</t>
  </si>
  <si>
    <t>91904</t>
  </si>
  <si>
    <t>(DRG) GESTAČNÍ STÁŘÍ NOVOROZENCE OD 34. TÝDNE + 0.</t>
  </si>
  <si>
    <t>91901</t>
  </si>
  <si>
    <t>(DRG) GESTAČNÍ STÁŘÍ NOVOROZENCE OD 25. TÝDNE + 0.</t>
  </si>
  <si>
    <t>91902</t>
  </si>
  <si>
    <t>(DRG) GESTAČNÍ STÁŘÍ NOVOROZENCE OD 28. TÝDNE + 0.</t>
  </si>
  <si>
    <t>3T4</t>
  </si>
  <si>
    <t>0003952</t>
  </si>
  <si>
    <t>AMIKIN 500 MG</t>
  </si>
  <si>
    <t>0011592</t>
  </si>
  <si>
    <t>0016600</t>
  </si>
  <si>
    <t>UNASYN</t>
  </si>
  <si>
    <t>0026039</t>
  </si>
  <si>
    <t>KIOVIG</t>
  </si>
  <si>
    <t>0042144</t>
  </si>
  <si>
    <t>HUMAN ALBUMIN GRIFOLS 20%</t>
  </si>
  <si>
    <t>0072973</t>
  </si>
  <si>
    <t>AMOKSIKLAV 600 MG</t>
  </si>
  <si>
    <t>0087226</t>
  </si>
  <si>
    <t>0092289</t>
  </si>
  <si>
    <t>EDICIN</t>
  </si>
  <si>
    <t>0131654</t>
  </si>
  <si>
    <t>CEFTAZIDIM KABI</t>
  </si>
  <si>
    <t>0137484</t>
  </si>
  <si>
    <t>ANBINEX</t>
  </si>
  <si>
    <t>0137499</t>
  </si>
  <si>
    <t>0164401</t>
  </si>
  <si>
    <t>FLUCONAZOL KABI</t>
  </si>
  <si>
    <t>0129056</t>
  </si>
  <si>
    <t>0141836</t>
  </si>
  <si>
    <t>AMIKACIN B. BRAUN</t>
  </si>
  <si>
    <t>0183817</t>
  </si>
  <si>
    <t>0025670</t>
  </si>
  <si>
    <t>INOMAX</t>
  </si>
  <si>
    <t>0007955</t>
  </si>
  <si>
    <t>0107960</t>
  </si>
  <si>
    <t>0207921</t>
  </si>
  <si>
    <t>Plazma čerstvá zmrazená</t>
  </si>
  <si>
    <t>3</t>
  </si>
  <si>
    <t>0012996</t>
  </si>
  <si>
    <t>ZÁSOBNÍK PRO STAPLER LIN. S NOŽEM - TCR,TVR,TRT 55</t>
  </si>
  <si>
    <t>0012999</t>
  </si>
  <si>
    <t>STAPLER LINEÁRNÍ S NOŽEM - TCT55; TLC55 (S PZT 001</t>
  </si>
  <si>
    <t>0068197</t>
  </si>
  <si>
    <t>SYSTÉM HYDROCEPHALNÍ DRENÁŽNÍ</t>
  </si>
  <si>
    <t>0069500</t>
  </si>
  <si>
    <t>KANYLA TRACHEOSTOMICKÁ S NÍZKOTLAKOU MANŽETOU</t>
  </si>
  <si>
    <t>0069598</t>
  </si>
  <si>
    <t>SYSTÉM HYDROCEPHALNÍ DRENÁŽNÍ-SHUNT</t>
  </si>
  <si>
    <t>0055779</t>
  </si>
  <si>
    <t>KATETR BROVIAC JEDNOLUMENOVÝ ZAVÁDĚCÍ SET 0600520</t>
  </si>
  <si>
    <t>00671</t>
  </si>
  <si>
    <t>OD TYPU 71 - PRO NEMOCNICE TYPU 3, (KATEGORIE 6) -</t>
  </si>
  <si>
    <t>00675</t>
  </si>
  <si>
    <t>OD TYPU 75 - PRO NEMOCNICE TYPU 3, (KATEGORIE 6) -</t>
  </si>
  <si>
    <t>90902</t>
  </si>
  <si>
    <t xml:space="preserve">(DRG) DOBA TRVÁNÍ UMĚLÉ PLICNÍ VENTILACE VÍCE NEŽ </t>
  </si>
  <si>
    <t>34450</t>
  </si>
  <si>
    <t>(VZP) PORODNÍ VÁHA NOVOROZENCE POD 750 GRAMŮ</t>
  </si>
  <si>
    <t>90906</t>
  </si>
  <si>
    <t>90903</t>
  </si>
  <si>
    <t>90904</t>
  </si>
  <si>
    <t>00678</t>
  </si>
  <si>
    <t>OD TYPU 78 - PRO NEMOCNICE TYPU 3, (KATEGORIE 6) -</t>
  </si>
  <si>
    <t>00672</t>
  </si>
  <si>
    <t>OD TYPU 72 - PRO NEMOCNICE TYPU 3, (KATEGORIE 6) -</t>
  </si>
  <si>
    <t>34452</t>
  </si>
  <si>
    <t>(VZP) PORODNÍ VÁHA NOVOROZENCE OD 1000 DO 1499 GRA</t>
  </si>
  <si>
    <t>34451</t>
  </si>
  <si>
    <t>(VZP) PORODNÍ VÁHA NOVOROZENCE OD 750 DO 999 GRAMŮ</t>
  </si>
  <si>
    <t>90955</t>
  </si>
  <si>
    <t>(DRG) VENTILAČNÍ PODPORA U NOVOROZENCŮ</t>
  </si>
  <si>
    <t>34320</t>
  </si>
  <si>
    <t>SELEKTIVNÍ PLICNÍ VAZODILATACE POMOCÍ OXIDU DUSNAT</t>
  </si>
  <si>
    <t>91903</t>
  </si>
  <si>
    <t>(DRG) GESTAČNÍ STÁŘÍ NOVOROZENCE OD 31. TÝDNE + 0.</t>
  </si>
  <si>
    <t>5F1</t>
  </si>
  <si>
    <t>32510</t>
  </si>
  <si>
    <t>ZAVEDENÍ DLOUHODOBÉ KANYLACE CENTRÁLNÍHO ŽILNÍHO S</t>
  </si>
  <si>
    <t>51353</t>
  </si>
  <si>
    <t>PUNKCE, ODSÁTÍ TENKÉHO STŘEVA, MANIPULACE SE STŘEV</t>
  </si>
  <si>
    <t>63589</t>
  </si>
  <si>
    <t>SALPINGEKTOMIE NEBO ADNEXEKTOMIE A NEBO RESEKCE OV</t>
  </si>
  <si>
    <t>51386</t>
  </si>
  <si>
    <t>SUTURA EV. EXCIZE A SUTURA LÉZE STĚNY ŽALUDKU NEBO</t>
  </si>
  <si>
    <t>51367</t>
  </si>
  <si>
    <t>APENDEKTOMIE NEBO OPERAČNÍ DRENÁŽ PERIAPENDIKULÁRN</t>
  </si>
  <si>
    <t>51355</t>
  </si>
  <si>
    <t>DVOJ - A VÍCENÁSOBNÁ RESEKCE A (NEBO) ANASTOMÓZA T</t>
  </si>
  <si>
    <t>52221</t>
  </si>
  <si>
    <t>ATRESIE TENKÉHO STŘEVA VČETNĚ DUODENA U NOVOROZENC</t>
  </si>
  <si>
    <t>51361</t>
  </si>
  <si>
    <t>KOLEKTOMIE SUBTOTÁLNÍ S ILEOSTOMIÍ A UZÁVĚREM REKT</t>
  </si>
  <si>
    <t>52231</t>
  </si>
  <si>
    <t>OPERACE OMFALOKÉLY NEBO GASTROSCHÍZY</t>
  </si>
  <si>
    <t>5F6</t>
  </si>
  <si>
    <t>56163</t>
  </si>
  <si>
    <t>ZEVNÍ KOMOROVÁ DRENÁŽ NEBO ZAVEDENÍ ČIDLA NA MĚŘEN</t>
  </si>
  <si>
    <t>56169</t>
  </si>
  <si>
    <t>VENTRIKULOSKOPIE</t>
  </si>
  <si>
    <t>56125</t>
  </si>
  <si>
    <t>OPERAČNÍ REVIZE NEBO ZAVEDENÍ DRENÁŽE MOZKOMÍŠNÍHO</t>
  </si>
  <si>
    <t>606</t>
  </si>
  <si>
    <t>66021</t>
  </si>
  <si>
    <t>KOMPLEXNÍ VYŠETŘENÍ ORTOPEDEM</t>
  </si>
  <si>
    <t>66031</t>
  </si>
  <si>
    <t>PREVENTIVNÍ VYŠETŘENÍ KYČELNÍCH KLOUBŮ U KOJENCE</t>
  </si>
  <si>
    <t>702</t>
  </si>
  <si>
    <t>7F1</t>
  </si>
  <si>
    <t>71717</t>
  </si>
  <si>
    <t>TRACHEOTOMIE</t>
  </si>
  <si>
    <t>10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</si>
  <si>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</si>
  <si>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</si>
  <si>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</si>
  <si>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</si>
  <si>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</si>
  <si>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</si>
  <si>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</si>
  <si>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</si>
  <si>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</si>
  <si>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</si>
  <si>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</si>
  <si>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</si>
  <si>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</si>
  <si>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</si>
  <si>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</si>
  <si>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</si>
  <si>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</si>
  <si>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15633</t>
  </si>
  <si>
    <t xml:space="preserve">NOVOROZENEC, VÁHA PŘI PORODU &lt;=1000G, BEZ ZÁKLADNÍHO VÝKONU S                                       </t>
  </si>
  <si>
    <t>15643</t>
  </si>
  <si>
    <t xml:space="preserve">NOVOROZENEC, VÁHA PŘI PORODU 1000-1499G, SE ZÁKLADNÍM VÝKONEM                                       </t>
  </si>
  <si>
    <t>15652</t>
  </si>
  <si>
    <t xml:space="preserve">NOVOROZENEC, VÁHA PŘI PORODU 1000-1499G, BEZ ZÁKLADNÍHO VÝKON                                       </t>
  </si>
  <si>
    <t>15653</t>
  </si>
  <si>
    <t>15671</t>
  </si>
  <si>
    <t xml:space="preserve">NOVOROZENEC, VÁHA PŘI PORODU 1500-1999G, BEZ ZÁKLADNÍHO VÝKON                                       </t>
  </si>
  <si>
    <t>15672</t>
  </si>
  <si>
    <t>15673</t>
  </si>
  <si>
    <t>15682</t>
  </si>
  <si>
    <t xml:space="preserve">NOVOROZENEC, VÁHA PŘI PORODU 2000-2499G, SE ZÁKLADNÍM VÝKONEM                                       </t>
  </si>
  <si>
    <t>15683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</si>
  <si>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</si>
  <si>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</si>
  <si>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</si>
  <si>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</si>
  <si>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15702</t>
  </si>
  <si>
    <t xml:space="preserve">NOVOROZENEC, VÁHA PŘI PORODU &gt;2499G, SE ZÁKLADNÍM VÝKONEM S C                                       </t>
  </si>
  <si>
    <t>15703</t>
  </si>
  <si>
    <t xml:space="preserve">NOVOROZENEC, VÁHA PŘI PORODU &gt;2499G, SE ZÁKLADNÍM VÝKONEM S M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</si>
  <si>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</si>
  <si>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</si>
  <si>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</si>
  <si>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</si>
  <si>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</si>
  <si>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</si>
  <si>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</si>
  <si>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</si>
  <si>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</si>
  <si>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</si>
  <si>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</si>
  <si>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</si>
  <si>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</si>
  <si>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</si>
  <si>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</si>
  <si>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23321</t>
  </si>
  <si>
    <t xml:space="preserve">JINÉ FAKTORY OVLIVŇUJÍCÍ ZDRAVOTNÍ STAV BEZ CC                                                      </t>
  </si>
  <si>
    <t>99980</t>
  </si>
  <si>
    <t xml:space="preserve">HLAVNÍ DIAGNÓZA NEPLATNÁ JAKO PROPOUŠTĚCÍ DIAGNÓZA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</si>
  <si>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</si>
  <si>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</si>
  <si>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</si>
  <si>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Ústav lékařské genetiky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</si>
  <si>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</si>
  <si>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</si>
  <si>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</si>
  <si>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</si>
  <si>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</si>
  <si>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</si>
  <si>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</si>
  <si>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28</t>
  </si>
  <si>
    <t>816</t>
  </si>
  <si>
    <t>94181</t>
  </si>
  <si>
    <t>ZHOTOVENÍ KARYOTYPU Z JEDNÉ MITÓZY</t>
  </si>
  <si>
    <t>94115</t>
  </si>
  <si>
    <t>IN SITU HYBRIDIZACE LIDSKÉ DNA SE ZNAČENOU SONDOU</t>
  </si>
  <si>
    <t>94129</t>
  </si>
  <si>
    <t>RUTINNÍ VYŠETŘENÍ CHROMOZOMU Z PERIFERNÍ KRVE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</si>
  <si>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</si>
  <si>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</si>
  <si>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</si>
  <si>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</si>
  <si>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</si>
  <si>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</si>
  <si>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</si>
  <si>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</si>
  <si>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</si>
  <si>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</si>
  <si>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</si>
  <si>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</si>
  <si>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</si>
  <si>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</si>
  <si>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</si>
  <si>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</si>
  <si>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</si>
  <si>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</si>
  <si>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</si>
  <si>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</si>
  <si>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</si>
  <si>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</si>
  <si>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96811</t>
  </si>
  <si>
    <t>PINK TEST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</si>
  <si>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</si>
  <si>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</si>
  <si>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</si>
  <si>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</si>
  <si>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</si>
  <si>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</si>
  <si>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</si>
  <si>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</si>
  <si>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96163</t>
  </si>
  <si>
    <t>KREVNÍ OBRAZ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</si>
  <si>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</si>
  <si>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</si>
  <si>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</si>
  <si>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</si>
  <si>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</si>
  <si>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</si>
  <si>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</si>
  <si>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</si>
  <si>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</si>
  <si>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</si>
  <si>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</si>
  <si>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</si>
  <si>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</si>
  <si>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</si>
  <si>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</si>
  <si>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</si>
  <si>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</si>
  <si>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</si>
  <si>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</si>
  <si>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</si>
  <si>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</si>
  <si>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</si>
  <si>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</si>
  <si>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</si>
  <si>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</si>
  <si>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</si>
  <si>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</si>
  <si>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</si>
  <si>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81221</t>
  </si>
  <si>
    <t>POTNÍ TEST</t>
  </si>
  <si>
    <t>81237</t>
  </si>
  <si>
    <t>TROPONIN - T NEBO I ELISA</t>
  </si>
  <si>
    <t>81247</t>
  </si>
  <si>
    <t>BILIRUBIN NOVOROZENECKÝ</t>
  </si>
  <si>
    <t>81317</t>
  </si>
  <si>
    <t>INSULIN - LIKE GROWTH FACTOR - BINDING PROTEIN 3 (</t>
  </si>
  <si>
    <t>81341</t>
  </si>
  <si>
    <t>AMONIAK</t>
  </si>
  <si>
    <t>81351</t>
  </si>
  <si>
    <t>ANDROSTENDION</t>
  </si>
  <si>
    <t>81377</t>
  </si>
  <si>
    <t>SACHARIDY TENKOVRSTEVNOU CHROMATOGRAFIÍ V MOČI</t>
  </si>
  <si>
    <t>81391</t>
  </si>
  <si>
    <t>DISACHARIDY</t>
  </si>
  <si>
    <t>81397</t>
  </si>
  <si>
    <t>ELEKTROFORÉZA PROTEINŮ (SÉRUM)</t>
  </si>
  <si>
    <t>81427</t>
  </si>
  <si>
    <t>FOSFOR ANORGANICKÝ</t>
  </si>
  <si>
    <t>81461</t>
  </si>
  <si>
    <t>HOMOCYSTEIN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</si>
  <si>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</si>
  <si>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</si>
  <si>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</si>
  <si>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</si>
  <si>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</si>
  <si>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</si>
  <si>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81641</t>
  </si>
  <si>
    <t>ŽELEZO CELKOVÉ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</si>
  <si>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</si>
  <si>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</si>
  <si>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</si>
  <si>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</si>
  <si>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</si>
  <si>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</si>
  <si>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</si>
  <si>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</si>
  <si>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</si>
  <si>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</si>
  <si>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</si>
  <si>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</si>
  <si>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</si>
  <si>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</si>
  <si>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</si>
  <si>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</si>
  <si>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</si>
  <si>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</si>
  <si>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</si>
  <si>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</si>
  <si>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</si>
  <si>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</si>
  <si>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</si>
  <si>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</si>
  <si>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</si>
  <si>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</si>
  <si>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</si>
  <si>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</si>
  <si>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</si>
  <si>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</si>
  <si>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93181</t>
  </si>
  <si>
    <t>SOMATOTROPIN (STH, HGH)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</si>
  <si>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</si>
  <si>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</si>
  <si>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</si>
  <si>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</si>
  <si>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</si>
  <si>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</si>
  <si>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93267</t>
  </si>
  <si>
    <t>VOLNÝ 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</si>
  <si>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</si>
  <si>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</si>
  <si>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</si>
  <si>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</si>
  <si>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</si>
  <si>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</si>
  <si>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</si>
  <si>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</si>
  <si>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</si>
  <si>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</si>
  <si>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</si>
  <si>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</si>
  <si>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</si>
  <si>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</si>
  <si>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</si>
  <si>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</si>
  <si>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</si>
  <si>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</si>
  <si>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</si>
  <si>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</si>
  <si>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</si>
  <si>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</si>
  <si>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</si>
  <si>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</si>
  <si>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</si>
  <si>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</si>
  <si>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</si>
  <si>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</si>
  <si>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</si>
  <si>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</si>
  <si>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</si>
  <si>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</si>
  <si>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</si>
  <si>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</si>
  <si>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</si>
  <si>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</si>
  <si>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</si>
  <si>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</si>
  <si>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</si>
  <si>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</si>
  <si>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</si>
  <si>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</si>
  <si>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</si>
  <si>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</si>
  <si>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</si>
  <si>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</si>
  <si>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</si>
  <si>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</si>
  <si>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</si>
  <si>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</si>
  <si>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</si>
  <si>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</si>
  <si>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81729</t>
  </si>
  <si>
    <t>PAPP - A (TĚHOTENSKÝ PLASMATICKÝ PROTEIN - A)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</si>
  <si>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</si>
  <si>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</si>
  <si>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</si>
  <si>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</si>
  <si>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</si>
  <si>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</si>
  <si>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</si>
  <si>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</si>
  <si>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</si>
  <si>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</si>
  <si>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</si>
  <si>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</si>
  <si>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</si>
  <si>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</si>
  <si>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</si>
  <si>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</si>
  <si>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</si>
  <si>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</si>
  <si>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</si>
  <si>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</si>
  <si>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93133</t>
  </si>
  <si>
    <t>LUTROPIN (LH)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</si>
  <si>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</si>
  <si>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</si>
  <si>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</si>
  <si>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</si>
  <si>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</si>
  <si>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</si>
  <si>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</si>
  <si>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</si>
  <si>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</si>
  <si>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</si>
  <si>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</si>
  <si>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>BÍLKOVINY CELKOVÉ (SÉRUM) STATIM</t>
  </si>
  <si>
    <t>81655</t>
  </si>
  <si>
    <t>VYŠETŘENÍ DP - FOTOMETRICKÉ ČI FLUORIMETRICKÉ VYŠ.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</si>
  <si>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</si>
  <si>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</si>
  <si>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</si>
  <si>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</si>
  <si>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</si>
  <si>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</si>
  <si>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</si>
  <si>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</si>
  <si>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81665</t>
  </si>
  <si>
    <t>VYŠ. DPM - AKTIVITA LYZOSOMÁLNÍCH ENZYMŮ S NERADIO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</si>
  <si>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</si>
  <si>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</si>
  <si>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</si>
  <si>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</si>
  <si>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</si>
  <si>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</si>
  <si>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94195</t>
  </si>
  <si>
    <t>SYNTÉZA cDNA REVERZNÍ TRANSKRIPCÍ</t>
  </si>
  <si>
    <t>81165</t>
  </si>
  <si>
    <t>KREATINKINÁZA (CK) STATIM</t>
  </si>
  <si>
    <t>81749</t>
  </si>
  <si>
    <t>81389</t>
  </si>
  <si>
    <t>DEHYDROEPIANDROSTERON SULFÁT (DHEA-S)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</si>
  <si>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</si>
  <si>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</si>
  <si>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</si>
  <si>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</si>
  <si>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</si>
  <si>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>GALAKTOSA-1-FOSFÁTURIDYLTRANSFERÁZA</t>
  </si>
  <si>
    <t>93175</t>
  </si>
  <si>
    <t>17-HYDROXYPROGESTERON</t>
  </si>
  <si>
    <t>81489</t>
  </si>
  <si>
    <t>KATECHOLAMIN A JEHO METABOLITY</t>
  </si>
  <si>
    <t>93179</t>
  </si>
  <si>
    <t>PLAZMATICKÁ RENINOVÁ AKTIVITA (PRA)</t>
  </si>
  <si>
    <t>93139</t>
  </si>
  <si>
    <t>ADRENOKORTIKOTROPIN (ACTH)</t>
  </si>
  <si>
    <t>91151</t>
  </si>
  <si>
    <t>STANOVENÍ OROSOMUKOIDU</t>
  </si>
  <si>
    <t>81687</t>
  </si>
  <si>
    <t>DIHYDROTESTOSTERON</t>
  </si>
  <si>
    <t>81773</t>
  </si>
  <si>
    <t>KREATINKINÁZA IZOENZYMY CK-MB MASS</t>
  </si>
  <si>
    <t>81775</t>
  </si>
  <si>
    <t>KVANTITATIVNÍ ANALÝZA MOCE</t>
  </si>
  <si>
    <t>81353</t>
  </si>
  <si>
    <t>ANGIOTENSIN</t>
  </si>
  <si>
    <t>81777</t>
  </si>
  <si>
    <t>PÍSEMNÁ INTERPRETACE SOUBORU BIOCHEMICKÝCH LABORAT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</si>
  <si>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</si>
  <si>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</si>
  <si>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</si>
  <si>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</si>
  <si>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</si>
  <si>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</si>
  <si>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</si>
  <si>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</si>
  <si>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</si>
  <si>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</si>
  <si>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</t>
  </si>
  <si>
    <t>91197</t>
  </si>
  <si>
    <t>STANOVENÍ CYTOKINU ELISA</t>
  </si>
  <si>
    <t>34</t>
  </si>
  <si>
    <t>809</t>
  </si>
  <si>
    <t>0017039</t>
  </si>
  <si>
    <t>VISIPAQUE</t>
  </si>
  <si>
    <t>0042433</t>
  </si>
  <si>
    <t>0045123</t>
  </si>
  <si>
    <t>0065978</t>
  </si>
  <si>
    <t>DOTAREM</t>
  </si>
  <si>
    <t>0077018</t>
  </si>
  <si>
    <t>ULTRAVIST 370</t>
  </si>
  <si>
    <t>0077019</t>
  </si>
  <si>
    <t>0077024</t>
  </si>
  <si>
    <t>ULTRAVIST 300</t>
  </si>
  <si>
    <t>0093626</t>
  </si>
  <si>
    <t>0151208</t>
  </si>
  <si>
    <t>0224709</t>
  </si>
  <si>
    <t>0224696</t>
  </si>
  <si>
    <t>0224708</t>
  </si>
  <si>
    <t>0038462</t>
  </si>
  <si>
    <t>DRÁT VODÍCÍ GUIDE WIRE M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</si>
  <si>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</si>
  <si>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</si>
  <si>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</si>
  <si>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</si>
  <si>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</si>
  <si>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</si>
  <si>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0057823</t>
  </si>
  <si>
    <t>KATETR ANGIOGRAFICKÝ TORCON,PRŮMĚR 4.1 AŽ 7 FRENCH</t>
  </si>
  <si>
    <t>0059345</t>
  </si>
  <si>
    <t>INDEFLÁTOR - ZAŘÍZENÍ INSUFLAČNÍ - INFLATION DEVIC</t>
  </si>
  <si>
    <t>0092125</t>
  </si>
  <si>
    <t>MIKROKATETR PROGREAT PC2411-2813, PP27111-27131</t>
  </si>
  <si>
    <t>0047493</t>
  </si>
  <si>
    <t>DRÁT VODÍCÍ THRUWAY,JOURNEY</t>
  </si>
  <si>
    <t>89119</t>
  </si>
  <si>
    <t>RTG HRUDNÍ NEBO BEDERNÍ PÁTEŘE</t>
  </si>
  <si>
    <t>89127</t>
  </si>
  <si>
    <t>RTG KOSTÍ A KLOUBŮ KONČETIN</t>
  </si>
  <si>
    <t>89143</t>
  </si>
  <si>
    <t>RTG BŘICHA</t>
  </si>
  <si>
    <t>89147</t>
  </si>
  <si>
    <t>RTG ŽALUDKU A DUODENA</t>
  </si>
  <si>
    <t>89167</t>
  </si>
  <si>
    <t>CYSTOGRAFIE</t>
  </si>
  <si>
    <t>89198</t>
  </si>
  <si>
    <t>SKIASKOPIE</t>
  </si>
  <si>
    <t>89337</t>
  </si>
  <si>
    <t xml:space="preserve">DILATACE STENÓZ JÍCNU, GASTROINTESTINÁLNÍ TRUBICE 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</si>
  <si>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</si>
  <si>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</si>
  <si>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</si>
  <si>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</si>
  <si>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</si>
  <si>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</si>
  <si>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</si>
  <si>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</si>
  <si>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</si>
  <si>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</si>
  <si>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</si>
  <si>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</si>
  <si>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89169</t>
  </si>
  <si>
    <t>CYSTOURETROGRAFIE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</si>
  <si>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</si>
  <si>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</si>
  <si>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</si>
  <si>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</si>
  <si>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</si>
  <si>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</si>
  <si>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89611</t>
  </si>
  <si>
    <t>CT VYŠETŘENÍ HLAVY NEBO TĚLA NATIVNÍ A KONTRASTNÍ</t>
  </si>
  <si>
    <t>89155</t>
  </si>
  <si>
    <t>RTG VYŠETŘENÍ TLUSTÉHO STŘEVA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</si>
  <si>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</si>
  <si>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</si>
  <si>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</si>
  <si>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</si>
  <si>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</si>
  <si>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</si>
  <si>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</si>
  <si>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</si>
  <si>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</si>
  <si>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</si>
  <si>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</si>
  <si>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</si>
  <si>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</si>
  <si>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</si>
  <si>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</si>
  <si>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</si>
  <si>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</si>
  <si>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</si>
  <si>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</si>
  <si>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</si>
  <si>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</si>
  <si>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</si>
  <si>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</si>
  <si>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</si>
  <si>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CELKOVÝCH I IGM PROTI ANTIGEN</t>
  </si>
  <si>
    <t>22223</t>
  </si>
  <si>
    <t>DOPLNĚNÍ SCREENINGU ANTIERYTROCYTÁRNÍCH PROTILÁTEK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</si>
  <si>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</si>
  <si>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</si>
  <si>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</si>
  <si>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</si>
  <si>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</si>
  <si>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</si>
  <si>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</si>
  <si>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</si>
  <si>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</si>
  <si>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22113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</si>
  <si>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</si>
  <si>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</si>
  <si>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</si>
  <si>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</si>
  <si>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</si>
  <si>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87131</t>
  </si>
  <si>
    <t>BIOPTICKÝ MATERIÁL S ČÁSTEČNÉ NEBO RADIKÁLNÍ EKTOM</t>
  </si>
  <si>
    <t>87231</t>
  </si>
  <si>
    <t>IMUNOHISTOCHEMIE (ZA KAŽDÝ MARKER Z 1 BLOKU)</t>
  </si>
  <si>
    <t>87517</t>
  </si>
  <si>
    <t>STANOVENÍ BIOPTICKÉ DIAGNÓZY II. STUPNĚ OBTÍŽNOSTI</t>
  </si>
  <si>
    <t>87613</t>
  </si>
  <si>
    <t>TECHNICKO ADMINISTRATIVNÍ KOMPONENTA BIOPSIE (STAN</t>
  </si>
  <si>
    <t>87129</t>
  </si>
  <si>
    <t>VÍCEČETNÉ MALÉ BIOPTICKÉ VZORKY: MAKROSKOPICKÉ POS</t>
  </si>
  <si>
    <t>87215</t>
  </si>
  <si>
    <t>DALŠÍ BLOK SE STANDARTNÍM PREPARÁTEM (OD 3. BIOPTI</t>
  </si>
  <si>
    <t>87611</t>
  </si>
  <si>
    <t>TECHNICKÁ KOMPONENTA MIKROSKOPICKÉHO VYŠETŘENÍ PIT</t>
  </si>
  <si>
    <t>40</t>
  </si>
  <si>
    <t>802</t>
  </si>
  <si>
    <t>82001</t>
  </si>
  <si>
    <t>KONZULTACE K MIKROBIOLOGICKÉMU, PARAZITOLOGICKÉMU,</t>
  </si>
  <si>
    <t>82011</t>
  </si>
  <si>
    <t>ZÁKLADNÍ KULTIVAČNÍ VYŠETŘENÍ KLINICKÉHO MATERIÁLU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</si>
  <si>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</si>
  <si>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</si>
  <si>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</si>
  <si>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</si>
  <si>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</si>
  <si>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</si>
  <si>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</si>
  <si>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</si>
  <si>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</si>
  <si>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</si>
  <si>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</si>
  <si>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</si>
  <si>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</si>
  <si>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</si>
  <si>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</si>
  <si>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</si>
  <si>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</si>
  <si>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</si>
  <si>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</si>
  <si>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</si>
  <si>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</si>
  <si>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</si>
  <si>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</si>
  <si>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</si>
  <si>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</si>
  <si>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</si>
  <si>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</si>
  <si>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NEBO ANTIGENU</t>
  </si>
  <si>
    <t>82013</t>
  </si>
  <si>
    <t>ZÁKLADNÍ KULTIVAČNÍ VYŠETŘENÍ STOLICE</t>
  </si>
  <si>
    <t>82233</t>
  </si>
  <si>
    <t>IDENTIFIKACE MYKOPLASMAT</t>
  </si>
  <si>
    <t>82149</t>
  </si>
  <si>
    <t>SEROTYPIZACE STŘEVNÍCH A JINÝCH PATOGENŮ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</si>
  <si>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</si>
  <si>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</si>
  <si>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</si>
  <si>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</si>
  <si>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</si>
  <si>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</si>
  <si>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</si>
  <si>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</si>
  <si>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</si>
  <si>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</si>
  <si>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</si>
  <si>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</si>
  <si>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41</t>
  </si>
  <si>
    <t>91237</t>
  </si>
  <si>
    <t>STANOVENÍ SPECIFICKÉHO IMUNOGLOBULINU E (IgE) PROT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</si>
  <si>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</si>
  <si>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</si>
  <si>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</si>
  <si>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</si>
  <si>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</si>
  <si>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</si>
  <si>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91567</t>
  </si>
  <si>
    <t>IMUNOANALYTICKÉ STANOVENÍ AUTOPROTILÁTEK</t>
  </si>
  <si>
    <t>94191</t>
  </si>
  <si>
    <t>FOTOGRAFIE GELU</t>
  </si>
  <si>
    <t>22321</t>
  </si>
  <si>
    <t>URČENÍ SPECIFITY TROMBOCYTÁRNÍ PROTILÁTKY</t>
  </si>
  <si>
    <t>91259</t>
  </si>
  <si>
    <t>STANOVENÍ ANTI NUKLEOHISTON Ab ELISA</t>
  </si>
  <si>
    <t>91189</t>
  </si>
  <si>
    <t>STANOVENÍ IgE</t>
  </si>
  <si>
    <t>91265</t>
  </si>
  <si>
    <t>STANOVENÍ ANTI SS-B/La Ab ELISA</t>
  </si>
  <si>
    <t>91263</t>
  </si>
  <si>
    <t>STANOVENÍ ANTI SS-A/Ro Ab ELISA</t>
  </si>
  <si>
    <t>94193</t>
  </si>
  <si>
    <t>ELEKTROFORÉZA NUKLEOVÝCH KYSELIN</t>
  </si>
  <si>
    <t>91235</t>
  </si>
  <si>
    <t>STANOVENÍ SPECIFICKÉHO IgE PROTI JEDNOTLIVÝM ALERG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</si>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</sst>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5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0" borderId="98" xfId="0" applyFont="1" applyFill="1" applyBorder="1"/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6" xfId="0" applyFont="1" applyBorder="1" applyAlignment="1">
      <alignment horizontal="left" indent="1"/>
    </xf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0" fontId="66" fillId="0" borderId="153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166" fontId="69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69" fillId="0" borderId="19" xfId="0" applyNumberFormat="1" applyFont="1" applyBorder="1"/>
    <xf numFmtId="166" fontId="70" fillId="0" borderId="165" xfId="0" applyNumberFormat="1" applyFont="1" applyBorder="1" applyAlignment="1">
      <alignment horizontal="right"/>
    </xf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3" fontId="34" fillId="0" borderId="164" xfId="0" applyNumberFormat="1" applyFont="1" applyBorder="1" applyAlignment="1">
      <alignment horizontal="right"/>
    </xf>
    <xf numFmtId="0" fontId="5" fillId="0" borderId="164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69" fillId="0" borderId="167" xfId="0" applyNumberFormat="1" applyFont="1" applyBorder="1"/>
    <xf numFmtId="166" fontId="69" fillId="0" borderId="167" xfId="0" applyNumberFormat="1" applyFont="1" applyBorder="1"/>
    <xf numFmtId="166" fontId="69" fillId="0" borderId="168" xfId="0" applyNumberFormat="1" applyFont="1" applyBorder="1"/>
    <xf numFmtId="3" fontId="34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3" fontId="34" fillId="0" borderId="167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0.83298372832713019</c:v>
                </c:pt>
                <c:pt idx="1">
                  <c:v>0.89849223446322113</c:v>
                </c:pt>
                <c:pt idx="2">
                  <c:v>1.0012377306327267</c:v>
                </c:pt>
                <c:pt idx="3">
                  <c:v>0.86776145171052699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0.92883838915445593</c:v>
                </c:pt>
                <c:pt idx="1">
                  <c:v>0.92883838915445593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0.89900662251655628</c:v>
                </c:pt>
                <c:pt idx="1">
                  <c:v>0.9206721375537319</c:v>
                </c:pt>
                <c:pt idx="2">
                  <c:v>0.91167355371900827</c:v>
                </c:pt>
                <c:pt idx="3">
                  <c:v>0.91517227483376995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112" tableBorderDxfId="111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3" totalsRowShown="0">
  <autoFilter ref="C3:S6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7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904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1184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7" t="s">
        <v>1185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1200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1561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1582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1588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1629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1630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1791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1851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2365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904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34</v>
      </c>
      <c r="G3" s="47">
        <f>SUBTOTAL(9,G6:G1048576)</f>
        <v>6858.85</v>
      </c>
      <c r="H3" s="48">
        <f>IF(M3=0,0,G3/M3)</f>
        <v>0.5756031991604833</v>
      </c>
      <c r="I3" s="47">
        <f>SUBTOTAL(9,I6:I1048576)</f>
        <v>26.1</v>
      </c>
      <c r="J3" s="47">
        <f>SUBTOTAL(9,J6:J1048576)</f>
        <v>5057.0844666666662</v>
      </c>
      <c r="K3" s="48">
        <f>IF(M3=0,0,J3/M3)</f>
        <v>0.42439680083951675</v>
      </c>
      <c r="L3" s="47">
        <f>SUBTOTAL(9,L6:L1048576)</f>
        <v>60.1</v>
      </c>
      <c r="M3" s="49">
        <f>SUBTOTAL(9,M6:M1048576)</f>
        <v>11915.934466666666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586</v>
      </c>
      <c r="B6" s="741" t="s">
        <v>848</v>
      </c>
      <c r="C6" s="741" t="s">
        <v>849</v>
      </c>
      <c r="D6" s="741" t="s">
        <v>850</v>
      </c>
      <c r="E6" s="741" t="s">
        <v>851</v>
      </c>
      <c r="F6" s="745">
        <v>1</v>
      </c>
      <c r="G6" s="745">
        <v>1116.4999999999998</v>
      </c>
      <c r="H6" s="765">
        <v>1</v>
      </c>
      <c r="I6" s="745"/>
      <c r="J6" s="745"/>
      <c r="K6" s="765">
        <v>0</v>
      </c>
      <c r="L6" s="745">
        <v>1</v>
      </c>
      <c r="M6" s="746">
        <v>1116.4999999999998</v>
      </c>
    </row>
    <row r="7" spans="1:13" ht="14.4" customHeight="1" x14ac:dyDescent="0.3">
      <c r="A7" s="747" t="s">
        <v>592</v>
      </c>
      <c r="B7" s="748" t="s">
        <v>852</v>
      </c>
      <c r="C7" s="748" t="s">
        <v>853</v>
      </c>
      <c r="D7" s="748" t="s">
        <v>854</v>
      </c>
      <c r="E7" s="748" t="s">
        <v>855</v>
      </c>
      <c r="F7" s="752">
        <v>6</v>
      </c>
      <c r="G7" s="752">
        <v>432.24</v>
      </c>
      <c r="H7" s="766">
        <v>1</v>
      </c>
      <c r="I7" s="752"/>
      <c r="J7" s="752"/>
      <c r="K7" s="766">
        <v>0</v>
      </c>
      <c r="L7" s="752">
        <v>6</v>
      </c>
      <c r="M7" s="753">
        <v>432.24</v>
      </c>
    </row>
    <row r="8" spans="1:13" ht="14.4" customHeight="1" x14ac:dyDescent="0.3">
      <c r="A8" s="747" t="s">
        <v>592</v>
      </c>
      <c r="B8" s="748" t="s">
        <v>856</v>
      </c>
      <c r="C8" s="748" t="s">
        <v>857</v>
      </c>
      <c r="D8" s="748" t="s">
        <v>858</v>
      </c>
      <c r="E8" s="748" t="s">
        <v>859</v>
      </c>
      <c r="F8" s="752">
        <v>3</v>
      </c>
      <c r="G8" s="752">
        <v>215.20999999999998</v>
      </c>
      <c r="H8" s="766">
        <v>1</v>
      </c>
      <c r="I8" s="752"/>
      <c r="J8" s="752"/>
      <c r="K8" s="766">
        <v>0</v>
      </c>
      <c r="L8" s="752">
        <v>3</v>
      </c>
      <c r="M8" s="753">
        <v>215.20999999999998</v>
      </c>
    </row>
    <row r="9" spans="1:13" ht="14.4" customHeight="1" x14ac:dyDescent="0.3">
      <c r="A9" s="747" t="s">
        <v>592</v>
      </c>
      <c r="B9" s="748" t="s">
        <v>860</v>
      </c>
      <c r="C9" s="748" t="s">
        <v>861</v>
      </c>
      <c r="D9" s="748" t="s">
        <v>862</v>
      </c>
      <c r="E9" s="748" t="s">
        <v>863</v>
      </c>
      <c r="F9" s="752">
        <v>10</v>
      </c>
      <c r="G9" s="752">
        <v>362.80000000000007</v>
      </c>
      <c r="H9" s="766">
        <v>1</v>
      </c>
      <c r="I9" s="752"/>
      <c r="J9" s="752"/>
      <c r="K9" s="766">
        <v>0</v>
      </c>
      <c r="L9" s="752">
        <v>10</v>
      </c>
      <c r="M9" s="753">
        <v>362.80000000000007</v>
      </c>
    </row>
    <row r="10" spans="1:13" ht="14.4" customHeight="1" x14ac:dyDescent="0.3">
      <c r="A10" s="747" t="s">
        <v>592</v>
      </c>
      <c r="B10" s="748" t="s">
        <v>864</v>
      </c>
      <c r="C10" s="748" t="s">
        <v>865</v>
      </c>
      <c r="D10" s="748" t="s">
        <v>866</v>
      </c>
      <c r="E10" s="748" t="s">
        <v>867</v>
      </c>
      <c r="F10" s="752"/>
      <c r="G10" s="752"/>
      <c r="H10" s="766">
        <v>0</v>
      </c>
      <c r="I10" s="752">
        <v>1</v>
      </c>
      <c r="J10" s="752">
        <v>458.7</v>
      </c>
      <c r="K10" s="766">
        <v>1</v>
      </c>
      <c r="L10" s="752">
        <v>1</v>
      </c>
      <c r="M10" s="753">
        <v>458.7</v>
      </c>
    </row>
    <row r="11" spans="1:13" ht="14.4" customHeight="1" x14ac:dyDescent="0.3">
      <c r="A11" s="747" t="s">
        <v>592</v>
      </c>
      <c r="B11" s="748" t="s">
        <v>868</v>
      </c>
      <c r="C11" s="748" t="s">
        <v>869</v>
      </c>
      <c r="D11" s="748" t="s">
        <v>870</v>
      </c>
      <c r="E11" s="748" t="s">
        <v>871</v>
      </c>
      <c r="F11" s="752">
        <v>10</v>
      </c>
      <c r="G11" s="752">
        <v>266.10000000000002</v>
      </c>
      <c r="H11" s="766">
        <v>1</v>
      </c>
      <c r="I11" s="752"/>
      <c r="J11" s="752"/>
      <c r="K11" s="766">
        <v>0</v>
      </c>
      <c r="L11" s="752">
        <v>10</v>
      </c>
      <c r="M11" s="753">
        <v>266.10000000000002</v>
      </c>
    </row>
    <row r="12" spans="1:13" ht="14.4" customHeight="1" x14ac:dyDescent="0.3">
      <c r="A12" s="747" t="s">
        <v>592</v>
      </c>
      <c r="B12" s="748" t="s">
        <v>848</v>
      </c>
      <c r="C12" s="748" t="s">
        <v>849</v>
      </c>
      <c r="D12" s="748" t="s">
        <v>850</v>
      </c>
      <c r="E12" s="748" t="s">
        <v>851</v>
      </c>
      <c r="F12" s="752">
        <v>4</v>
      </c>
      <c r="G12" s="752">
        <v>4466</v>
      </c>
      <c r="H12" s="766">
        <v>1</v>
      </c>
      <c r="I12" s="752"/>
      <c r="J12" s="752"/>
      <c r="K12" s="766">
        <v>0</v>
      </c>
      <c r="L12" s="752">
        <v>4</v>
      </c>
      <c r="M12" s="753">
        <v>4466</v>
      </c>
    </row>
    <row r="13" spans="1:13" ht="14.4" customHeight="1" x14ac:dyDescent="0.3">
      <c r="A13" s="747" t="s">
        <v>592</v>
      </c>
      <c r="B13" s="748" t="s">
        <v>848</v>
      </c>
      <c r="C13" s="748" t="s">
        <v>872</v>
      </c>
      <c r="D13" s="748" t="s">
        <v>873</v>
      </c>
      <c r="E13" s="748" t="s">
        <v>851</v>
      </c>
      <c r="F13" s="752"/>
      <c r="G13" s="752"/>
      <c r="H13" s="766">
        <v>0</v>
      </c>
      <c r="I13" s="752">
        <v>2</v>
      </c>
      <c r="J13" s="752">
        <v>1837</v>
      </c>
      <c r="K13" s="766">
        <v>1</v>
      </c>
      <c r="L13" s="752">
        <v>2</v>
      </c>
      <c r="M13" s="753">
        <v>1837</v>
      </c>
    </row>
    <row r="14" spans="1:13" ht="14.4" customHeight="1" x14ac:dyDescent="0.3">
      <c r="A14" s="747" t="s">
        <v>592</v>
      </c>
      <c r="B14" s="748" t="s">
        <v>874</v>
      </c>
      <c r="C14" s="748" t="s">
        <v>875</v>
      </c>
      <c r="D14" s="748" t="s">
        <v>876</v>
      </c>
      <c r="E14" s="748" t="s">
        <v>877</v>
      </c>
      <c r="F14" s="752"/>
      <c r="G14" s="752"/>
      <c r="H14" s="766">
        <v>0</v>
      </c>
      <c r="I14" s="752">
        <v>1</v>
      </c>
      <c r="J14" s="752">
        <v>561.51</v>
      </c>
      <c r="K14" s="766">
        <v>1</v>
      </c>
      <c r="L14" s="752">
        <v>1</v>
      </c>
      <c r="M14" s="753">
        <v>561.51</v>
      </c>
    </row>
    <row r="15" spans="1:13" ht="14.4" customHeight="1" x14ac:dyDescent="0.3">
      <c r="A15" s="747" t="s">
        <v>592</v>
      </c>
      <c r="B15" s="748" t="s">
        <v>878</v>
      </c>
      <c r="C15" s="748" t="s">
        <v>879</v>
      </c>
      <c r="D15" s="748" t="s">
        <v>880</v>
      </c>
      <c r="E15" s="748" t="s">
        <v>881</v>
      </c>
      <c r="F15" s="752"/>
      <c r="G15" s="752"/>
      <c r="H15" s="766">
        <v>0</v>
      </c>
      <c r="I15" s="752">
        <v>10</v>
      </c>
      <c r="J15" s="752">
        <v>333.9</v>
      </c>
      <c r="K15" s="766">
        <v>1</v>
      </c>
      <c r="L15" s="752">
        <v>10</v>
      </c>
      <c r="M15" s="753">
        <v>333.9</v>
      </c>
    </row>
    <row r="16" spans="1:13" ht="14.4" customHeight="1" x14ac:dyDescent="0.3">
      <c r="A16" s="747" t="s">
        <v>592</v>
      </c>
      <c r="B16" s="748" t="s">
        <v>882</v>
      </c>
      <c r="C16" s="748" t="s">
        <v>883</v>
      </c>
      <c r="D16" s="748" t="s">
        <v>884</v>
      </c>
      <c r="E16" s="748" t="s">
        <v>885</v>
      </c>
      <c r="F16" s="752"/>
      <c r="G16" s="752"/>
      <c r="H16" s="766">
        <v>0</v>
      </c>
      <c r="I16" s="752">
        <v>2.0999999999999996</v>
      </c>
      <c r="J16" s="752">
        <v>788.22446666666667</v>
      </c>
      <c r="K16" s="766">
        <v>1</v>
      </c>
      <c r="L16" s="752">
        <v>2.0999999999999996</v>
      </c>
      <c r="M16" s="753">
        <v>788.22446666666667</v>
      </c>
    </row>
    <row r="17" spans="1:13" ht="14.4" customHeight="1" x14ac:dyDescent="0.3">
      <c r="A17" s="747" t="s">
        <v>592</v>
      </c>
      <c r="B17" s="748" t="s">
        <v>886</v>
      </c>
      <c r="C17" s="748" t="s">
        <v>887</v>
      </c>
      <c r="D17" s="748" t="s">
        <v>888</v>
      </c>
      <c r="E17" s="748" t="s">
        <v>889</v>
      </c>
      <c r="F17" s="752"/>
      <c r="G17" s="752"/>
      <c r="H17" s="766">
        <v>0</v>
      </c>
      <c r="I17" s="752">
        <v>1</v>
      </c>
      <c r="J17" s="752">
        <v>226.68</v>
      </c>
      <c r="K17" s="766">
        <v>1</v>
      </c>
      <c r="L17" s="752">
        <v>1</v>
      </c>
      <c r="M17" s="753">
        <v>226.68</v>
      </c>
    </row>
    <row r="18" spans="1:13" ht="14.4" customHeight="1" x14ac:dyDescent="0.3">
      <c r="A18" s="747" t="s">
        <v>592</v>
      </c>
      <c r="B18" s="748" t="s">
        <v>890</v>
      </c>
      <c r="C18" s="748" t="s">
        <v>891</v>
      </c>
      <c r="D18" s="748" t="s">
        <v>892</v>
      </c>
      <c r="E18" s="748" t="s">
        <v>893</v>
      </c>
      <c r="F18" s="752"/>
      <c r="G18" s="752"/>
      <c r="H18" s="766">
        <v>0</v>
      </c>
      <c r="I18" s="752">
        <v>3</v>
      </c>
      <c r="J18" s="752">
        <v>494.99999999999994</v>
      </c>
      <c r="K18" s="766">
        <v>1</v>
      </c>
      <c r="L18" s="752">
        <v>3</v>
      </c>
      <c r="M18" s="753">
        <v>494.99999999999994</v>
      </c>
    </row>
    <row r="19" spans="1:13" ht="14.4" customHeight="1" x14ac:dyDescent="0.3">
      <c r="A19" s="747" t="s">
        <v>592</v>
      </c>
      <c r="B19" s="748" t="s">
        <v>894</v>
      </c>
      <c r="C19" s="748" t="s">
        <v>895</v>
      </c>
      <c r="D19" s="748" t="s">
        <v>896</v>
      </c>
      <c r="E19" s="748" t="s">
        <v>897</v>
      </c>
      <c r="F19" s="752"/>
      <c r="G19" s="752"/>
      <c r="H19" s="766">
        <v>0</v>
      </c>
      <c r="I19" s="752">
        <v>1</v>
      </c>
      <c r="J19" s="752">
        <v>67.320000000000007</v>
      </c>
      <c r="K19" s="766">
        <v>1</v>
      </c>
      <c r="L19" s="752">
        <v>1</v>
      </c>
      <c r="M19" s="753">
        <v>67.320000000000007</v>
      </c>
    </row>
    <row r="20" spans="1:13" ht="14.4" customHeight="1" x14ac:dyDescent="0.3">
      <c r="A20" s="747" t="s">
        <v>592</v>
      </c>
      <c r="B20" s="748" t="s">
        <v>898</v>
      </c>
      <c r="C20" s="748" t="s">
        <v>899</v>
      </c>
      <c r="D20" s="748" t="s">
        <v>771</v>
      </c>
      <c r="E20" s="748" t="s">
        <v>900</v>
      </c>
      <c r="F20" s="752"/>
      <c r="G20" s="752"/>
      <c r="H20" s="766">
        <v>0</v>
      </c>
      <c r="I20" s="752">
        <v>4</v>
      </c>
      <c r="J20" s="752">
        <v>199.3</v>
      </c>
      <c r="K20" s="766">
        <v>1</v>
      </c>
      <c r="L20" s="752">
        <v>4</v>
      </c>
      <c r="M20" s="753">
        <v>199.3</v>
      </c>
    </row>
    <row r="21" spans="1:13" ht="14.4" customHeight="1" thickBot="1" x14ac:dyDescent="0.35">
      <c r="A21" s="754" t="s">
        <v>592</v>
      </c>
      <c r="B21" s="755" t="s">
        <v>901</v>
      </c>
      <c r="C21" s="755" t="s">
        <v>902</v>
      </c>
      <c r="D21" s="755" t="s">
        <v>687</v>
      </c>
      <c r="E21" s="755" t="s">
        <v>903</v>
      </c>
      <c r="F21" s="759"/>
      <c r="G21" s="759"/>
      <c r="H21" s="767">
        <v>0</v>
      </c>
      <c r="I21" s="759">
        <v>1</v>
      </c>
      <c r="J21" s="759">
        <v>89.449999999999989</v>
      </c>
      <c r="K21" s="767">
        <v>1</v>
      </c>
      <c r="L21" s="759">
        <v>1</v>
      </c>
      <c r="M21" s="760">
        <v>89.449999999999989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604</v>
      </c>
      <c r="C3" s="396">
        <f>SUM(C6:C1048576)</f>
        <v>162</v>
      </c>
      <c r="D3" s="396">
        <f>SUM(D6:D1048576)</f>
        <v>32</v>
      </c>
      <c r="E3" s="397">
        <f>SUM(E6:E1048576)</f>
        <v>2</v>
      </c>
      <c r="F3" s="394">
        <f>IF(SUM($B3:$E3)=0,"",B3/SUM($B3:$E3))</f>
        <v>0.755</v>
      </c>
      <c r="G3" s="392">
        <f t="shared" ref="G3:I3" si="0">IF(SUM($B3:$E3)=0,"",C3/SUM($B3:$E3))</f>
        <v>0.20250000000000001</v>
      </c>
      <c r="H3" s="392">
        <f t="shared" si="0"/>
        <v>0.04</v>
      </c>
      <c r="I3" s="393">
        <f t="shared" si="0"/>
        <v>2.5000000000000001E-3</v>
      </c>
      <c r="J3" s="396">
        <f>SUM(J6:J1048576)</f>
        <v>132</v>
      </c>
      <c r="K3" s="396">
        <f>SUM(K6:K1048576)</f>
        <v>114</v>
      </c>
      <c r="L3" s="396">
        <f>SUM(L6:L1048576)</f>
        <v>32</v>
      </c>
      <c r="M3" s="397">
        <f>SUM(M6:M1048576)</f>
        <v>1</v>
      </c>
      <c r="N3" s="394">
        <f>IF(SUM($J3:$M3)=0,"",J3/SUM($J3:$M3))</f>
        <v>0.4731182795698925</v>
      </c>
      <c r="O3" s="392">
        <f t="shared" ref="O3:Q3" si="1">IF(SUM($J3:$M3)=0,"",K3/SUM($J3:$M3))</f>
        <v>0.40860215053763443</v>
      </c>
      <c r="P3" s="392">
        <f t="shared" si="1"/>
        <v>0.11469534050179211</v>
      </c>
      <c r="Q3" s="393">
        <f t="shared" si="1"/>
        <v>3.5842293906810036E-3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905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906</v>
      </c>
      <c r="B7" s="798">
        <v>156</v>
      </c>
      <c r="C7" s="752">
        <v>10</v>
      </c>
      <c r="D7" s="752">
        <v>2</v>
      </c>
      <c r="E7" s="753"/>
      <c r="F7" s="795">
        <v>0.9285714285714286</v>
      </c>
      <c r="G7" s="766">
        <v>5.9523809523809521E-2</v>
      </c>
      <c r="H7" s="766">
        <v>1.1904761904761904E-2</v>
      </c>
      <c r="I7" s="801">
        <v>0</v>
      </c>
      <c r="J7" s="798">
        <v>52</v>
      </c>
      <c r="K7" s="752">
        <v>8</v>
      </c>
      <c r="L7" s="752">
        <v>2</v>
      </c>
      <c r="M7" s="753"/>
      <c r="N7" s="795">
        <v>0.83870967741935487</v>
      </c>
      <c r="O7" s="766">
        <v>0.12903225806451613</v>
      </c>
      <c r="P7" s="766">
        <v>3.2258064516129031E-2</v>
      </c>
      <c r="Q7" s="789">
        <v>0</v>
      </c>
    </row>
    <row r="8" spans="1:17" ht="14.4" customHeight="1" x14ac:dyDescent="0.3">
      <c r="A8" s="792" t="s">
        <v>907</v>
      </c>
      <c r="B8" s="798"/>
      <c r="C8" s="752"/>
      <c r="D8" s="752">
        <v>2</v>
      </c>
      <c r="E8" s="753"/>
      <c r="F8" s="795">
        <v>0</v>
      </c>
      <c r="G8" s="766">
        <v>0</v>
      </c>
      <c r="H8" s="766">
        <v>1</v>
      </c>
      <c r="I8" s="801">
        <v>0</v>
      </c>
      <c r="J8" s="798"/>
      <c r="K8" s="752"/>
      <c r="L8" s="752">
        <v>2</v>
      </c>
      <c r="M8" s="753"/>
      <c r="N8" s="795">
        <v>0</v>
      </c>
      <c r="O8" s="766">
        <v>0</v>
      </c>
      <c r="P8" s="766">
        <v>1</v>
      </c>
      <c r="Q8" s="789">
        <v>0</v>
      </c>
    </row>
    <row r="9" spans="1:17" ht="14.4" customHeight="1" x14ac:dyDescent="0.3">
      <c r="A9" s="792" t="s">
        <v>908</v>
      </c>
      <c r="B9" s="798">
        <v>448</v>
      </c>
      <c r="C9" s="752">
        <v>152</v>
      </c>
      <c r="D9" s="752">
        <v>28</v>
      </c>
      <c r="E9" s="753"/>
      <c r="F9" s="795">
        <v>0.7133757961783439</v>
      </c>
      <c r="G9" s="766">
        <v>0.24203821656050956</v>
      </c>
      <c r="H9" s="766">
        <v>4.4585987261146494E-2</v>
      </c>
      <c r="I9" s="801">
        <v>0</v>
      </c>
      <c r="J9" s="798">
        <v>80</v>
      </c>
      <c r="K9" s="752">
        <v>106</v>
      </c>
      <c r="L9" s="752">
        <v>28</v>
      </c>
      <c r="M9" s="753"/>
      <c r="N9" s="795">
        <v>0.37383177570093457</v>
      </c>
      <c r="O9" s="766">
        <v>0.49532710280373832</v>
      </c>
      <c r="P9" s="766">
        <v>0.13084112149532709</v>
      </c>
      <c r="Q9" s="789">
        <v>0</v>
      </c>
    </row>
    <row r="10" spans="1:17" ht="14.4" customHeight="1" thickBot="1" x14ac:dyDescent="0.35">
      <c r="A10" s="793" t="s">
        <v>909</v>
      </c>
      <c r="B10" s="799"/>
      <c r="C10" s="759"/>
      <c r="D10" s="759"/>
      <c r="E10" s="760">
        <v>2</v>
      </c>
      <c r="F10" s="796">
        <v>0</v>
      </c>
      <c r="G10" s="767">
        <v>0</v>
      </c>
      <c r="H10" s="767">
        <v>0</v>
      </c>
      <c r="I10" s="802">
        <v>1</v>
      </c>
      <c r="J10" s="799"/>
      <c r="K10" s="759"/>
      <c r="L10" s="759"/>
      <c r="M10" s="760">
        <v>1</v>
      </c>
      <c r="N10" s="796">
        <v>0</v>
      </c>
      <c r="O10" s="767">
        <v>0</v>
      </c>
      <c r="P10" s="767">
        <v>0</v>
      </c>
      <c r="Q10" s="7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9</v>
      </c>
      <c r="B5" s="730" t="s">
        <v>910</v>
      </c>
      <c r="C5" s="733">
        <v>397183.22999999992</v>
      </c>
      <c r="D5" s="733">
        <v>207</v>
      </c>
      <c r="E5" s="733">
        <v>183419.11999999991</v>
      </c>
      <c r="F5" s="803">
        <v>0.46179975926979583</v>
      </c>
      <c r="G5" s="733">
        <v>106</v>
      </c>
      <c r="H5" s="803">
        <v>0.51207729468599039</v>
      </c>
      <c r="I5" s="733">
        <v>213764.11</v>
      </c>
      <c r="J5" s="803">
        <v>0.53820024073020412</v>
      </c>
      <c r="K5" s="733">
        <v>101</v>
      </c>
      <c r="L5" s="803">
        <v>0.48792270531400966</v>
      </c>
      <c r="M5" s="733" t="s">
        <v>73</v>
      </c>
      <c r="N5" s="270"/>
    </row>
    <row r="6" spans="1:14" ht="14.4" customHeight="1" x14ac:dyDescent="0.3">
      <c r="A6" s="729">
        <v>9</v>
      </c>
      <c r="B6" s="730" t="s">
        <v>911</v>
      </c>
      <c r="C6" s="733">
        <v>394208.9499999999</v>
      </c>
      <c r="D6" s="733">
        <v>166</v>
      </c>
      <c r="E6" s="733">
        <v>183419.11999999991</v>
      </c>
      <c r="F6" s="803">
        <v>0.46528400737730574</v>
      </c>
      <c r="G6" s="733">
        <v>83</v>
      </c>
      <c r="H6" s="803">
        <v>0.5</v>
      </c>
      <c r="I6" s="733">
        <v>210789.83</v>
      </c>
      <c r="J6" s="803">
        <v>0.5347159926226942</v>
      </c>
      <c r="K6" s="733">
        <v>83</v>
      </c>
      <c r="L6" s="803">
        <v>0.5</v>
      </c>
      <c r="M6" s="733" t="s">
        <v>1</v>
      </c>
      <c r="N6" s="270"/>
    </row>
    <row r="7" spans="1:14" ht="14.4" customHeight="1" x14ac:dyDescent="0.3">
      <c r="A7" s="729">
        <v>9</v>
      </c>
      <c r="B7" s="730" t="s">
        <v>912</v>
      </c>
      <c r="C7" s="733">
        <v>0</v>
      </c>
      <c r="D7" s="733">
        <v>26</v>
      </c>
      <c r="E7" s="733">
        <v>0</v>
      </c>
      <c r="F7" s="803" t="s">
        <v>569</v>
      </c>
      <c r="G7" s="733">
        <v>23</v>
      </c>
      <c r="H7" s="803">
        <v>0.88461538461538458</v>
      </c>
      <c r="I7" s="733">
        <v>0</v>
      </c>
      <c r="J7" s="803" t="s">
        <v>569</v>
      </c>
      <c r="K7" s="733">
        <v>3</v>
      </c>
      <c r="L7" s="803">
        <v>0.11538461538461539</v>
      </c>
      <c r="M7" s="733" t="s">
        <v>1</v>
      </c>
      <c r="N7" s="270"/>
    </row>
    <row r="8" spans="1:14" ht="14.4" customHeight="1" x14ac:dyDescent="0.3">
      <c r="A8" s="729">
        <v>9</v>
      </c>
      <c r="B8" s="730" t="s">
        <v>913</v>
      </c>
      <c r="C8" s="733">
        <v>2974.28</v>
      </c>
      <c r="D8" s="733">
        <v>15</v>
      </c>
      <c r="E8" s="733" t="s">
        <v>569</v>
      </c>
      <c r="F8" s="803">
        <v>0</v>
      </c>
      <c r="G8" s="733" t="s">
        <v>569</v>
      </c>
      <c r="H8" s="803">
        <v>0</v>
      </c>
      <c r="I8" s="733">
        <v>2974.28</v>
      </c>
      <c r="J8" s="803">
        <v>1</v>
      </c>
      <c r="K8" s="733">
        <v>15</v>
      </c>
      <c r="L8" s="803">
        <v>1</v>
      </c>
      <c r="M8" s="733" t="s">
        <v>1</v>
      </c>
      <c r="N8" s="270"/>
    </row>
    <row r="9" spans="1:14" ht="14.4" customHeight="1" x14ac:dyDescent="0.3">
      <c r="A9" s="729" t="s">
        <v>914</v>
      </c>
      <c r="B9" s="730" t="s">
        <v>3</v>
      </c>
      <c r="C9" s="733">
        <v>397183.22999999992</v>
      </c>
      <c r="D9" s="733">
        <v>207</v>
      </c>
      <c r="E9" s="733">
        <v>183419.11999999991</v>
      </c>
      <c r="F9" s="803">
        <v>0.46179975926979583</v>
      </c>
      <c r="G9" s="733">
        <v>106</v>
      </c>
      <c r="H9" s="803">
        <v>0.51207729468599039</v>
      </c>
      <c r="I9" s="733">
        <v>213764.11</v>
      </c>
      <c r="J9" s="803">
        <v>0.53820024073020412</v>
      </c>
      <c r="K9" s="733">
        <v>101</v>
      </c>
      <c r="L9" s="803">
        <v>0.48792270531400966</v>
      </c>
      <c r="M9" s="733" t="s">
        <v>580</v>
      </c>
      <c r="N9" s="270"/>
    </row>
    <row r="11" spans="1:14" ht="14.4" customHeight="1" x14ac:dyDescent="0.3">
      <c r="A11" s="729">
        <v>9</v>
      </c>
      <c r="B11" s="730" t="s">
        <v>910</v>
      </c>
      <c r="C11" s="733" t="s">
        <v>569</v>
      </c>
      <c r="D11" s="733" t="s">
        <v>569</v>
      </c>
      <c r="E11" s="733" t="s">
        <v>569</v>
      </c>
      <c r="F11" s="803" t="s">
        <v>569</v>
      </c>
      <c r="G11" s="733" t="s">
        <v>569</v>
      </c>
      <c r="H11" s="803" t="s">
        <v>569</v>
      </c>
      <c r="I11" s="733" t="s">
        <v>569</v>
      </c>
      <c r="J11" s="803" t="s">
        <v>569</v>
      </c>
      <c r="K11" s="733" t="s">
        <v>569</v>
      </c>
      <c r="L11" s="803" t="s">
        <v>569</v>
      </c>
      <c r="M11" s="733" t="s">
        <v>73</v>
      </c>
      <c r="N11" s="270"/>
    </row>
    <row r="12" spans="1:14" ht="14.4" customHeight="1" x14ac:dyDescent="0.3">
      <c r="A12" s="729" t="s">
        <v>915</v>
      </c>
      <c r="B12" s="730" t="s">
        <v>911</v>
      </c>
      <c r="C12" s="733">
        <v>596.2700000000001</v>
      </c>
      <c r="D12" s="733">
        <v>4</v>
      </c>
      <c r="E12" s="733">
        <v>596.2700000000001</v>
      </c>
      <c r="F12" s="803">
        <v>1</v>
      </c>
      <c r="G12" s="733">
        <v>4</v>
      </c>
      <c r="H12" s="803">
        <v>1</v>
      </c>
      <c r="I12" s="733" t="s">
        <v>569</v>
      </c>
      <c r="J12" s="803">
        <v>0</v>
      </c>
      <c r="K12" s="733" t="s">
        <v>569</v>
      </c>
      <c r="L12" s="803">
        <v>0</v>
      </c>
      <c r="M12" s="733" t="s">
        <v>1</v>
      </c>
      <c r="N12" s="270"/>
    </row>
    <row r="13" spans="1:14" ht="14.4" customHeight="1" x14ac:dyDescent="0.3">
      <c r="A13" s="729" t="s">
        <v>915</v>
      </c>
      <c r="B13" s="730" t="s">
        <v>912</v>
      </c>
      <c r="C13" s="733">
        <v>0</v>
      </c>
      <c r="D13" s="733">
        <v>1</v>
      </c>
      <c r="E13" s="733">
        <v>0</v>
      </c>
      <c r="F13" s="803" t="s">
        <v>569</v>
      </c>
      <c r="G13" s="733">
        <v>1</v>
      </c>
      <c r="H13" s="803">
        <v>1</v>
      </c>
      <c r="I13" s="733" t="s">
        <v>569</v>
      </c>
      <c r="J13" s="803" t="s">
        <v>569</v>
      </c>
      <c r="K13" s="733" t="s">
        <v>569</v>
      </c>
      <c r="L13" s="803">
        <v>0</v>
      </c>
      <c r="M13" s="733" t="s">
        <v>1</v>
      </c>
      <c r="N13" s="270"/>
    </row>
    <row r="14" spans="1:14" ht="14.4" customHeight="1" x14ac:dyDescent="0.3">
      <c r="A14" s="729" t="s">
        <v>915</v>
      </c>
      <c r="B14" s="730" t="s">
        <v>916</v>
      </c>
      <c r="C14" s="733">
        <v>596.2700000000001</v>
      </c>
      <c r="D14" s="733">
        <v>5</v>
      </c>
      <c r="E14" s="733">
        <v>596.2700000000001</v>
      </c>
      <c r="F14" s="803">
        <v>1</v>
      </c>
      <c r="G14" s="733">
        <v>5</v>
      </c>
      <c r="H14" s="803">
        <v>1</v>
      </c>
      <c r="I14" s="733" t="s">
        <v>569</v>
      </c>
      <c r="J14" s="803">
        <v>0</v>
      </c>
      <c r="K14" s="733" t="s">
        <v>569</v>
      </c>
      <c r="L14" s="803">
        <v>0</v>
      </c>
      <c r="M14" s="733" t="s">
        <v>584</v>
      </c>
      <c r="N14" s="270"/>
    </row>
    <row r="15" spans="1:14" ht="14.4" customHeight="1" x14ac:dyDescent="0.3">
      <c r="A15" s="729" t="s">
        <v>569</v>
      </c>
      <c r="B15" s="730" t="s">
        <v>569</v>
      </c>
      <c r="C15" s="733" t="s">
        <v>569</v>
      </c>
      <c r="D15" s="733" t="s">
        <v>569</v>
      </c>
      <c r="E15" s="733" t="s">
        <v>569</v>
      </c>
      <c r="F15" s="803" t="s">
        <v>569</v>
      </c>
      <c r="G15" s="733" t="s">
        <v>569</v>
      </c>
      <c r="H15" s="803" t="s">
        <v>569</v>
      </c>
      <c r="I15" s="733" t="s">
        <v>569</v>
      </c>
      <c r="J15" s="803" t="s">
        <v>569</v>
      </c>
      <c r="K15" s="733" t="s">
        <v>569</v>
      </c>
      <c r="L15" s="803" t="s">
        <v>569</v>
      </c>
      <c r="M15" s="733" t="s">
        <v>585</v>
      </c>
      <c r="N15" s="270"/>
    </row>
    <row r="16" spans="1:14" ht="14.4" customHeight="1" x14ac:dyDescent="0.3">
      <c r="A16" s="729" t="s">
        <v>917</v>
      </c>
      <c r="B16" s="730" t="s">
        <v>911</v>
      </c>
      <c r="C16" s="733">
        <v>393612.67999999993</v>
      </c>
      <c r="D16" s="733">
        <v>162</v>
      </c>
      <c r="E16" s="733">
        <v>182822.84999999995</v>
      </c>
      <c r="F16" s="803">
        <v>0.46447398493361541</v>
      </c>
      <c r="G16" s="733">
        <v>79</v>
      </c>
      <c r="H16" s="803">
        <v>0.48765432098765432</v>
      </c>
      <c r="I16" s="733">
        <v>210789.83</v>
      </c>
      <c r="J16" s="803">
        <v>0.53552601506638464</v>
      </c>
      <c r="K16" s="733">
        <v>83</v>
      </c>
      <c r="L16" s="803">
        <v>0.51234567901234573</v>
      </c>
      <c r="M16" s="733" t="s">
        <v>1</v>
      </c>
      <c r="N16" s="270"/>
    </row>
    <row r="17" spans="1:14" ht="14.4" customHeight="1" x14ac:dyDescent="0.3">
      <c r="A17" s="729" t="s">
        <v>917</v>
      </c>
      <c r="B17" s="730" t="s">
        <v>912</v>
      </c>
      <c r="C17" s="733">
        <v>0</v>
      </c>
      <c r="D17" s="733">
        <v>25</v>
      </c>
      <c r="E17" s="733">
        <v>0</v>
      </c>
      <c r="F17" s="803" t="s">
        <v>569</v>
      </c>
      <c r="G17" s="733">
        <v>22</v>
      </c>
      <c r="H17" s="803">
        <v>0.88</v>
      </c>
      <c r="I17" s="733">
        <v>0</v>
      </c>
      <c r="J17" s="803" t="s">
        <v>569</v>
      </c>
      <c r="K17" s="733">
        <v>3</v>
      </c>
      <c r="L17" s="803">
        <v>0.12</v>
      </c>
      <c r="M17" s="733" t="s">
        <v>1</v>
      </c>
      <c r="N17" s="270"/>
    </row>
    <row r="18" spans="1:14" ht="14.4" customHeight="1" x14ac:dyDescent="0.3">
      <c r="A18" s="729" t="s">
        <v>917</v>
      </c>
      <c r="B18" s="730" t="s">
        <v>913</v>
      </c>
      <c r="C18" s="733">
        <v>2974.28</v>
      </c>
      <c r="D18" s="733">
        <v>15</v>
      </c>
      <c r="E18" s="733" t="s">
        <v>569</v>
      </c>
      <c r="F18" s="803">
        <v>0</v>
      </c>
      <c r="G18" s="733" t="s">
        <v>569</v>
      </c>
      <c r="H18" s="803">
        <v>0</v>
      </c>
      <c r="I18" s="733">
        <v>2974.28</v>
      </c>
      <c r="J18" s="803">
        <v>1</v>
      </c>
      <c r="K18" s="733">
        <v>15</v>
      </c>
      <c r="L18" s="803">
        <v>1</v>
      </c>
      <c r="M18" s="733" t="s">
        <v>1</v>
      </c>
      <c r="N18" s="270"/>
    </row>
    <row r="19" spans="1:14" ht="14.4" customHeight="1" x14ac:dyDescent="0.3">
      <c r="A19" s="729" t="s">
        <v>917</v>
      </c>
      <c r="B19" s="730" t="s">
        <v>918</v>
      </c>
      <c r="C19" s="733">
        <v>396586.95999999996</v>
      </c>
      <c r="D19" s="733">
        <v>202</v>
      </c>
      <c r="E19" s="733">
        <v>182822.84999999995</v>
      </c>
      <c r="F19" s="803">
        <v>0.46099057316458403</v>
      </c>
      <c r="G19" s="733">
        <v>101</v>
      </c>
      <c r="H19" s="803">
        <v>0.5</v>
      </c>
      <c r="I19" s="733">
        <v>213764.11</v>
      </c>
      <c r="J19" s="803">
        <v>0.53900942683541586</v>
      </c>
      <c r="K19" s="733">
        <v>101</v>
      </c>
      <c r="L19" s="803">
        <v>0.5</v>
      </c>
      <c r="M19" s="733" t="s">
        <v>584</v>
      </c>
      <c r="N19" s="270"/>
    </row>
    <row r="20" spans="1:14" ht="14.4" customHeight="1" x14ac:dyDescent="0.3">
      <c r="A20" s="729" t="s">
        <v>569</v>
      </c>
      <c r="B20" s="730" t="s">
        <v>569</v>
      </c>
      <c r="C20" s="733" t="s">
        <v>569</v>
      </c>
      <c r="D20" s="733" t="s">
        <v>569</v>
      </c>
      <c r="E20" s="733" t="s">
        <v>569</v>
      </c>
      <c r="F20" s="803" t="s">
        <v>569</v>
      </c>
      <c r="G20" s="733" t="s">
        <v>569</v>
      </c>
      <c r="H20" s="803" t="s">
        <v>569</v>
      </c>
      <c r="I20" s="733" t="s">
        <v>569</v>
      </c>
      <c r="J20" s="803" t="s">
        <v>569</v>
      </c>
      <c r="K20" s="733" t="s">
        <v>569</v>
      </c>
      <c r="L20" s="803" t="s">
        <v>569</v>
      </c>
      <c r="M20" s="733" t="s">
        <v>585</v>
      </c>
      <c r="N20" s="270"/>
    </row>
    <row r="21" spans="1:14" ht="14.4" customHeight="1" x14ac:dyDescent="0.3">
      <c r="A21" s="729" t="s">
        <v>914</v>
      </c>
      <c r="B21" s="730" t="s">
        <v>919</v>
      </c>
      <c r="C21" s="733">
        <v>397183.23</v>
      </c>
      <c r="D21" s="733">
        <v>207</v>
      </c>
      <c r="E21" s="733">
        <v>183419.11999999994</v>
      </c>
      <c r="F21" s="803">
        <v>0.46179975926979583</v>
      </c>
      <c r="G21" s="733">
        <v>106</v>
      </c>
      <c r="H21" s="803">
        <v>0.51207729468599039</v>
      </c>
      <c r="I21" s="733">
        <v>213764.11</v>
      </c>
      <c r="J21" s="803">
        <v>0.538200240730204</v>
      </c>
      <c r="K21" s="733">
        <v>101</v>
      </c>
      <c r="L21" s="803">
        <v>0.48792270531400966</v>
      </c>
      <c r="M21" s="733" t="s">
        <v>580</v>
      </c>
      <c r="N21" s="270"/>
    </row>
    <row r="22" spans="1:14" ht="14.4" customHeight="1" x14ac:dyDescent="0.3">
      <c r="A22" s="804" t="s">
        <v>301</v>
      </c>
    </row>
    <row r="23" spans="1:14" ht="14.4" customHeight="1" x14ac:dyDescent="0.3">
      <c r="A23" s="805" t="s">
        <v>920</v>
      </c>
    </row>
    <row r="24" spans="1:14" ht="14.4" customHeight="1" x14ac:dyDescent="0.3">
      <c r="A24" s="804" t="s">
        <v>921</v>
      </c>
    </row>
  </sheetData>
  <autoFilter ref="A4:M4"/>
  <mergeCells count="4">
    <mergeCell ref="E3:H3"/>
    <mergeCell ref="C3:D3"/>
    <mergeCell ref="I3:L3"/>
    <mergeCell ref="A1:L1"/>
  </mergeCells>
  <conditionalFormatting sqref="F4 F10 F22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1">
    <cfRule type="expression" dxfId="49" priority="4">
      <formula>AND(LEFT(M11,6)&lt;&gt;"mezera",M11&lt;&gt;"")</formula>
    </cfRule>
  </conditionalFormatting>
  <conditionalFormatting sqref="A11:A21">
    <cfRule type="expression" dxfId="48" priority="2">
      <formula>AND(M11&lt;&gt;"",M11&lt;&gt;"mezeraKL")</formula>
    </cfRule>
  </conditionalFormatting>
  <conditionalFormatting sqref="F11:F21">
    <cfRule type="cellIs" dxfId="47" priority="1" operator="lessThan">
      <formula>0.6</formula>
    </cfRule>
  </conditionalFormatting>
  <conditionalFormatting sqref="B11:L21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1">
    <cfRule type="expression" dxfId="4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922</v>
      </c>
      <c r="B5" s="797">
        <v>3382.7799999999997</v>
      </c>
      <c r="C5" s="741">
        <v>1</v>
      </c>
      <c r="D5" s="810">
        <v>11</v>
      </c>
      <c r="E5" s="813" t="s">
        <v>922</v>
      </c>
      <c r="F5" s="797"/>
      <c r="G5" s="765">
        <v>0</v>
      </c>
      <c r="H5" s="745"/>
      <c r="I5" s="788">
        <v>0</v>
      </c>
      <c r="J5" s="816">
        <v>3382.7799999999997</v>
      </c>
      <c r="K5" s="765">
        <v>1</v>
      </c>
      <c r="L5" s="745">
        <v>11</v>
      </c>
      <c r="M5" s="788">
        <v>1</v>
      </c>
    </row>
    <row r="6" spans="1:13" ht="14.4" customHeight="1" x14ac:dyDescent="0.3">
      <c r="A6" s="807" t="s">
        <v>923</v>
      </c>
      <c r="B6" s="798">
        <v>121.76</v>
      </c>
      <c r="C6" s="748">
        <v>1</v>
      </c>
      <c r="D6" s="811">
        <v>1</v>
      </c>
      <c r="E6" s="814" t="s">
        <v>923</v>
      </c>
      <c r="F6" s="798"/>
      <c r="G6" s="766">
        <v>0</v>
      </c>
      <c r="H6" s="752"/>
      <c r="I6" s="789">
        <v>0</v>
      </c>
      <c r="J6" s="817">
        <v>121.76</v>
      </c>
      <c r="K6" s="766">
        <v>1</v>
      </c>
      <c r="L6" s="752">
        <v>1</v>
      </c>
      <c r="M6" s="789">
        <v>1</v>
      </c>
    </row>
    <row r="7" spans="1:13" ht="14.4" customHeight="1" x14ac:dyDescent="0.3">
      <c r="A7" s="807" t="s">
        <v>924</v>
      </c>
      <c r="B7" s="798">
        <v>773.31999999999994</v>
      </c>
      <c r="C7" s="748">
        <v>1</v>
      </c>
      <c r="D7" s="811">
        <v>10</v>
      </c>
      <c r="E7" s="814" t="s">
        <v>924</v>
      </c>
      <c r="F7" s="798">
        <v>494.42999999999995</v>
      </c>
      <c r="G7" s="766">
        <v>0.63936016138209273</v>
      </c>
      <c r="H7" s="752">
        <v>4</v>
      </c>
      <c r="I7" s="789">
        <v>0.4</v>
      </c>
      <c r="J7" s="817">
        <v>278.89</v>
      </c>
      <c r="K7" s="766">
        <v>0.36063983861790722</v>
      </c>
      <c r="L7" s="752">
        <v>6</v>
      </c>
      <c r="M7" s="789">
        <v>0.6</v>
      </c>
    </row>
    <row r="8" spans="1:13" ht="14.4" customHeight="1" x14ac:dyDescent="0.3">
      <c r="A8" s="807" t="s">
        <v>925</v>
      </c>
      <c r="B8" s="798">
        <v>61.97</v>
      </c>
      <c r="C8" s="748">
        <v>1</v>
      </c>
      <c r="D8" s="811">
        <v>1</v>
      </c>
      <c r="E8" s="814" t="s">
        <v>925</v>
      </c>
      <c r="F8" s="798"/>
      <c r="G8" s="766">
        <v>0</v>
      </c>
      <c r="H8" s="752"/>
      <c r="I8" s="789">
        <v>0</v>
      </c>
      <c r="J8" s="817">
        <v>61.97</v>
      </c>
      <c r="K8" s="766">
        <v>1</v>
      </c>
      <c r="L8" s="752">
        <v>1</v>
      </c>
      <c r="M8" s="789">
        <v>1</v>
      </c>
    </row>
    <row r="9" spans="1:13" ht="14.4" customHeight="1" x14ac:dyDescent="0.3">
      <c r="A9" s="807" t="s">
        <v>926</v>
      </c>
      <c r="B9" s="798">
        <v>136417.12</v>
      </c>
      <c r="C9" s="748">
        <v>1</v>
      </c>
      <c r="D9" s="811">
        <v>39</v>
      </c>
      <c r="E9" s="814" t="s">
        <v>926</v>
      </c>
      <c r="F9" s="798">
        <v>57052.85</v>
      </c>
      <c r="G9" s="766">
        <v>0.41822353382038852</v>
      </c>
      <c r="H9" s="752">
        <v>16</v>
      </c>
      <c r="I9" s="789">
        <v>0.41025641025641024</v>
      </c>
      <c r="J9" s="817">
        <v>79364.27</v>
      </c>
      <c r="K9" s="766">
        <v>0.58177646617961154</v>
      </c>
      <c r="L9" s="752">
        <v>23</v>
      </c>
      <c r="M9" s="789">
        <v>0.58974358974358976</v>
      </c>
    </row>
    <row r="10" spans="1:13" ht="14.4" customHeight="1" x14ac:dyDescent="0.3">
      <c r="A10" s="807" t="s">
        <v>927</v>
      </c>
      <c r="B10" s="798">
        <v>581.78</v>
      </c>
      <c r="C10" s="748">
        <v>1</v>
      </c>
      <c r="D10" s="811">
        <v>4</v>
      </c>
      <c r="E10" s="814" t="s">
        <v>927</v>
      </c>
      <c r="F10" s="798">
        <v>217.38</v>
      </c>
      <c r="G10" s="766">
        <v>0.37364639554470763</v>
      </c>
      <c r="H10" s="752">
        <v>2</v>
      </c>
      <c r="I10" s="789">
        <v>0.5</v>
      </c>
      <c r="J10" s="817">
        <v>364.4</v>
      </c>
      <c r="K10" s="766">
        <v>0.62635360445529242</v>
      </c>
      <c r="L10" s="752">
        <v>2</v>
      </c>
      <c r="M10" s="789">
        <v>0.5</v>
      </c>
    </row>
    <row r="11" spans="1:13" ht="14.4" customHeight="1" x14ac:dyDescent="0.3">
      <c r="A11" s="807" t="s">
        <v>928</v>
      </c>
      <c r="B11" s="798">
        <v>843.93000000000006</v>
      </c>
      <c r="C11" s="748">
        <v>1</v>
      </c>
      <c r="D11" s="811">
        <v>3</v>
      </c>
      <c r="E11" s="814" t="s">
        <v>928</v>
      </c>
      <c r="F11" s="798">
        <v>429.20000000000005</v>
      </c>
      <c r="G11" s="766">
        <v>0.50857298591115374</v>
      </c>
      <c r="H11" s="752">
        <v>2</v>
      </c>
      <c r="I11" s="789">
        <v>0.66666666666666663</v>
      </c>
      <c r="J11" s="817">
        <v>414.73</v>
      </c>
      <c r="K11" s="766">
        <v>0.4914270140888462</v>
      </c>
      <c r="L11" s="752">
        <v>1</v>
      </c>
      <c r="M11" s="789">
        <v>0.33333333333333331</v>
      </c>
    </row>
    <row r="12" spans="1:13" ht="14.4" customHeight="1" x14ac:dyDescent="0.3">
      <c r="A12" s="807" t="s">
        <v>929</v>
      </c>
      <c r="B12" s="798">
        <v>1802.5700000000002</v>
      </c>
      <c r="C12" s="748">
        <v>1</v>
      </c>
      <c r="D12" s="811">
        <v>3</v>
      </c>
      <c r="E12" s="814" t="s">
        <v>929</v>
      </c>
      <c r="F12" s="798">
        <v>1768.8600000000001</v>
      </c>
      <c r="G12" s="766">
        <v>0.98129892320409196</v>
      </c>
      <c r="H12" s="752">
        <v>2</v>
      </c>
      <c r="I12" s="789">
        <v>0.66666666666666663</v>
      </c>
      <c r="J12" s="817">
        <v>33.71</v>
      </c>
      <c r="K12" s="766">
        <v>1.8701076795908062E-2</v>
      </c>
      <c r="L12" s="752">
        <v>1</v>
      </c>
      <c r="M12" s="789">
        <v>0.33333333333333331</v>
      </c>
    </row>
    <row r="13" spans="1:13" ht="14.4" customHeight="1" x14ac:dyDescent="0.3">
      <c r="A13" s="807" t="s">
        <v>930</v>
      </c>
      <c r="B13" s="798">
        <v>3945.03</v>
      </c>
      <c r="C13" s="748">
        <v>1</v>
      </c>
      <c r="D13" s="811">
        <v>9</v>
      </c>
      <c r="E13" s="814" t="s">
        <v>930</v>
      </c>
      <c r="F13" s="798">
        <v>468.08</v>
      </c>
      <c r="G13" s="766">
        <v>0.11865055525560007</v>
      </c>
      <c r="H13" s="752">
        <v>4</v>
      </c>
      <c r="I13" s="789">
        <v>0.44444444444444442</v>
      </c>
      <c r="J13" s="817">
        <v>3476.9500000000003</v>
      </c>
      <c r="K13" s="766">
        <v>0.88134944474439991</v>
      </c>
      <c r="L13" s="752">
        <v>5</v>
      </c>
      <c r="M13" s="789">
        <v>0.55555555555555558</v>
      </c>
    </row>
    <row r="14" spans="1:13" ht="14.4" customHeight="1" x14ac:dyDescent="0.3">
      <c r="A14" s="807" t="s">
        <v>931</v>
      </c>
      <c r="B14" s="798">
        <v>144796.27000000002</v>
      </c>
      <c r="C14" s="748">
        <v>1</v>
      </c>
      <c r="D14" s="811">
        <v>71</v>
      </c>
      <c r="E14" s="814" t="s">
        <v>931</v>
      </c>
      <c r="F14" s="798">
        <v>75989.11000000003</v>
      </c>
      <c r="G14" s="766">
        <v>0.52480018994964461</v>
      </c>
      <c r="H14" s="752">
        <v>40</v>
      </c>
      <c r="I14" s="789">
        <v>0.56338028169014087</v>
      </c>
      <c r="J14" s="817">
        <v>68807.159999999989</v>
      </c>
      <c r="K14" s="766">
        <v>0.47519981005035544</v>
      </c>
      <c r="L14" s="752">
        <v>31</v>
      </c>
      <c r="M14" s="789">
        <v>0.43661971830985913</v>
      </c>
    </row>
    <row r="15" spans="1:13" ht="14.4" customHeight="1" x14ac:dyDescent="0.3">
      <c r="A15" s="807" t="s">
        <v>932</v>
      </c>
      <c r="B15" s="798">
        <v>3892.9900000000002</v>
      </c>
      <c r="C15" s="748">
        <v>1</v>
      </c>
      <c r="D15" s="811">
        <v>13</v>
      </c>
      <c r="E15" s="814" t="s">
        <v>932</v>
      </c>
      <c r="F15" s="798">
        <v>1966.8</v>
      </c>
      <c r="G15" s="766">
        <v>0.50521578529613476</v>
      </c>
      <c r="H15" s="752">
        <v>8</v>
      </c>
      <c r="I15" s="789">
        <v>0.61538461538461542</v>
      </c>
      <c r="J15" s="817">
        <v>1926.1900000000003</v>
      </c>
      <c r="K15" s="766">
        <v>0.49478421470386519</v>
      </c>
      <c r="L15" s="752">
        <v>5</v>
      </c>
      <c r="M15" s="789">
        <v>0.38461538461538464</v>
      </c>
    </row>
    <row r="16" spans="1:13" ht="14.4" customHeight="1" x14ac:dyDescent="0.3">
      <c r="A16" s="807" t="s">
        <v>933</v>
      </c>
      <c r="B16" s="798">
        <v>806.29</v>
      </c>
      <c r="C16" s="748">
        <v>1</v>
      </c>
      <c r="D16" s="811">
        <v>2</v>
      </c>
      <c r="E16" s="814" t="s">
        <v>933</v>
      </c>
      <c r="F16" s="798">
        <v>362.08</v>
      </c>
      <c r="G16" s="766">
        <v>0.44906919346637064</v>
      </c>
      <c r="H16" s="752">
        <v>1</v>
      </c>
      <c r="I16" s="789">
        <v>0.5</v>
      </c>
      <c r="J16" s="817">
        <v>444.21</v>
      </c>
      <c r="K16" s="766">
        <v>0.55093080653362936</v>
      </c>
      <c r="L16" s="752">
        <v>1</v>
      </c>
      <c r="M16" s="789">
        <v>0.5</v>
      </c>
    </row>
    <row r="17" spans="1:13" ht="14.4" customHeight="1" x14ac:dyDescent="0.3">
      <c r="A17" s="807" t="s">
        <v>934</v>
      </c>
      <c r="B17" s="798">
        <v>623.32999999999993</v>
      </c>
      <c r="C17" s="748">
        <v>1</v>
      </c>
      <c r="D17" s="811">
        <v>4</v>
      </c>
      <c r="E17" s="814" t="s">
        <v>934</v>
      </c>
      <c r="F17" s="798">
        <v>623.32999999999993</v>
      </c>
      <c r="G17" s="766">
        <v>1</v>
      </c>
      <c r="H17" s="752">
        <v>3</v>
      </c>
      <c r="I17" s="789">
        <v>0.75</v>
      </c>
      <c r="J17" s="817">
        <v>0</v>
      </c>
      <c r="K17" s="766">
        <v>0</v>
      </c>
      <c r="L17" s="752">
        <v>1</v>
      </c>
      <c r="M17" s="789">
        <v>0.25</v>
      </c>
    </row>
    <row r="18" spans="1:13" ht="14.4" customHeight="1" thickBot="1" x14ac:dyDescent="0.35">
      <c r="A18" s="808" t="s">
        <v>935</v>
      </c>
      <c r="B18" s="799">
        <v>99134.09</v>
      </c>
      <c r="C18" s="755">
        <v>1</v>
      </c>
      <c r="D18" s="812">
        <v>36</v>
      </c>
      <c r="E18" s="815" t="s">
        <v>935</v>
      </c>
      <c r="F18" s="799">
        <v>44046.999999999985</v>
      </c>
      <c r="G18" s="767">
        <v>0.44431738870049636</v>
      </c>
      <c r="H18" s="759">
        <v>24</v>
      </c>
      <c r="I18" s="790">
        <v>0.66666666666666663</v>
      </c>
      <c r="J18" s="818">
        <v>55087.090000000011</v>
      </c>
      <c r="K18" s="767">
        <v>0.55568261129950369</v>
      </c>
      <c r="L18" s="759">
        <v>12</v>
      </c>
      <c r="M18" s="790">
        <v>0.33333333333333331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4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1184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397183.23000000004</v>
      </c>
      <c r="N3" s="70">
        <f>SUBTOTAL(9,N7:N1048576)</f>
        <v>1977</v>
      </c>
      <c r="O3" s="70">
        <f>SUBTOTAL(9,O7:O1048576)</f>
        <v>207</v>
      </c>
      <c r="P3" s="70">
        <f>SUBTOTAL(9,P7:P1048576)</f>
        <v>183419.11999999991</v>
      </c>
      <c r="Q3" s="71">
        <f>IF(M3=0,0,P3/M3)</f>
        <v>0.46179975926979566</v>
      </c>
      <c r="R3" s="70">
        <f>SUBTOTAL(9,R7:R1048576)</f>
        <v>1068</v>
      </c>
      <c r="S3" s="71">
        <f>IF(N3=0,0,R3/N3)</f>
        <v>0.54021244309559935</v>
      </c>
      <c r="T3" s="70">
        <f>SUBTOTAL(9,T7:T1048576)</f>
        <v>106</v>
      </c>
      <c r="U3" s="72">
        <f>IF(O3=0,0,T3/O3)</f>
        <v>0.51207729468599039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9</v>
      </c>
      <c r="B7" s="825" t="s">
        <v>910</v>
      </c>
      <c r="C7" s="825" t="s">
        <v>917</v>
      </c>
      <c r="D7" s="826" t="s">
        <v>1182</v>
      </c>
      <c r="E7" s="827" t="s">
        <v>924</v>
      </c>
      <c r="F7" s="825" t="s">
        <v>911</v>
      </c>
      <c r="G7" s="825" t="s">
        <v>936</v>
      </c>
      <c r="H7" s="825" t="s">
        <v>569</v>
      </c>
      <c r="I7" s="825" t="s">
        <v>937</v>
      </c>
      <c r="J7" s="825" t="s">
        <v>938</v>
      </c>
      <c r="K7" s="825" t="s">
        <v>939</v>
      </c>
      <c r="L7" s="828">
        <v>35.25</v>
      </c>
      <c r="M7" s="828">
        <v>35.25</v>
      </c>
      <c r="N7" s="825">
        <v>1</v>
      </c>
      <c r="O7" s="829">
        <v>1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" customHeight="1" x14ac:dyDescent="0.3">
      <c r="A8" s="831">
        <v>9</v>
      </c>
      <c r="B8" s="832" t="s">
        <v>910</v>
      </c>
      <c r="C8" s="832" t="s">
        <v>917</v>
      </c>
      <c r="D8" s="833" t="s">
        <v>1182</v>
      </c>
      <c r="E8" s="834" t="s">
        <v>924</v>
      </c>
      <c r="F8" s="832" t="s">
        <v>911</v>
      </c>
      <c r="G8" s="832" t="s">
        <v>940</v>
      </c>
      <c r="H8" s="832" t="s">
        <v>569</v>
      </c>
      <c r="I8" s="832" t="s">
        <v>941</v>
      </c>
      <c r="J8" s="832" t="s">
        <v>942</v>
      </c>
      <c r="K8" s="832" t="s">
        <v>943</v>
      </c>
      <c r="L8" s="835">
        <v>0</v>
      </c>
      <c r="M8" s="835">
        <v>0</v>
      </c>
      <c r="N8" s="832">
        <v>3</v>
      </c>
      <c r="O8" s="836">
        <v>3</v>
      </c>
      <c r="P8" s="835"/>
      <c r="Q8" s="837"/>
      <c r="R8" s="832"/>
      <c r="S8" s="837">
        <v>0</v>
      </c>
      <c r="T8" s="836"/>
      <c r="U8" s="838">
        <v>0</v>
      </c>
    </row>
    <row r="9" spans="1:21" ht="14.4" customHeight="1" x14ac:dyDescent="0.3">
      <c r="A9" s="831">
        <v>9</v>
      </c>
      <c r="B9" s="832" t="s">
        <v>910</v>
      </c>
      <c r="C9" s="832" t="s">
        <v>917</v>
      </c>
      <c r="D9" s="833" t="s">
        <v>1182</v>
      </c>
      <c r="E9" s="834" t="s">
        <v>924</v>
      </c>
      <c r="F9" s="832" t="s">
        <v>911</v>
      </c>
      <c r="G9" s="832" t="s">
        <v>944</v>
      </c>
      <c r="H9" s="832" t="s">
        <v>569</v>
      </c>
      <c r="I9" s="832" t="s">
        <v>945</v>
      </c>
      <c r="J9" s="832" t="s">
        <v>946</v>
      </c>
      <c r="K9" s="832" t="s">
        <v>947</v>
      </c>
      <c r="L9" s="835">
        <v>69.59</v>
      </c>
      <c r="M9" s="835">
        <v>69.59</v>
      </c>
      <c r="N9" s="832">
        <v>1</v>
      </c>
      <c r="O9" s="836">
        <v>0.5</v>
      </c>
      <c r="P9" s="835">
        <v>69.59</v>
      </c>
      <c r="Q9" s="837">
        <v>1</v>
      </c>
      <c r="R9" s="832">
        <v>1</v>
      </c>
      <c r="S9" s="837">
        <v>1</v>
      </c>
      <c r="T9" s="836">
        <v>0.5</v>
      </c>
      <c r="U9" s="838">
        <v>1</v>
      </c>
    </row>
    <row r="10" spans="1:21" ht="14.4" customHeight="1" x14ac:dyDescent="0.3">
      <c r="A10" s="831">
        <v>9</v>
      </c>
      <c r="B10" s="832" t="s">
        <v>910</v>
      </c>
      <c r="C10" s="832" t="s">
        <v>917</v>
      </c>
      <c r="D10" s="833" t="s">
        <v>1182</v>
      </c>
      <c r="E10" s="834" t="s">
        <v>924</v>
      </c>
      <c r="F10" s="832" t="s">
        <v>911</v>
      </c>
      <c r="G10" s="832" t="s">
        <v>948</v>
      </c>
      <c r="H10" s="832" t="s">
        <v>569</v>
      </c>
      <c r="I10" s="832" t="s">
        <v>949</v>
      </c>
      <c r="J10" s="832" t="s">
        <v>950</v>
      </c>
      <c r="K10" s="832" t="s">
        <v>951</v>
      </c>
      <c r="L10" s="835">
        <v>176.32</v>
      </c>
      <c r="M10" s="835">
        <v>176.32</v>
      </c>
      <c r="N10" s="832">
        <v>1</v>
      </c>
      <c r="O10" s="836">
        <v>1</v>
      </c>
      <c r="P10" s="835">
        <v>176.32</v>
      </c>
      <c r="Q10" s="837">
        <v>1</v>
      </c>
      <c r="R10" s="832">
        <v>1</v>
      </c>
      <c r="S10" s="837">
        <v>1</v>
      </c>
      <c r="T10" s="836">
        <v>1</v>
      </c>
      <c r="U10" s="838">
        <v>1</v>
      </c>
    </row>
    <row r="11" spans="1:21" ht="14.4" customHeight="1" x14ac:dyDescent="0.3">
      <c r="A11" s="831">
        <v>9</v>
      </c>
      <c r="B11" s="832" t="s">
        <v>910</v>
      </c>
      <c r="C11" s="832" t="s">
        <v>917</v>
      </c>
      <c r="D11" s="833" t="s">
        <v>1182</v>
      </c>
      <c r="E11" s="834" t="s">
        <v>924</v>
      </c>
      <c r="F11" s="832" t="s">
        <v>911</v>
      </c>
      <c r="G11" s="832" t="s">
        <v>952</v>
      </c>
      <c r="H11" s="832" t="s">
        <v>686</v>
      </c>
      <c r="I11" s="832" t="s">
        <v>953</v>
      </c>
      <c r="J11" s="832" t="s">
        <v>954</v>
      </c>
      <c r="K11" s="832" t="s">
        <v>955</v>
      </c>
      <c r="L11" s="835">
        <v>141.25</v>
      </c>
      <c r="M11" s="835">
        <v>141.25</v>
      </c>
      <c r="N11" s="832">
        <v>1</v>
      </c>
      <c r="O11" s="836">
        <v>0.5</v>
      </c>
      <c r="P11" s="835">
        <v>141.25</v>
      </c>
      <c r="Q11" s="837">
        <v>1</v>
      </c>
      <c r="R11" s="832">
        <v>1</v>
      </c>
      <c r="S11" s="837">
        <v>1</v>
      </c>
      <c r="T11" s="836">
        <v>0.5</v>
      </c>
      <c r="U11" s="838">
        <v>1</v>
      </c>
    </row>
    <row r="12" spans="1:21" ht="14.4" customHeight="1" x14ac:dyDescent="0.3">
      <c r="A12" s="831">
        <v>9</v>
      </c>
      <c r="B12" s="832" t="s">
        <v>910</v>
      </c>
      <c r="C12" s="832" t="s">
        <v>917</v>
      </c>
      <c r="D12" s="833" t="s">
        <v>1182</v>
      </c>
      <c r="E12" s="834" t="s">
        <v>924</v>
      </c>
      <c r="F12" s="832" t="s">
        <v>911</v>
      </c>
      <c r="G12" s="832" t="s">
        <v>956</v>
      </c>
      <c r="H12" s="832" t="s">
        <v>569</v>
      </c>
      <c r="I12" s="832" t="s">
        <v>957</v>
      </c>
      <c r="J12" s="832" t="s">
        <v>958</v>
      </c>
      <c r="K12" s="832" t="s">
        <v>959</v>
      </c>
      <c r="L12" s="835">
        <v>243.64</v>
      </c>
      <c r="M12" s="835">
        <v>243.64</v>
      </c>
      <c r="N12" s="832">
        <v>1</v>
      </c>
      <c r="O12" s="836">
        <v>1</v>
      </c>
      <c r="P12" s="835"/>
      <c r="Q12" s="837">
        <v>0</v>
      </c>
      <c r="R12" s="832"/>
      <c r="S12" s="837">
        <v>0</v>
      </c>
      <c r="T12" s="836"/>
      <c r="U12" s="838">
        <v>0</v>
      </c>
    </row>
    <row r="13" spans="1:21" ht="14.4" customHeight="1" x14ac:dyDescent="0.3">
      <c r="A13" s="831">
        <v>9</v>
      </c>
      <c r="B13" s="832" t="s">
        <v>910</v>
      </c>
      <c r="C13" s="832" t="s">
        <v>917</v>
      </c>
      <c r="D13" s="833" t="s">
        <v>1182</v>
      </c>
      <c r="E13" s="834" t="s">
        <v>924</v>
      </c>
      <c r="F13" s="832" t="s">
        <v>911</v>
      </c>
      <c r="G13" s="832" t="s">
        <v>960</v>
      </c>
      <c r="H13" s="832" t="s">
        <v>569</v>
      </c>
      <c r="I13" s="832" t="s">
        <v>961</v>
      </c>
      <c r="J13" s="832" t="s">
        <v>962</v>
      </c>
      <c r="K13" s="832" t="s">
        <v>963</v>
      </c>
      <c r="L13" s="835">
        <v>0</v>
      </c>
      <c r="M13" s="835">
        <v>0</v>
      </c>
      <c r="N13" s="832">
        <v>1</v>
      </c>
      <c r="O13" s="836">
        <v>1</v>
      </c>
      <c r="P13" s="835"/>
      <c r="Q13" s="837"/>
      <c r="R13" s="832"/>
      <c r="S13" s="837">
        <v>0</v>
      </c>
      <c r="T13" s="836"/>
      <c r="U13" s="838">
        <v>0</v>
      </c>
    </row>
    <row r="14" spans="1:21" ht="14.4" customHeight="1" x14ac:dyDescent="0.3">
      <c r="A14" s="831">
        <v>9</v>
      </c>
      <c r="B14" s="832" t="s">
        <v>910</v>
      </c>
      <c r="C14" s="832" t="s">
        <v>917</v>
      </c>
      <c r="D14" s="833" t="s">
        <v>1182</v>
      </c>
      <c r="E14" s="834" t="s">
        <v>924</v>
      </c>
      <c r="F14" s="832" t="s">
        <v>911</v>
      </c>
      <c r="G14" s="832" t="s">
        <v>964</v>
      </c>
      <c r="H14" s="832" t="s">
        <v>569</v>
      </c>
      <c r="I14" s="832" t="s">
        <v>965</v>
      </c>
      <c r="J14" s="832" t="s">
        <v>966</v>
      </c>
      <c r="K14" s="832" t="s">
        <v>967</v>
      </c>
      <c r="L14" s="835">
        <v>107.27</v>
      </c>
      <c r="M14" s="835">
        <v>107.27</v>
      </c>
      <c r="N14" s="832">
        <v>1</v>
      </c>
      <c r="O14" s="836">
        <v>1</v>
      </c>
      <c r="P14" s="835">
        <v>107.27</v>
      </c>
      <c r="Q14" s="837">
        <v>1</v>
      </c>
      <c r="R14" s="832">
        <v>1</v>
      </c>
      <c r="S14" s="837">
        <v>1</v>
      </c>
      <c r="T14" s="836">
        <v>1</v>
      </c>
      <c r="U14" s="838">
        <v>1</v>
      </c>
    </row>
    <row r="15" spans="1:21" ht="14.4" customHeight="1" x14ac:dyDescent="0.3">
      <c r="A15" s="831">
        <v>9</v>
      </c>
      <c r="B15" s="832" t="s">
        <v>910</v>
      </c>
      <c r="C15" s="832" t="s">
        <v>917</v>
      </c>
      <c r="D15" s="833" t="s">
        <v>1182</v>
      </c>
      <c r="E15" s="834" t="s">
        <v>924</v>
      </c>
      <c r="F15" s="832" t="s">
        <v>912</v>
      </c>
      <c r="G15" s="832" t="s">
        <v>968</v>
      </c>
      <c r="H15" s="832" t="s">
        <v>569</v>
      </c>
      <c r="I15" s="832" t="s">
        <v>969</v>
      </c>
      <c r="J15" s="832" t="s">
        <v>970</v>
      </c>
      <c r="K15" s="832"/>
      <c r="L15" s="835">
        <v>0</v>
      </c>
      <c r="M15" s="835">
        <v>0</v>
      </c>
      <c r="N15" s="832">
        <v>1</v>
      </c>
      <c r="O15" s="836">
        <v>1</v>
      </c>
      <c r="P15" s="835">
        <v>0</v>
      </c>
      <c r="Q15" s="837"/>
      <c r="R15" s="832">
        <v>1</v>
      </c>
      <c r="S15" s="837">
        <v>1</v>
      </c>
      <c r="T15" s="836">
        <v>1</v>
      </c>
      <c r="U15" s="838">
        <v>1</v>
      </c>
    </row>
    <row r="16" spans="1:21" ht="14.4" customHeight="1" x14ac:dyDescent="0.3">
      <c r="A16" s="831">
        <v>9</v>
      </c>
      <c r="B16" s="832" t="s">
        <v>910</v>
      </c>
      <c r="C16" s="832" t="s">
        <v>917</v>
      </c>
      <c r="D16" s="833" t="s">
        <v>1182</v>
      </c>
      <c r="E16" s="834" t="s">
        <v>926</v>
      </c>
      <c r="F16" s="832" t="s">
        <v>911</v>
      </c>
      <c r="G16" s="832" t="s">
        <v>971</v>
      </c>
      <c r="H16" s="832" t="s">
        <v>569</v>
      </c>
      <c r="I16" s="832" t="s">
        <v>972</v>
      </c>
      <c r="J16" s="832" t="s">
        <v>636</v>
      </c>
      <c r="K16" s="832" t="s">
        <v>973</v>
      </c>
      <c r="L16" s="835">
        <v>94.7</v>
      </c>
      <c r="M16" s="835">
        <v>94.7</v>
      </c>
      <c r="N16" s="832">
        <v>1</v>
      </c>
      <c r="O16" s="836">
        <v>0.5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9</v>
      </c>
      <c r="B17" s="832" t="s">
        <v>910</v>
      </c>
      <c r="C17" s="832" t="s">
        <v>917</v>
      </c>
      <c r="D17" s="833" t="s">
        <v>1182</v>
      </c>
      <c r="E17" s="834" t="s">
        <v>926</v>
      </c>
      <c r="F17" s="832" t="s">
        <v>911</v>
      </c>
      <c r="G17" s="832" t="s">
        <v>974</v>
      </c>
      <c r="H17" s="832" t="s">
        <v>569</v>
      </c>
      <c r="I17" s="832" t="s">
        <v>975</v>
      </c>
      <c r="J17" s="832" t="s">
        <v>976</v>
      </c>
      <c r="K17" s="832" t="s">
        <v>977</v>
      </c>
      <c r="L17" s="835">
        <v>27.28</v>
      </c>
      <c r="M17" s="835">
        <v>54.56</v>
      </c>
      <c r="N17" s="832">
        <v>2</v>
      </c>
      <c r="O17" s="836">
        <v>1</v>
      </c>
      <c r="P17" s="835">
        <v>54.56</v>
      </c>
      <c r="Q17" s="837">
        <v>1</v>
      </c>
      <c r="R17" s="832">
        <v>2</v>
      </c>
      <c r="S17" s="837">
        <v>1</v>
      </c>
      <c r="T17" s="836">
        <v>1</v>
      </c>
      <c r="U17" s="838">
        <v>1</v>
      </c>
    </row>
    <row r="18" spans="1:21" ht="14.4" customHeight="1" x14ac:dyDescent="0.3">
      <c r="A18" s="831">
        <v>9</v>
      </c>
      <c r="B18" s="832" t="s">
        <v>910</v>
      </c>
      <c r="C18" s="832" t="s">
        <v>917</v>
      </c>
      <c r="D18" s="833" t="s">
        <v>1182</v>
      </c>
      <c r="E18" s="834" t="s">
        <v>926</v>
      </c>
      <c r="F18" s="832" t="s">
        <v>911</v>
      </c>
      <c r="G18" s="832" t="s">
        <v>978</v>
      </c>
      <c r="H18" s="832" t="s">
        <v>569</v>
      </c>
      <c r="I18" s="832" t="s">
        <v>979</v>
      </c>
      <c r="J18" s="832" t="s">
        <v>980</v>
      </c>
      <c r="K18" s="832" t="s">
        <v>981</v>
      </c>
      <c r="L18" s="835">
        <v>111.72</v>
      </c>
      <c r="M18" s="835">
        <v>223.44</v>
      </c>
      <c r="N18" s="832">
        <v>2</v>
      </c>
      <c r="O18" s="836">
        <v>1</v>
      </c>
      <c r="P18" s="835"/>
      <c r="Q18" s="837">
        <v>0</v>
      </c>
      <c r="R18" s="832"/>
      <c r="S18" s="837">
        <v>0</v>
      </c>
      <c r="T18" s="836"/>
      <c r="U18" s="838">
        <v>0</v>
      </c>
    </row>
    <row r="19" spans="1:21" ht="14.4" customHeight="1" x14ac:dyDescent="0.3">
      <c r="A19" s="831">
        <v>9</v>
      </c>
      <c r="B19" s="832" t="s">
        <v>910</v>
      </c>
      <c r="C19" s="832" t="s">
        <v>917</v>
      </c>
      <c r="D19" s="833" t="s">
        <v>1182</v>
      </c>
      <c r="E19" s="834" t="s">
        <v>926</v>
      </c>
      <c r="F19" s="832" t="s">
        <v>911</v>
      </c>
      <c r="G19" s="832" t="s">
        <v>982</v>
      </c>
      <c r="H19" s="832" t="s">
        <v>569</v>
      </c>
      <c r="I19" s="832" t="s">
        <v>983</v>
      </c>
      <c r="J19" s="832" t="s">
        <v>984</v>
      </c>
      <c r="K19" s="832" t="s">
        <v>985</v>
      </c>
      <c r="L19" s="835">
        <v>16.079999999999998</v>
      </c>
      <c r="M19" s="835">
        <v>16.079999999999998</v>
      </c>
      <c r="N19" s="832">
        <v>1</v>
      </c>
      <c r="O19" s="836">
        <v>1</v>
      </c>
      <c r="P19" s="835"/>
      <c r="Q19" s="837">
        <v>0</v>
      </c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9</v>
      </c>
      <c r="B20" s="832" t="s">
        <v>910</v>
      </c>
      <c r="C20" s="832" t="s">
        <v>917</v>
      </c>
      <c r="D20" s="833" t="s">
        <v>1182</v>
      </c>
      <c r="E20" s="834" t="s">
        <v>926</v>
      </c>
      <c r="F20" s="832" t="s">
        <v>911</v>
      </c>
      <c r="G20" s="832" t="s">
        <v>986</v>
      </c>
      <c r="H20" s="832" t="s">
        <v>569</v>
      </c>
      <c r="I20" s="832" t="s">
        <v>987</v>
      </c>
      <c r="J20" s="832" t="s">
        <v>988</v>
      </c>
      <c r="K20" s="832" t="s">
        <v>989</v>
      </c>
      <c r="L20" s="835">
        <v>36.54</v>
      </c>
      <c r="M20" s="835">
        <v>36.54</v>
      </c>
      <c r="N20" s="832">
        <v>1</v>
      </c>
      <c r="O20" s="836">
        <v>0.5</v>
      </c>
      <c r="P20" s="835"/>
      <c r="Q20" s="837">
        <v>0</v>
      </c>
      <c r="R20" s="832"/>
      <c r="S20" s="837">
        <v>0</v>
      </c>
      <c r="T20" s="836"/>
      <c r="U20" s="838">
        <v>0</v>
      </c>
    </row>
    <row r="21" spans="1:21" ht="14.4" customHeight="1" x14ac:dyDescent="0.3">
      <c r="A21" s="831">
        <v>9</v>
      </c>
      <c r="B21" s="832" t="s">
        <v>910</v>
      </c>
      <c r="C21" s="832" t="s">
        <v>917</v>
      </c>
      <c r="D21" s="833" t="s">
        <v>1182</v>
      </c>
      <c r="E21" s="834" t="s">
        <v>926</v>
      </c>
      <c r="F21" s="832" t="s">
        <v>911</v>
      </c>
      <c r="G21" s="832" t="s">
        <v>952</v>
      </c>
      <c r="H21" s="832" t="s">
        <v>686</v>
      </c>
      <c r="I21" s="832" t="s">
        <v>953</v>
      </c>
      <c r="J21" s="832" t="s">
        <v>954</v>
      </c>
      <c r="K21" s="832" t="s">
        <v>955</v>
      </c>
      <c r="L21" s="835">
        <v>141.25</v>
      </c>
      <c r="M21" s="835">
        <v>282.5</v>
      </c>
      <c r="N21" s="832">
        <v>2</v>
      </c>
      <c r="O21" s="836">
        <v>1</v>
      </c>
      <c r="P21" s="835"/>
      <c r="Q21" s="837">
        <v>0</v>
      </c>
      <c r="R21" s="832"/>
      <c r="S21" s="837">
        <v>0</v>
      </c>
      <c r="T21" s="836"/>
      <c r="U21" s="838">
        <v>0</v>
      </c>
    </row>
    <row r="22" spans="1:21" ht="14.4" customHeight="1" x14ac:dyDescent="0.3">
      <c r="A22" s="831">
        <v>9</v>
      </c>
      <c r="B22" s="832" t="s">
        <v>910</v>
      </c>
      <c r="C22" s="832" t="s">
        <v>917</v>
      </c>
      <c r="D22" s="833" t="s">
        <v>1182</v>
      </c>
      <c r="E22" s="834" t="s">
        <v>926</v>
      </c>
      <c r="F22" s="832" t="s">
        <v>911</v>
      </c>
      <c r="G22" s="832" t="s">
        <v>990</v>
      </c>
      <c r="H22" s="832" t="s">
        <v>569</v>
      </c>
      <c r="I22" s="832" t="s">
        <v>991</v>
      </c>
      <c r="J22" s="832" t="s">
        <v>658</v>
      </c>
      <c r="K22" s="832" t="s">
        <v>992</v>
      </c>
      <c r="L22" s="835">
        <v>33.71</v>
      </c>
      <c r="M22" s="835">
        <v>269.68</v>
      </c>
      <c r="N22" s="832">
        <v>8</v>
      </c>
      <c r="O22" s="836">
        <v>6</v>
      </c>
      <c r="P22" s="835">
        <v>67.42</v>
      </c>
      <c r="Q22" s="837">
        <v>0.25</v>
      </c>
      <c r="R22" s="832">
        <v>2</v>
      </c>
      <c r="S22" s="837">
        <v>0.25</v>
      </c>
      <c r="T22" s="836">
        <v>1.5</v>
      </c>
      <c r="U22" s="838">
        <v>0.25</v>
      </c>
    </row>
    <row r="23" spans="1:21" ht="14.4" customHeight="1" x14ac:dyDescent="0.3">
      <c r="A23" s="831">
        <v>9</v>
      </c>
      <c r="B23" s="832" t="s">
        <v>910</v>
      </c>
      <c r="C23" s="832" t="s">
        <v>917</v>
      </c>
      <c r="D23" s="833" t="s">
        <v>1182</v>
      </c>
      <c r="E23" s="834" t="s">
        <v>926</v>
      </c>
      <c r="F23" s="832" t="s">
        <v>911</v>
      </c>
      <c r="G23" s="832" t="s">
        <v>993</v>
      </c>
      <c r="H23" s="832" t="s">
        <v>569</v>
      </c>
      <c r="I23" s="832" t="s">
        <v>994</v>
      </c>
      <c r="J23" s="832" t="s">
        <v>995</v>
      </c>
      <c r="K23" s="832" t="s">
        <v>996</v>
      </c>
      <c r="L23" s="835">
        <v>1274.5999999999999</v>
      </c>
      <c r="M23" s="835">
        <v>1274.5999999999999</v>
      </c>
      <c r="N23" s="832">
        <v>1</v>
      </c>
      <c r="O23" s="836">
        <v>1</v>
      </c>
      <c r="P23" s="835"/>
      <c r="Q23" s="837">
        <v>0</v>
      </c>
      <c r="R23" s="832"/>
      <c r="S23" s="837">
        <v>0</v>
      </c>
      <c r="T23" s="836"/>
      <c r="U23" s="838">
        <v>0</v>
      </c>
    </row>
    <row r="24" spans="1:21" ht="14.4" customHeight="1" x14ac:dyDescent="0.3">
      <c r="A24" s="831">
        <v>9</v>
      </c>
      <c r="B24" s="832" t="s">
        <v>910</v>
      </c>
      <c r="C24" s="832" t="s">
        <v>917</v>
      </c>
      <c r="D24" s="833" t="s">
        <v>1182</v>
      </c>
      <c r="E24" s="834" t="s">
        <v>926</v>
      </c>
      <c r="F24" s="832" t="s">
        <v>911</v>
      </c>
      <c r="G24" s="832" t="s">
        <v>997</v>
      </c>
      <c r="H24" s="832" t="s">
        <v>686</v>
      </c>
      <c r="I24" s="832" t="s">
        <v>998</v>
      </c>
      <c r="J24" s="832" t="s">
        <v>999</v>
      </c>
      <c r="K24" s="832" t="s">
        <v>1000</v>
      </c>
      <c r="L24" s="835">
        <v>72.27</v>
      </c>
      <c r="M24" s="835">
        <v>19368.36</v>
      </c>
      <c r="N24" s="832">
        <v>268</v>
      </c>
      <c r="O24" s="836">
        <v>4</v>
      </c>
      <c r="P24" s="835">
        <v>6937.92</v>
      </c>
      <c r="Q24" s="837">
        <v>0.35820895522388058</v>
      </c>
      <c r="R24" s="832">
        <v>96</v>
      </c>
      <c r="S24" s="837">
        <v>0.35820895522388058</v>
      </c>
      <c r="T24" s="836">
        <v>2</v>
      </c>
      <c r="U24" s="838">
        <v>0.5</v>
      </c>
    </row>
    <row r="25" spans="1:21" ht="14.4" customHeight="1" x14ac:dyDescent="0.3">
      <c r="A25" s="831">
        <v>9</v>
      </c>
      <c r="B25" s="832" t="s">
        <v>910</v>
      </c>
      <c r="C25" s="832" t="s">
        <v>917</v>
      </c>
      <c r="D25" s="833" t="s">
        <v>1182</v>
      </c>
      <c r="E25" s="834" t="s">
        <v>926</v>
      </c>
      <c r="F25" s="832" t="s">
        <v>911</v>
      </c>
      <c r="G25" s="832" t="s">
        <v>997</v>
      </c>
      <c r="H25" s="832" t="s">
        <v>686</v>
      </c>
      <c r="I25" s="832" t="s">
        <v>1001</v>
      </c>
      <c r="J25" s="832" t="s">
        <v>1002</v>
      </c>
      <c r="K25" s="832" t="s">
        <v>1003</v>
      </c>
      <c r="L25" s="835">
        <v>135.54</v>
      </c>
      <c r="M25" s="835">
        <v>1219.8599999999999</v>
      </c>
      <c r="N25" s="832">
        <v>9</v>
      </c>
      <c r="O25" s="836">
        <v>1.5</v>
      </c>
      <c r="P25" s="835">
        <v>1219.8599999999999</v>
      </c>
      <c r="Q25" s="837">
        <v>1</v>
      </c>
      <c r="R25" s="832">
        <v>9</v>
      </c>
      <c r="S25" s="837">
        <v>1</v>
      </c>
      <c r="T25" s="836">
        <v>1.5</v>
      </c>
      <c r="U25" s="838">
        <v>1</v>
      </c>
    </row>
    <row r="26" spans="1:21" ht="14.4" customHeight="1" x14ac:dyDescent="0.3">
      <c r="A26" s="831">
        <v>9</v>
      </c>
      <c r="B26" s="832" t="s">
        <v>910</v>
      </c>
      <c r="C26" s="832" t="s">
        <v>917</v>
      </c>
      <c r="D26" s="833" t="s">
        <v>1182</v>
      </c>
      <c r="E26" s="834" t="s">
        <v>926</v>
      </c>
      <c r="F26" s="832" t="s">
        <v>911</v>
      </c>
      <c r="G26" s="832" t="s">
        <v>997</v>
      </c>
      <c r="H26" s="832" t="s">
        <v>686</v>
      </c>
      <c r="I26" s="832" t="s">
        <v>1004</v>
      </c>
      <c r="J26" s="832" t="s">
        <v>1005</v>
      </c>
      <c r="K26" s="832" t="s">
        <v>1003</v>
      </c>
      <c r="L26" s="835">
        <v>135.54</v>
      </c>
      <c r="M26" s="835">
        <v>1219.8599999999999</v>
      </c>
      <c r="N26" s="832">
        <v>9</v>
      </c>
      <c r="O26" s="836">
        <v>1</v>
      </c>
      <c r="P26" s="835">
        <v>1219.8599999999999</v>
      </c>
      <c r="Q26" s="837">
        <v>1</v>
      </c>
      <c r="R26" s="832">
        <v>9</v>
      </c>
      <c r="S26" s="837">
        <v>1</v>
      </c>
      <c r="T26" s="836">
        <v>1</v>
      </c>
      <c r="U26" s="838">
        <v>1</v>
      </c>
    </row>
    <row r="27" spans="1:21" ht="14.4" customHeight="1" x14ac:dyDescent="0.3">
      <c r="A27" s="831">
        <v>9</v>
      </c>
      <c r="B27" s="832" t="s">
        <v>910</v>
      </c>
      <c r="C27" s="832" t="s">
        <v>917</v>
      </c>
      <c r="D27" s="833" t="s">
        <v>1182</v>
      </c>
      <c r="E27" s="834" t="s">
        <v>926</v>
      </c>
      <c r="F27" s="832" t="s">
        <v>911</v>
      </c>
      <c r="G27" s="832" t="s">
        <v>997</v>
      </c>
      <c r="H27" s="832" t="s">
        <v>686</v>
      </c>
      <c r="I27" s="832" t="s">
        <v>1006</v>
      </c>
      <c r="J27" s="832" t="s">
        <v>1007</v>
      </c>
      <c r="K27" s="832" t="s">
        <v>1008</v>
      </c>
      <c r="L27" s="835">
        <v>294.81</v>
      </c>
      <c r="M27" s="835">
        <v>5896.2</v>
      </c>
      <c r="N27" s="832">
        <v>20</v>
      </c>
      <c r="O27" s="836">
        <v>1.5</v>
      </c>
      <c r="P27" s="835">
        <v>2948.1</v>
      </c>
      <c r="Q27" s="837">
        <v>0.5</v>
      </c>
      <c r="R27" s="832">
        <v>10</v>
      </c>
      <c r="S27" s="837">
        <v>0.5</v>
      </c>
      <c r="T27" s="836">
        <v>1</v>
      </c>
      <c r="U27" s="838">
        <v>0.66666666666666663</v>
      </c>
    </row>
    <row r="28" spans="1:21" ht="14.4" customHeight="1" x14ac:dyDescent="0.3">
      <c r="A28" s="831">
        <v>9</v>
      </c>
      <c r="B28" s="832" t="s">
        <v>910</v>
      </c>
      <c r="C28" s="832" t="s">
        <v>917</v>
      </c>
      <c r="D28" s="833" t="s">
        <v>1182</v>
      </c>
      <c r="E28" s="834" t="s">
        <v>926</v>
      </c>
      <c r="F28" s="832" t="s">
        <v>911</v>
      </c>
      <c r="G28" s="832" t="s">
        <v>997</v>
      </c>
      <c r="H28" s="832" t="s">
        <v>686</v>
      </c>
      <c r="I28" s="832" t="s">
        <v>1009</v>
      </c>
      <c r="J28" s="832" t="s">
        <v>1010</v>
      </c>
      <c r="K28" s="832" t="s">
        <v>1011</v>
      </c>
      <c r="L28" s="835">
        <v>2635.97</v>
      </c>
      <c r="M28" s="835">
        <v>68535.22</v>
      </c>
      <c r="N28" s="832">
        <v>26</v>
      </c>
      <c r="O28" s="836">
        <v>7.5</v>
      </c>
      <c r="P28" s="835">
        <v>34267.61</v>
      </c>
      <c r="Q28" s="837">
        <v>0.5</v>
      </c>
      <c r="R28" s="832">
        <v>13</v>
      </c>
      <c r="S28" s="837">
        <v>0.5</v>
      </c>
      <c r="T28" s="836">
        <v>3.5</v>
      </c>
      <c r="U28" s="838">
        <v>0.46666666666666667</v>
      </c>
    </row>
    <row r="29" spans="1:21" ht="14.4" customHeight="1" x14ac:dyDescent="0.3">
      <c r="A29" s="831">
        <v>9</v>
      </c>
      <c r="B29" s="832" t="s">
        <v>910</v>
      </c>
      <c r="C29" s="832" t="s">
        <v>917</v>
      </c>
      <c r="D29" s="833" t="s">
        <v>1182</v>
      </c>
      <c r="E29" s="834" t="s">
        <v>926</v>
      </c>
      <c r="F29" s="832" t="s">
        <v>911</v>
      </c>
      <c r="G29" s="832" t="s">
        <v>997</v>
      </c>
      <c r="H29" s="832" t="s">
        <v>569</v>
      </c>
      <c r="I29" s="832" t="s">
        <v>1012</v>
      </c>
      <c r="J29" s="832" t="s">
        <v>1013</v>
      </c>
      <c r="K29" s="832" t="s">
        <v>1014</v>
      </c>
      <c r="L29" s="835">
        <v>283.32</v>
      </c>
      <c r="M29" s="835">
        <v>849.96</v>
      </c>
      <c r="N29" s="832">
        <v>3</v>
      </c>
      <c r="O29" s="836">
        <v>0.5</v>
      </c>
      <c r="P29" s="835">
        <v>849.96</v>
      </c>
      <c r="Q29" s="837">
        <v>1</v>
      </c>
      <c r="R29" s="832">
        <v>3</v>
      </c>
      <c r="S29" s="837">
        <v>1</v>
      </c>
      <c r="T29" s="836">
        <v>0.5</v>
      </c>
      <c r="U29" s="838">
        <v>1</v>
      </c>
    </row>
    <row r="30" spans="1:21" ht="14.4" customHeight="1" x14ac:dyDescent="0.3">
      <c r="A30" s="831">
        <v>9</v>
      </c>
      <c r="B30" s="832" t="s">
        <v>910</v>
      </c>
      <c r="C30" s="832" t="s">
        <v>917</v>
      </c>
      <c r="D30" s="833" t="s">
        <v>1182</v>
      </c>
      <c r="E30" s="834" t="s">
        <v>926</v>
      </c>
      <c r="F30" s="832" t="s">
        <v>911</v>
      </c>
      <c r="G30" s="832" t="s">
        <v>997</v>
      </c>
      <c r="H30" s="832" t="s">
        <v>569</v>
      </c>
      <c r="I30" s="832" t="s">
        <v>1015</v>
      </c>
      <c r="J30" s="832" t="s">
        <v>1016</v>
      </c>
      <c r="K30" s="832" t="s">
        <v>1014</v>
      </c>
      <c r="L30" s="835">
        <v>283.32</v>
      </c>
      <c r="M30" s="835">
        <v>849.96</v>
      </c>
      <c r="N30" s="832">
        <v>3</v>
      </c>
      <c r="O30" s="836">
        <v>0.5</v>
      </c>
      <c r="P30" s="835">
        <v>849.96</v>
      </c>
      <c r="Q30" s="837">
        <v>1</v>
      </c>
      <c r="R30" s="832">
        <v>3</v>
      </c>
      <c r="S30" s="837">
        <v>1</v>
      </c>
      <c r="T30" s="836">
        <v>0.5</v>
      </c>
      <c r="U30" s="838">
        <v>1</v>
      </c>
    </row>
    <row r="31" spans="1:21" ht="14.4" customHeight="1" x14ac:dyDescent="0.3">
      <c r="A31" s="831">
        <v>9</v>
      </c>
      <c r="B31" s="832" t="s">
        <v>910</v>
      </c>
      <c r="C31" s="832" t="s">
        <v>917</v>
      </c>
      <c r="D31" s="833" t="s">
        <v>1182</v>
      </c>
      <c r="E31" s="834" t="s">
        <v>926</v>
      </c>
      <c r="F31" s="832" t="s">
        <v>911</v>
      </c>
      <c r="G31" s="832" t="s">
        <v>997</v>
      </c>
      <c r="H31" s="832" t="s">
        <v>569</v>
      </c>
      <c r="I31" s="832" t="s">
        <v>1017</v>
      </c>
      <c r="J31" s="832" t="s">
        <v>1018</v>
      </c>
      <c r="K31" s="832" t="s">
        <v>1014</v>
      </c>
      <c r="L31" s="835">
        <v>283.32</v>
      </c>
      <c r="M31" s="835">
        <v>849.96</v>
      </c>
      <c r="N31" s="832">
        <v>3</v>
      </c>
      <c r="O31" s="836">
        <v>0.5</v>
      </c>
      <c r="P31" s="835">
        <v>849.96</v>
      </c>
      <c r="Q31" s="837">
        <v>1</v>
      </c>
      <c r="R31" s="832">
        <v>3</v>
      </c>
      <c r="S31" s="837">
        <v>1</v>
      </c>
      <c r="T31" s="836">
        <v>0.5</v>
      </c>
      <c r="U31" s="838">
        <v>1</v>
      </c>
    </row>
    <row r="32" spans="1:21" ht="14.4" customHeight="1" x14ac:dyDescent="0.3">
      <c r="A32" s="831">
        <v>9</v>
      </c>
      <c r="B32" s="832" t="s">
        <v>910</v>
      </c>
      <c r="C32" s="832" t="s">
        <v>917</v>
      </c>
      <c r="D32" s="833" t="s">
        <v>1182</v>
      </c>
      <c r="E32" s="834" t="s">
        <v>926</v>
      </c>
      <c r="F32" s="832" t="s">
        <v>911</v>
      </c>
      <c r="G32" s="832" t="s">
        <v>997</v>
      </c>
      <c r="H32" s="832" t="s">
        <v>569</v>
      </c>
      <c r="I32" s="832" t="s">
        <v>1019</v>
      </c>
      <c r="J32" s="832" t="s">
        <v>1020</v>
      </c>
      <c r="K32" s="832" t="s">
        <v>1014</v>
      </c>
      <c r="L32" s="835">
        <v>283.32</v>
      </c>
      <c r="M32" s="835">
        <v>849.96</v>
      </c>
      <c r="N32" s="832">
        <v>3</v>
      </c>
      <c r="O32" s="836">
        <v>0.5</v>
      </c>
      <c r="P32" s="835">
        <v>849.96</v>
      </c>
      <c r="Q32" s="837">
        <v>1</v>
      </c>
      <c r="R32" s="832">
        <v>3</v>
      </c>
      <c r="S32" s="837">
        <v>1</v>
      </c>
      <c r="T32" s="836">
        <v>0.5</v>
      </c>
      <c r="U32" s="838">
        <v>1</v>
      </c>
    </row>
    <row r="33" spans="1:21" ht="14.4" customHeight="1" x14ac:dyDescent="0.3">
      <c r="A33" s="831">
        <v>9</v>
      </c>
      <c r="B33" s="832" t="s">
        <v>910</v>
      </c>
      <c r="C33" s="832" t="s">
        <v>917</v>
      </c>
      <c r="D33" s="833" t="s">
        <v>1182</v>
      </c>
      <c r="E33" s="834" t="s">
        <v>926</v>
      </c>
      <c r="F33" s="832" t="s">
        <v>911</v>
      </c>
      <c r="G33" s="832" t="s">
        <v>997</v>
      </c>
      <c r="H33" s="832" t="s">
        <v>569</v>
      </c>
      <c r="I33" s="832" t="s">
        <v>1021</v>
      </c>
      <c r="J33" s="832" t="s">
        <v>999</v>
      </c>
      <c r="K33" s="832" t="s">
        <v>1014</v>
      </c>
      <c r="L33" s="835">
        <v>289.07</v>
      </c>
      <c r="M33" s="835">
        <v>30063.279999999999</v>
      </c>
      <c r="N33" s="832">
        <v>104</v>
      </c>
      <c r="O33" s="836">
        <v>3.5</v>
      </c>
      <c r="P33" s="835">
        <v>6937.68</v>
      </c>
      <c r="Q33" s="837">
        <v>0.23076923076923078</v>
      </c>
      <c r="R33" s="832">
        <v>24</v>
      </c>
      <c r="S33" s="837">
        <v>0.23076923076923078</v>
      </c>
      <c r="T33" s="836">
        <v>0.5</v>
      </c>
      <c r="U33" s="838">
        <v>0.14285714285714285</v>
      </c>
    </row>
    <row r="34" spans="1:21" ht="14.4" customHeight="1" x14ac:dyDescent="0.3">
      <c r="A34" s="831">
        <v>9</v>
      </c>
      <c r="B34" s="832" t="s">
        <v>910</v>
      </c>
      <c r="C34" s="832" t="s">
        <v>917</v>
      </c>
      <c r="D34" s="833" t="s">
        <v>1182</v>
      </c>
      <c r="E34" s="834" t="s">
        <v>926</v>
      </c>
      <c r="F34" s="832" t="s">
        <v>911</v>
      </c>
      <c r="G34" s="832" t="s">
        <v>997</v>
      </c>
      <c r="H34" s="832" t="s">
        <v>686</v>
      </c>
      <c r="I34" s="832" t="s">
        <v>1022</v>
      </c>
      <c r="J34" s="832" t="s">
        <v>1023</v>
      </c>
      <c r="K34" s="832" t="s">
        <v>1008</v>
      </c>
      <c r="L34" s="835">
        <v>294.81</v>
      </c>
      <c r="M34" s="835">
        <v>2948.1</v>
      </c>
      <c r="N34" s="832">
        <v>10</v>
      </c>
      <c r="O34" s="836">
        <v>2</v>
      </c>
      <c r="P34" s="835"/>
      <c r="Q34" s="837">
        <v>0</v>
      </c>
      <c r="R34" s="832"/>
      <c r="S34" s="837">
        <v>0</v>
      </c>
      <c r="T34" s="836"/>
      <c r="U34" s="838">
        <v>0</v>
      </c>
    </row>
    <row r="35" spans="1:21" ht="14.4" customHeight="1" x14ac:dyDescent="0.3">
      <c r="A35" s="831">
        <v>9</v>
      </c>
      <c r="B35" s="832" t="s">
        <v>910</v>
      </c>
      <c r="C35" s="832" t="s">
        <v>917</v>
      </c>
      <c r="D35" s="833" t="s">
        <v>1182</v>
      </c>
      <c r="E35" s="834" t="s">
        <v>926</v>
      </c>
      <c r="F35" s="832" t="s">
        <v>912</v>
      </c>
      <c r="G35" s="832" t="s">
        <v>968</v>
      </c>
      <c r="H35" s="832" t="s">
        <v>569</v>
      </c>
      <c r="I35" s="832" t="s">
        <v>1024</v>
      </c>
      <c r="J35" s="832" t="s">
        <v>970</v>
      </c>
      <c r="K35" s="832"/>
      <c r="L35" s="835">
        <v>0</v>
      </c>
      <c r="M35" s="835">
        <v>0</v>
      </c>
      <c r="N35" s="832">
        <v>1</v>
      </c>
      <c r="O35" s="836">
        <v>1</v>
      </c>
      <c r="P35" s="835">
        <v>0</v>
      </c>
      <c r="Q35" s="837"/>
      <c r="R35" s="832">
        <v>1</v>
      </c>
      <c r="S35" s="837">
        <v>1</v>
      </c>
      <c r="T35" s="836">
        <v>1</v>
      </c>
      <c r="U35" s="838">
        <v>1</v>
      </c>
    </row>
    <row r="36" spans="1:21" ht="14.4" customHeight="1" x14ac:dyDescent="0.3">
      <c r="A36" s="831">
        <v>9</v>
      </c>
      <c r="B36" s="832" t="s">
        <v>910</v>
      </c>
      <c r="C36" s="832" t="s">
        <v>917</v>
      </c>
      <c r="D36" s="833" t="s">
        <v>1182</v>
      </c>
      <c r="E36" s="834" t="s">
        <v>926</v>
      </c>
      <c r="F36" s="832" t="s">
        <v>912</v>
      </c>
      <c r="G36" s="832" t="s">
        <v>968</v>
      </c>
      <c r="H36" s="832" t="s">
        <v>569</v>
      </c>
      <c r="I36" s="832" t="s">
        <v>1025</v>
      </c>
      <c r="J36" s="832" t="s">
        <v>970</v>
      </c>
      <c r="K36" s="832"/>
      <c r="L36" s="835">
        <v>0</v>
      </c>
      <c r="M36" s="835">
        <v>0</v>
      </c>
      <c r="N36" s="832">
        <v>1</v>
      </c>
      <c r="O36" s="836">
        <v>1</v>
      </c>
      <c r="P36" s="835">
        <v>0</v>
      </c>
      <c r="Q36" s="837"/>
      <c r="R36" s="832">
        <v>1</v>
      </c>
      <c r="S36" s="837">
        <v>1</v>
      </c>
      <c r="T36" s="836">
        <v>1</v>
      </c>
      <c r="U36" s="838">
        <v>1</v>
      </c>
    </row>
    <row r="37" spans="1:21" ht="14.4" customHeight="1" x14ac:dyDescent="0.3">
      <c r="A37" s="831">
        <v>9</v>
      </c>
      <c r="B37" s="832" t="s">
        <v>910</v>
      </c>
      <c r="C37" s="832" t="s">
        <v>917</v>
      </c>
      <c r="D37" s="833" t="s">
        <v>1182</v>
      </c>
      <c r="E37" s="834" t="s">
        <v>926</v>
      </c>
      <c r="F37" s="832" t="s">
        <v>913</v>
      </c>
      <c r="G37" s="832" t="s">
        <v>1026</v>
      </c>
      <c r="H37" s="832" t="s">
        <v>569</v>
      </c>
      <c r="I37" s="832" t="s">
        <v>1027</v>
      </c>
      <c r="J37" s="832" t="s">
        <v>1028</v>
      </c>
      <c r="K37" s="832" t="s">
        <v>1029</v>
      </c>
      <c r="L37" s="835">
        <v>29.3</v>
      </c>
      <c r="M37" s="835">
        <v>29.3</v>
      </c>
      <c r="N37" s="832">
        <v>1</v>
      </c>
      <c r="O37" s="836">
        <v>1</v>
      </c>
      <c r="P37" s="835"/>
      <c r="Q37" s="837">
        <v>0</v>
      </c>
      <c r="R37" s="832"/>
      <c r="S37" s="837">
        <v>0</v>
      </c>
      <c r="T37" s="836"/>
      <c r="U37" s="838">
        <v>0</v>
      </c>
    </row>
    <row r="38" spans="1:21" ht="14.4" customHeight="1" x14ac:dyDescent="0.3">
      <c r="A38" s="831">
        <v>9</v>
      </c>
      <c r="B38" s="832" t="s">
        <v>910</v>
      </c>
      <c r="C38" s="832" t="s">
        <v>917</v>
      </c>
      <c r="D38" s="833" t="s">
        <v>1182</v>
      </c>
      <c r="E38" s="834" t="s">
        <v>926</v>
      </c>
      <c r="F38" s="832" t="s">
        <v>913</v>
      </c>
      <c r="G38" s="832" t="s">
        <v>1030</v>
      </c>
      <c r="H38" s="832" t="s">
        <v>569</v>
      </c>
      <c r="I38" s="832" t="s">
        <v>1031</v>
      </c>
      <c r="J38" s="832" t="s">
        <v>1032</v>
      </c>
      <c r="K38" s="832" t="s">
        <v>1033</v>
      </c>
      <c r="L38" s="835">
        <v>1485</v>
      </c>
      <c r="M38" s="835">
        <v>1485</v>
      </c>
      <c r="N38" s="832">
        <v>1</v>
      </c>
      <c r="O38" s="836">
        <v>1</v>
      </c>
      <c r="P38" s="835"/>
      <c r="Q38" s="837">
        <v>0</v>
      </c>
      <c r="R38" s="832"/>
      <c r="S38" s="837">
        <v>0</v>
      </c>
      <c r="T38" s="836"/>
      <c r="U38" s="838">
        <v>0</v>
      </c>
    </row>
    <row r="39" spans="1:21" ht="14.4" customHeight="1" x14ac:dyDescent="0.3">
      <c r="A39" s="831">
        <v>9</v>
      </c>
      <c r="B39" s="832" t="s">
        <v>910</v>
      </c>
      <c r="C39" s="832" t="s">
        <v>917</v>
      </c>
      <c r="D39" s="833" t="s">
        <v>1182</v>
      </c>
      <c r="E39" s="834" t="s">
        <v>931</v>
      </c>
      <c r="F39" s="832" t="s">
        <v>911</v>
      </c>
      <c r="G39" s="832" t="s">
        <v>1034</v>
      </c>
      <c r="H39" s="832" t="s">
        <v>569</v>
      </c>
      <c r="I39" s="832" t="s">
        <v>1035</v>
      </c>
      <c r="J39" s="832" t="s">
        <v>617</v>
      </c>
      <c r="K39" s="832" t="s">
        <v>618</v>
      </c>
      <c r="L39" s="835">
        <v>105.63</v>
      </c>
      <c r="M39" s="835">
        <v>105.63</v>
      </c>
      <c r="N39" s="832">
        <v>1</v>
      </c>
      <c r="O39" s="836">
        <v>0.5</v>
      </c>
      <c r="P39" s="835">
        <v>105.63</v>
      </c>
      <c r="Q39" s="837">
        <v>1</v>
      </c>
      <c r="R39" s="832">
        <v>1</v>
      </c>
      <c r="S39" s="837">
        <v>1</v>
      </c>
      <c r="T39" s="836">
        <v>0.5</v>
      </c>
      <c r="U39" s="838">
        <v>1</v>
      </c>
    </row>
    <row r="40" spans="1:21" ht="14.4" customHeight="1" x14ac:dyDescent="0.3">
      <c r="A40" s="831">
        <v>9</v>
      </c>
      <c r="B40" s="832" t="s">
        <v>910</v>
      </c>
      <c r="C40" s="832" t="s">
        <v>917</v>
      </c>
      <c r="D40" s="833" t="s">
        <v>1182</v>
      </c>
      <c r="E40" s="834" t="s">
        <v>931</v>
      </c>
      <c r="F40" s="832" t="s">
        <v>911</v>
      </c>
      <c r="G40" s="832" t="s">
        <v>971</v>
      </c>
      <c r="H40" s="832" t="s">
        <v>569</v>
      </c>
      <c r="I40" s="832" t="s">
        <v>972</v>
      </c>
      <c r="J40" s="832" t="s">
        <v>636</v>
      </c>
      <c r="K40" s="832" t="s">
        <v>973</v>
      </c>
      <c r="L40" s="835">
        <v>94.7</v>
      </c>
      <c r="M40" s="835">
        <v>473.5</v>
      </c>
      <c r="N40" s="832">
        <v>5</v>
      </c>
      <c r="O40" s="836">
        <v>3</v>
      </c>
      <c r="P40" s="835">
        <v>473.5</v>
      </c>
      <c r="Q40" s="837">
        <v>1</v>
      </c>
      <c r="R40" s="832">
        <v>5</v>
      </c>
      <c r="S40" s="837">
        <v>1</v>
      </c>
      <c r="T40" s="836">
        <v>3</v>
      </c>
      <c r="U40" s="838">
        <v>1</v>
      </c>
    </row>
    <row r="41" spans="1:21" ht="14.4" customHeight="1" x14ac:dyDescent="0.3">
      <c r="A41" s="831">
        <v>9</v>
      </c>
      <c r="B41" s="832" t="s">
        <v>910</v>
      </c>
      <c r="C41" s="832" t="s">
        <v>917</v>
      </c>
      <c r="D41" s="833" t="s">
        <v>1182</v>
      </c>
      <c r="E41" s="834" t="s">
        <v>931</v>
      </c>
      <c r="F41" s="832" t="s">
        <v>911</v>
      </c>
      <c r="G41" s="832" t="s">
        <v>971</v>
      </c>
      <c r="H41" s="832" t="s">
        <v>569</v>
      </c>
      <c r="I41" s="832" t="s">
        <v>1036</v>
      </c>
      <c r="J41" s="832" t="s">
        <v>636</v>
      </c>
      <c r="K41" s="832" t="s">
        <v>1037</v>
      </c>
      <c r="L41" s="835">
        <v>94.7</v>
      </c>
      <c r="M41" s="835">
        <v>94.7</v>
      </c>
      <c r="N41" s="832">
        <v>1</v>
      </c>
      <c r="O41" s="836">
        <v>0.5</v>
      </c>
      <c r="P41" s="835">
        <v>94.7</v>
      </c>
      <c r="Q41" s="837">
        <v>1</v>
      </c>
      <c r="R41" s="832">
        <v>1</v>
      </c>
      <c r="S41" s="837">
        <v>1</v>
      </c>
      <c r="T41" s="836">
        <v>0.5</v>
      </c>
      <c r="U41" s="838">
        <v>1</v>
      </c>
    </row>
    <row r="42" spans="1:21" ht="14.4" customHeight="1" x14ac:dyDescent="0.3">
      <c r="A42" s="831">
        <v>9</v>
      </c>
      <c r="B42" s="832" t="s">
        <v>910</v>
      </c>
      <c r="C42" s="832" t="s">
        <v>917</v>
      </c>
      <c r="D42" s="833" t="s">
        <v>1182</v>
      </c>
      <c r="E42" s="834" t="s">
        <v>931</v>
      </c>
      <c r="F42" s="832" t="s">
        <v>911</v>
      </c>
      <c r="G42" s="832" t="s">
        <v>1038</v>
      </c>
      <c r="H42" s="832" t="s">
        <v>569</v>
      </c>
      <c r="I42" s="832" t="s">
        <v>1039</v>
      </c>
      <c r="J42" s="832" t="s">
        <v>643</v>
      </c>
      <c r="K42" s="832" t="s">
        <v>1040</v>
      </c>
      <c r="L42" s="835">
        <v>42.14</v>
      </c>
      <c r="M42" s="835">
        <v>42.14</v>
      </c>
      <c r="N42" s="832">
        <v>1</v>
      </c>
      <c r="O42" s="836">
        <v>1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9</v>
      </c>
      <c r="B43" s="832" t="s">
        <v>910</v>
      </c>
      <c r="C43" s="832" t="s">
        <v>917</v>
      </c>
      <c r="D43" s="833" t="s">
        <v>1182</v>
      </c>
      <c r="E43" s="834" t="s">
        <v>931</v>
      </c>
      <c r="F43" s="832" t="s">
        <v>911</v>
      </c>
      <c r="G43" s="832" t="s">
        <v>1041</v>
      </c>
      <c r="H43" s="832" t="s">
        <v>569</v>
      </c>
      <c r="I43" s="832" t="s">
        <v>1042</v>
      </c>
      <c r="J43" s="832" t="s">
        <v>812</v>
      </c>
      <c r="K43" s="832" t="s">
        <v>1043</v>
      </c>
      <c r="L43" s="835">
        <v>61.97</v>
      </c>
      <c r="M43" s="835">
        <v>61.97</v>
      </c>
      <c r="N43" s="832">
        <v>1</v>
      </c>
      <c r="O43" s="836">
        <v>1</v>
      </c>
      <c r="P43" s="835"/>
      <c r="Q43" s="837">
        <v>0</v>
      </c>
      <c r="R43" s="832"/>
      <c r="S43" s="837">
        <v>0</v>
      </c>
      <c r="T43" s="836"/>
      <c r="U43" s="838">
        <v>0</v>
      </c>
    </row>
    <row r="44" spans="1:21" ht="14.4" customHeight="1" x14ac:dyDescent="0.3">
      <c r="A44" s="831">
        <v>9</v>
      </c>
      <c r="B44" s="832" t="s">
        <v>910</v>
      </c>
      <c r="C44" s="832" t="s">
        <v>917</v>
      </c>
      <c r="D44" s="833" t="s">
        <v>1182</v>
      </c>
      <c r="E44" s="834" t="s">
        <v>931</v>
      </c>
      <c r="F44" s="832" t="s">
        <v>911</v>
      </c>
      <c r="G44" s="832" t="s">
        <v>986</v>
      </c>
      <c r="H44" s="832" t="s">
        <v>569</v>
      </c>
      <c r="I44" s="832" t="s">
        <v>987</v>
      </c>
      <c r="J44" s="832" t="s">
        <v>988</v>
      </c>
      <c r="K44" s="832" t="s">
        <v>989</v>
      </c>
      <c r="L44" s="835">
        <v>36.54</v>
      </c>
      <c r="M44" s="835">
        <v>109.62</v>
      </c>
      <c r="N44" s="832">
        <v>3</v>
      </c>
      <c r="O44" s="836">
        <v>2</v>
      </c>
      <c r="P44" s="835"/>
      <c r="Q44" s="837">
        <v>0</v>
      </c>
      <c r="R44" s="832"/>
      <c r="S44" s="837">
        <v>0</v>
      </c>
      <c r="T44" s="836"/>
      <c r="U44" s="838">
        <v>0</v>
      </c>
    </row>
    <row r="45" spans="1:21" ht="14.4" customHeight="1" x14ac:dyDescent="0.3">
      <c r="A45" s="831">
        <v>9</v>
      </c>
      <c r="B45" s="832" t="s">
        <v>910</v>
      </c>
      <c r="C45" s="832" t="s">
        <v>917</v>
      </c>
      <c r="D45" s="833" t="s">
        <v>1182</v>
      </c>
      <c r="E45" s="834" t="s">
        <v>931</v>
      </c>
      <c r="F45" s="832" t="s">
        <v>911</v>
      </c>
      <c r="G45" s="832" t="s">
        <v>1044</v>
      </c>
      <c r="H45" s="832" t="s">
        <v>569</v>
      </c>
      <c r="I45" s="832" t="s">
        <v>1045</v>
      </c>
      <c r="J45" s="832" t="s">
        <v>1046</v>
      </c>
      <c r="K45" s="832" t="s">
        <v>1047</v>
      </c>
      <c r="L45" s="835">
        <v>163.54</v>
      </c>
      <c r="M45" s="835">
        <v>327.08</v>
      </c>
      <c r="N45" s="832">
        <v>2</v>
      </c>
      <c r="O45" s="836">
        <v>0.5</v>
      </c>
      <c r="P45" s="835">
        <v>327.08</v>
      </c>
      <c r="Q45" s="837">
        <v>1</v>
      </c>
      <c r="R45" s="832">
        <v>2</v>
      </c>
      <c r="S45" s="837">
        <v>1</v>
      </c>
      <c r="T45" s="836">
        <v>0.5</v>
      </c>
      <c r="U45" s="838">
        <v>1</v>
      </c>
    </row>
    <row r="46" spans="1:21" ht="14.4" customHeight="1" x14ac:dyDescent="0.3">
      <c r="A46" s="831">
        <v>9</v>
      </c>
      <c r="B46" s="832" t="s">
        <v>910</v>
      </c>
      <c r="C46" s="832" t="s">
        <v>917</v>
      </c>
      <c r="D46" s="833" t="s">
        <v>1182</v>
      </c>
      <c r="E46" s="834" t="s">
        <v>931</v>
      </c>
      <c r="F46" s="832" t="s">
        <v>911</v>
      </c>
      <c r="G46" s="832" t="s">
        <v>1048</v>
      </c>
      <c r="H46" s="832" t="s">
        <v>569</v>
      </c>
      <c r="I46" s="832" t="s">
        <v>1049</v>
      </c>
      <c r="J46" s="832" t="s">
        <v>1050</v>
      </c>
      <c r="K46" s="832" t="s">
        <v>1051</v>
      </c>
      <c r="L46" s="835">
        <v>218.41</v>
      </c>
      <c r="M46" s="835">
        <v>218.41</v>
      </c>
      <c r="N46" s="832">
        <v>1</v>
      </c>
      <c r="O46" s="836">
        <v>1</v>
      </c>
      <c r="P46" s="835">
        <v>218.41</v>
      </c>
      <c r="Q46" s="837">
        <v>1</v>
      </c>
      <c r="R46" s="832">
        <v>1</v>
      </c>
      <c r="S46" s="837">
        <v>1</v>
      </c>
      <c r="T46" s="836">
        <v>1</v>
      </c>
      <c r="U46" s="838">
        <v>1</v>
      </c>
    </row>
    <row r="47" spans="1:21" ht="14.4" customHeight="1" x14ac:dyDescent="0.3">
      <c r="A47" s="831">
        <v>9</v>
      </c>
      <c r="B47" s="832" t="s">
        <v>910</v>
      </c>
      <c r="C47" s="832" t="s">
        <v>917</v>
      </c>
      <c r="D47" s="833" t="s">
        <v>1182</v>
      </c>
      <c r="E47" s="834" t="s">
        <v>931</v>
      </c>
      <c r="F47" s="832" t="s">
        <v>911</v>
      </c>
      <c r="G47" s="832" t="s">
        <v>990</v>
      </c>
      <c r="H47" s="832" t="s">
        <v>569</v>
      </c>
      <c r="I47" s="832" t="s">
        <v>991</v>
      </c>
      <c r="J47" s="832" t="s">
        <v>658</v>
      </c>
      <c r="K47" s="832" t="s">
        <v>992</v>
      </c>
      <c r="L47" s="835">
        <v>33.71</v>
      </c>
      <c r="M47" s="835">
        <v>303.39</v>
      </c>
      <c r="N47" s="832">
        <v>9</v>
      </c>
      <c r="O47" s="836">
        <v>6.5</v>
      </c>
      <c r="P47" s="835">
        <v>168.55</v>
      </c>
      <c r="Q47" s="837">
        <v>0.55555555555555558</v>
      </c>
      <c r="R47" s="832">
        <v>5</v>
      </c>
      <c r="S47" s="837">
        <v>0.55555555555555558</v>
      </c>
      <c r="T47" s="836">
        <v>3</v>
      </c>
      <c r="U47" s="838">
        <v>0.46153846153846156</v>
      </c>
    </row>
    <row r="48" spans="1:21" ht="14.4" customHeight="1" x14ac:dyDescent="0.3">
      <c r="A48" s="831">
        <v>9</v>
      </c>
      <c r="B48" s="832" t="s">
        <v>910</v>
      </c>
      <c r="C48" s="832" t="s">
        <v>917</v>
      </c>
      <c r="D48" s="833" t="s">
        <v>1182</v>
      </c>
      <c r="E48" s="834" t="s">
        <v>931</v>
      </c>
      <c r="F48" s="832" t="s">
        <v>911</v>
      </c>
      <c r="G48" s="832" t="s">
        <v>1052</v>
      </c>
      <c r="H48" s="832" t="s">
        <v>569</v>
      </c>
      <c r="I48" s="832" t="s">
        <v>1053</v>
      </c>
      <c r="J48" s="832" t="s">
        <v>1054</v>
      </c>
      <c r="K48" s="832" t="s">
        <v>1055</v>
      </c>
      <c r="L48" s="835">
        <v>277.70999999999998</v>
      </c>
      <c r="M48" s="835">
        <v>277.70999999999998</v>
      </c>
      <c r="N48" s="832">
        <v>1</v>
      </c>
      <c r="O48" s="836">
        <v>0.5</v>
      </c>
      <c r="P48" s="835">
        <v>277.70999999999998</v>
      </c>
      <c r="Q48" s="837">
        <v>1</v>
      </c>
      <c r="R48" s="832">
        <v>1</v>
      </c>
      <c r="S48" s="837">
        <v>1</v>
      </c>
      <c r="T48" s="836">
        <v>0.5</v>
      </c>
      <c r="U48" s="838">
        <v>1</v>
      </c>
    </row>
    <row r="49" spans="1:21" ht="14.4" customHeight="1" x14ac:dyDescent="0.3">
      <c r="A49" s="831">
        <v>9</v>
      </c>
      <c r="B49" s="832" t="s">
        <v>910</v>
      </c>
      <c r="C49" s="832" t="s">
        <v>917</v>
      </c>
      <c r="D49" s="833" t="s">
        <v>1182</v>
      </c>
      <c r="E49" s="834" t="s">
        <v>931</v>
      </c>
      <c r="F49" s="832" t="s">
        <v>911</v>
      </c>
      <c r="G49" s="832" t="s">
        <v>997</v>
      </c>
      <c r="H49" s="832" t="s">
        <v>686</v>
      </c>
      <c r="I49" s="832" t="s">
        <v>998</v>
      </c>
      <c r="J49" s="832" t="s">
        <v>999</v>
      </c>
      <c r="K49" s="832" t="s">
        <v>1000</v>
      </c>
      <c r="L49" s="835">
        <v>72.27</v>
      </c>
      <c r="M49" s="835">
        <v>33533.279999999999</v>
      </c>
      <c r="N49" s="832">
        <v>464</v>
      </c>
      <c r="O49" s="836">
        <v>6.5</v>
      </c>
      <c r="P49" s="835">
        <v>17344.8</v>
      </c>
      <c r="Q49" s="837">
        <v>0.51724137931034486</v>
      </c>
      <c r="R49" s="832">
        <v>240</v>
      </c>
      <c r="S49" s="837">
        <v>0.51724137931034486</v>
      </c>
      <c r="T49" s="836">
        <v>3</v>
      </c>
      <c r="U49" s="838">
        <v>0.46153846153846156</v>
      </c>
    </row>
    <row r="50" spans="1:21" ht="14.4" customHeight="1" x14ac:dyDescent="0.3">
      <c r="A50" s="831">
        <v>9</v>
      </c>
      <c r="B50" s="832" t="s">
        <v>910</v>
      </c>
      <c r="C50" s="832" t="s">
        <v>917</v>
      </c>
      <c r="D50" s="833" t="s">
        <v>1182</v>
      </c>
      <c r="E50" s="834" t="s">
        <v>931</v>
      </c>
      <c r="F50" s="832" t="s">
        <v>911</v>
      </c>
      <c r="G50" s="832" t="s">
        <v>997</v>
      </c>
      <c r="H50" s="832" t="s">
        <v>686</v>
      </c>
      <c r="I50" s="832" t="s">
        <v>1056</v>
      </c>
      <c r="J50" s="832" t="s">
        <v>1057</v>
      </c>
      <c r="K50" s="832" t="s">
        <v>1000</v>
      </c>
      <c r="L50" s="835">
        <v>72.27</v>
      </c>
      <c r="M50" s="835">
        <v>867.24</v>
      </c>
      <c r="N50" s="832">
        <v>12</v>
      </c>
      <c r="O50" s="836">
        <v>0.5</v>
      </c>
      <c r="P50" s="835"/>
      <c r="Q50" s="837">
        <v>0</v>
      </c>
      <c r="R50" s="832"/>
      <c r="S50" s="837">
        <v>0</v>
      </c>
      <c r="T50" s="836"/>
      <c r="U50" s="838">
        <v>0</v>
      </c>
    </row>
    <row r="51" spans="1:21" ht="14.4" customHeight="1" x14ac:dyDescent="0.3">
      <c r="A51" s="831">
        <v>9</v>
      </c>
      <c r="B51" s="832" t="s">
        <v>910</v>
      </c>
      <c r="C51" s="832" t="s">
        <v>917</v>
      </c>
      <c r="D51" s="833" t="s">
        <v>1182</v>
      </c>
      <c r="E51" s="834" t="s">
        <v>931</v>
      </c>
      <c r="F51" s="832" t="s">
        <v>911</v>
      </c>
      <c r="G51" s="832" t="s">
        <v>997</v>
      </c>
      <c r="H51" s="832" t="s">
        <v>686</v>
      </c>
      <c r="I51" s="832" t="s">
        <v>1058</v>
      </c>
      <c r="J51" s="832" t="s">
        <v>1059</v>
      </c>
      <c r="K51" s="832" t="s">
        <v>1000</v>
      </c>
      <c r="L51" s="835">
        <v>72.27</v>
      </c>
      <c r="M51" s="835">
        <v>867.24</v>
      </c>
      <c r="N51" s="832">
        <v>12</v>
      </c>
      <c r="O51" s="836">
        <v>1</v>
      </c>
      <c r="P51" s="835"/>
      <c r="Q51" s="837">
        <v>0</v>
      </c>
      <c r="R51" s="832"/>
      <c r="S51" s="837">
        <v>0</v>
      </c>
      <c r="T51" s="836"/>
      <c r="U51" s="838">
        <v>0</v>
      </c>
    </row>
    <row r="52" spans="1:21" ht="14.4" customHeight="1" x14ac:dyDescent="0.3">
      <c r="A52" s="831">
        <v>9</v>
      </c>
      <c r="B52" s="832" t="s">
        <v>910</v>
      </c>
      <c r="C52" s="832" t="s">
        <v>917</v>
      </c>
      <c r="D52" s="833" t="s">
        <v>1182</v>
      </c>
      <c r="E52" s="834" t="s">
        <v>931</v>
      </c>
      <c r="F52" s="832" t="s">
        <v>911</v>
      </c>
      <c r="G52" s="832" t="s">
        <v>997</v>
      </c>
      <c r="H52" s="832" t="s">
        <v>686</v>
      </c>
      <c r="I52" s="832" t="s">
        <v>1060</v>
      </c>
      <c r="J52" s="832" t="s">
        <v>1061</v>
      </c>
      <c r="K52" s="832" t="s">
        <v>1000</v>
      </c>
      <c r="L52" s="835">
        <v>72.27</v>
      </c>
      <c r="M52" s="835">
        <v>867.24</v>
      </c>
      <c r="N52" s="832">
        <v>12</v>
      </c>
      <c r="O52" s="836">
        <v>0.5</v>
      </c>
      <c r="P52" s="835"/>
      <c r="Q52" s="837">
        <v>0</v>
      </c>
      <c r="R52" s="832"/>
      <c r="S52" s="837">
        <v>0</v>
      </c>
      <c r="T52" s="836"/>
      <c r="U52" s="838">
        <v>0</v>
      </c>
    </row>
    <row r="53" spans="1:21" ht="14.4" customHeight="1" x14ac:dyDescent="0.3">
      <c r="A53" s="831">
        <v>9</v>
      </c>
      <c r="B53" s="832" t="s">
        <v>910</v>
      </c>
      <c r="C53" s="832" t="s">
        <v>917</v>
      </c>
      <c r="D53" s="833" t="s">
        <v>1182</v>
      </c>
      <c r="E53" s="834" t="s">
        <v>931</v>
      </c>
      <c r="F53" s="832" t="s">
        <v>911</v>
      </c>
      <c r="G53" s="832" t="s">
        <v>997</v>
      </c>
      <c r="H53" s="832" t="s">
        <v>686</v>
      </c>
      <c r="I53" s="832" t="s">
        <v>1062</v>
      </c>
      <c r="J53" s="832" t="s">
        <v>1063</v>
      </c>
      <c r="K53" s="832" t="s">
        <v>1000</v>
      </c>
      <c r="L53" s="835">
        <v>72.27</v>
      </c>
      <c r="M53" s="835">
        <v>9539.64</v>
      </c>
      <c r="N53" s="832">
        <v>132</v>
      </c>
      <c r="O53" s="836">
        <v>2.5</v>
      </c>
      <c r="P53" s="835">
        <v>8672.4</v>
      </c>
      <c r="Q53" s="837">
        <v>0.90909090909090906</v>
      </c>
      <c r="R53" s="832">
        <v>120</v>
      </c>
      <c r="S53" s="837">
        <v>0.90909090909090906</v>
      </c>
      <c r="T53" s="836">
        <v>2</v>
      </c>
      <c r="U53" s="838">
        <v>0.8</v>
      </c>
    </row>
    <row r="54" spans="1:21" ht="14.4" customHeight="1" x14ac:dyDescent="0.3">
      <c r="A54" s="831">
        <v>9</v>
      </c>
      <c r="B54" s="832" t="s">
        <v>910</v>
      </c>
      <c r="C54" s="832" t="s">
        <v>917</v>
      </c>
      <c r="D54" s="833" t="s">
        <v>1182</v>
      </c>
      <c r="E54" s="834" t="s">
        <v>931</v>
      </c>
      <c r="F54" s="832" t="s">
        <v>911</v>
      </c>
      <c r="G54" s="832" t="s">
        <v>997</v>
      </c>
      <c r="H54" s="832" t="s">
        <v>686</v>
      </c>
      <c r="I54" s="832" t="s">
        <v>1001</v>
      </c>
      <c r="J54" s="832" t="s">
        <v>1002</v>
      </c>
      <c r="K54" s="832" t="s">
        <v>1003</v>
      </c>
      <c r="L54" s="835">
        <v>135.54</v>
      </c>
      <c r="M54" s="835">
        <v>1355.3999999999999</v>
      </c>
      <c r="N54" s="832">
        <v>10</v>
      </c>
      <c r="O54" s="836">
        <v>1</v>
      </c>
      <c r="P54" s="835">
        <v>1355.3999999999999</v>
      </c>
      <c r="Q54" s="837">
        <v>1</v>
      </c>
      <c r="R54" s="832">
        <v>10</v>
      </c>
      <c r="S54" s="837">
        <v>1</v>
      </c>
      <c r="T54" s="836">
        <v>1</v>
      </c>
      <c r="U54" s="838">
        <v>1</v>
      </c>
    </row>
    <row r="55" spans="1:21" ht="14.4" customHeight="1" x14ac:dyDescent="0.3">
      <c r="A55" s="831">
        <v>9</v>
      </c>
      <c r="B55" s="832" t="s">
        <v>910</v>
      </c>
      <c r="C55" s="832" t="s">
        <v>917</v>
      </c>
      <c r="D55" s="833" t="s">
        <v>1182</v>
      </c>
      <c r="E55" s="834" t="s">
        <v>931</v>
      </c>
      <c r="F55" s="832" t="s">
        <v>911</v>
      </c>
      <c r="G55" s="832" t="s">
        <v>997</v>
      </c>
      <c r="H55" s="832" t="s">
        <v>686</v>
      </c>
      <c r="I55" s="832" t="s">
        <v>1004</v>
      </c>
      <c r="J55" s="832" t="s">
        <v>1005</v>
      </c>
      <c r="K55" s="832" t="s">
        <v>1003</v>
      </c>
      <c r="L55" s="835">
        <v>135.54</v>
      </c>
      <c r="M55" s="835">
        <v>1355.3999999999999</v>
      </c>
      <c r="N55" s="832">
        <v>10</v>
      </c>
      <c r="O55" s="836">
        <v>1</v>
      </c>
      <c r="P55" s="835">
        <v>1355.3999999999999</v>
      </c>
      <c r="Q55" s="837">
        <v>1</v>
      </c>
      <c r="R55" s="832">
        <v>10</v>
      </c>
      <c r="S55" s="837">
        <v>1</v>
      </c>
      <c r="T55" s="836">
        <v>1</v>
      </c>
      <c r="U55" s="838">
        <v>1</v>
      </c>
    </row>
    <row r="56" spans="1:21" ht="14.4" customHeight="1" x14ac:dyDescent="0.3">
      <c r="A56" s="831">
        <v>9</v>
      </c>
      <c r="B56" s="832" t="s">
        <v>910</v>
      </c>
      <c r="C56" s="832" t="s">
        <v>917</v>
      </c>
      <c r="D56" s="833" t="s">
        <v>1182</v>
      </c>
      <c r="E56" s="834" t="s">
        <v>931</v>
      </c>
      <c r="F56" s="832" t="s">
        <v>911</v>
      </c>
      <c r="G56" s="832" t="s">
        <v>997</v>
      </c>
      <c r="H56" s="832" t="s">
        <v>686</v>
      </c>
      <c r="I56" s="832" t="s">
        <v>1006</v>
      </c>
      <c r="J56" s="832" t="s">
        <v>1007</v>
      </c>
      <c r="K56" s="832" t="s">
        <v>1008</v>
      </c>
      <c r="L56" s="835">
        <v>294.81</v>
      </c>
      <c r="M56" s="835">
        <v>15330.119999999999</v>
      </c>
      <c r="N56" s="832">
        <v>52</v>
      </c>
      <c r="O56" s="836">
        <v>8</v>
      </c>
      <c r="P56" s="835">
        <v>7370.25</v>
      </c>
      <c r="Q56" s="837">
        <v>0.48076923076923078</v>
      </c>
      <c r="R56" s="832">
        <v>25</v>
      </c>
      <c r="S56" s="837">
        <v>0.48076923076923078</v>
      </c>
      <c r="T56" s="836">
        <v>4</v>
      </c>
      <c r="U56" s="838">
        <v>0.5</v>
      </c>
    </row>
    <row r="57" spans="1:21" ht="14.4" customHeight="1" x14ac:dyDescent="0.3">
      <c r="A57" s="831">
        <v>9</v>
      </c>
      <c r="B57" s="832" t="s">
        <v>910</v>
      </c>
      <c r="C57" s="832" t="s">
        <v>917</v>
      </c>
      <c r="D57" s="833" t="s">
        <v>1182</v>
      </c>
      <c r="E57" s="834" t="s">
        <v>931</v>
      </c>
      <c r="F57" s="832" t="s">
        <v>911</v>
      </c>
      <c r="G57" s="832" t="s">
        <v>997</v>
      </c>
      <c r="H57" s="832" t="s">
        <v>686</v>
      </c>
      <c r="I57" s="832" t="s">
        <v>1009</v>
      </c>
      <c r="J57" s="832" t="s">
        <v>1010</v>
      </c>
      <c r="K57" s="832" t="s">
        <v>1011</v>
      </c>
      <c r="L57" s="835">
        <v>2635.97</v>
      </c>
      <c r="M57" s="835">
        <v>44811.489999999991</v>
      </c>
      <c r="N57" s="832">
        <v>17</v>
      </c>
      <c r="O57" s="836">
        <v>6.5</v>
      </c>
      <c r="P57" s="835">
        <v>15815.82</v>
      </c>
      <c r="Q57" s="837">
        <v>0.35294117647058831</v>
      </c>
      <c r="R57" s="832">
        <v>6</v>
      </c>
      <c r="S57" s="837">
        <v>0.35294117647058826</v>
      </c>
      <c r="T57" s="836">
        <v>2</v>
      </c>
      <c r="U57" s="838">
        <v>0.30769230769230771</v>
      </c>
    </row>
    <row r="58" spans="1:21" ht="14.4" customHeight="1" x14ac:dyDescent="0.3">
      <c r="A58" s="831">
        <v>9</v>
      </c>
      <c r="B58" s="832" t="s">
        <v>910</v>
      </c>
      <c r="C58" s="832" t="s">
        <v>917</v>
      </c>
      <c r="D58" s="833" t="s">
        <v>1182</v>
      </c>
      <c r="E58" s="834" t="s">
        <v>931</v>
      </c>
      <c r="F58" s="832" t="s">
        <v>911</v>
      </c>
      <c r="G58" s="832" t="s">
        <v>997</v>
      </c>
      <c r="H58" s="832" t="s">
        <v>569</v>
      </c>
      <c r="I58" s="832" t="s">
        <v>1012</v>
      </c>
      <c r="J58" s="832" t="s">
        <v>1013</v>
      </c>
      <c r="K58" s="832" t="s">
        <v>1014</v>
      </c>
      <c r="L58" s="835">
        <v>283.32</v>
      </c>
      <c r="M58" s="835">
        <v>1699.92</v>
      </c>
      <c r="N58" s="832">
        <v>6</v>
      </c>
      <c r="O58" s="836">
        <v>1</v>
      </c>
      <c r="P58" s="835">
        <v>1699.92</v>
      </c>
      <c r="Q58" s="837">
        <v>1</v>
      </c>
      <c r="R58" s="832">
        <v>6</v>
      </c>
      <c r="S58" s="837">
        <v>1</v>
      </c>
      <c r="T58" s="836">
        <v>1</v>
      </c>
      <c r="U58" s="838">
        <v>1</v>
      </c>
    </row>
    <row r="59" spans="1:21" ht="14.4" customHeight="1" x14ac:dyDescent="0.3">
      <c r="A59" s="831">
        <v>9</v>
      </c>
      <c r="B59" s="832" t="s">
        <v>910</v>
      </c>
      <c r="C59" s="832" t="s">
        <v>917</v>
      </c>
      <c r="D59" s="833" t="s">
        <v>1182</v>
      </c>
      <c r="E59" s="834" t="s">
        <v>931</v>
      </c>
      <c r="F59" s="832" t="s">
        <v>911</v>
      </c>
      <c r="G59" s="832" t="s">
        <v>997</v>
      </c>
      <c r="H59" s="832" t="s">
        <v>569</v>
      </c>
      <c r="I59" s="832" t="s">
        <v>1015</v>
      </c>
      <c r="J59" s="832" t="s">
        <v>1016</v>
      </c>
      <c r="K59" s="832" t="s">
        <v>1014</v>
      </c>
      <c r="L59" s="835">
        <v>283.32</v>
      </c>
      <c r="M59" s="835">
        <v>1699.92</v>
      </c>
      <c r="N59" s="832">
        <v>6</v>
      </c>
      <c r="O59" s="836">
        <v>1</v>
      </c>
      <c r="P59" s="835">
        <v>1699.92</v>
      </c>
      <c r="Q59" s="837">
        <v>1</v>
      </c>
      <c r="R59" s="832">
        <v>6</v>
      </c>
      <c r="S59" s="837">
        <v>1</v>
      </c>
      <c r="T59" s="836">
        <v>1</v>
      </c>
      <c r="U59" s="838">
        <v>1</v>
      </c>
    </row>
    <row r="60" spans="1:21" ht="14.4" customHeight="1" x14ac:dyDescent="0.3">
      <c r="A60" s="831">
        <v>9</v>
      </c>
      <c r="B60" s="832" t="s">
        <v>910</v>
      </c>
      <c r="C60" s="832" t="s">
        <v>917</v>
      </c>
      <c r="D60" s="833" t="s">
        <v>1182</v>
      </c>
      <c r="E60" s="834" t="s">
        <v>931</v>
      </c>
      <c r="F60" s="832" t="s">
        <v>911</v>
      </c>
      <c r="G60" s="832" t="s">
        <v>997</v>
      </c>
      <c r="H60" s="832" t="s">
        <v>569</v>
      </c>
      <c r="I60" s="832" t="s">
        <v>1017</v>
      </c>
      <c r="J60" s="832" t="s">
        <v>1018</v>
      </c>
      <c r="K60" s="832" t="s">
        <v>1014</v>
      </c>
      <c r="L60" s="835">
        <v>283.32</v>
      </c>
      <c r="M60" s="835">
        <v>1699.92</v>
      </c>
      <c r="N60" s="832">
        <v>6</v>
      </c>
      <c r="O60" s="836">
        <v>1</v>
      </c>
      <c r="P60" s="835">
        <v>1699.92</v>
      </c>
      <c r="Q60" s="837">
        <v>1</v>
      </c>
      <c r="R60" s="832">
        <v>6</v>
      </c>
      <c r="S60" s="837">
        <v>1</v>
      </c>
      <c r="T60" s="836">
        <v>1</v>
      </c>
      <c r="U60" s="838">
        <v>1</v>
      </c>
    </row>
    <row r="61" spans="1:21" ht="14.4" customHeight="1" x14ac:dyDescent="0.3">
      <c r="A61" s="831">
        <v>9</v>
      </c>
      <c r="B61" s="832" t="s">
        <v>910</v>
      </c>
      <c r="C61" s="832" t="s">
        <v>917</v>
      </c>
      <c r="D61" s="833" t="s">
        <v>1182</v>
      </c>
      <c r="E61" s="834" t="s">
        <v>931</v>
      </c>
      <c r="F61" s="832" t="s">
        <v>911</v>
      </c>
      <c r="G61" s="832" t="s">
        <v>997</v>
      </c>
      <c r="H61" s="832" t="s">
        <v>569</v>
      </c>
      <c r="I61" s="832" t="s">
        <v>1019</v>
      </c>
      <c r="J61" s="832" t="s">
        <v>1020</v>
      </c>
      <c r="K61" s="832" t="s">
        <v>1014</v>
      </c>
      <c r="L61" s="835">
        <v>283.32</v>
      </c>
      <c r="M61" s="835">
        <v>1699.92</v>
      </c>
      <c r="N61" s="832">
        <v>6</v>
      </c>
      <c r="O61" s="836">
        <v>1</v>
      </c>
      <c r="P61" s="835">
        <v>1699.92</v>
      </c>
      <c r="Q61" s="837">
        <v>1</v>
      </c>
      <c r="R61" s="832">
        <v>6</v>
      </c>
      <c r="S61" s="837">
        <v>1</v>
      </c>
      <c r="T61" s="836">
        <v>1</v>
      </c>
      <c r="U61" s="838">
        <v>1</v>
      </c>
    </row>
    <row r="62" spans="1:21" ht="14.4" customHeight="1" x14ac:dyDescent="0.3">
      <c r="A62" s="831">
        <v>9</v>
      </c>
      <c r="B62" s="832" t="s">
        <v>910</v>
      </c>
      <c r="C62" s="832" t="s">
        <v>917</v>
      </c>
      <c r="D62" s="833" t="s">
        <v>1182</v>
      </c>
      <c r="E62" s="834" t="s">
        <v>931</v>
      </c>
      <c r="F62" s="832" t="s">
        <v>911</v>
      </c>
      <c r="G62" s="832" t="s">
        <v>997</v>
      </c>
      <c r="H62" s="832" t="s">
        <v>569</v>
      </c>
      <c r="I62" s="832" t="s">
        <v>1021</v>
      </c>
      <c r="J62" s="832" t="s">
        <v>999</v>
      </c>
      <c r="K62" s="832" t="s">
        <v>1014</v>
      </c>
      <c r="L62" s="835">
        <v>289.07</v>
      </c>
      <c r="M62" s="835">
        <v>15031.64</v>
      </c>
      <c r="N62" s="832">
        <v>52</v>
      </c>
      <c r="O62" s="836">
        <v>3</v>
      </c>
      <c r="P62" s="835">
        <v>12140.94</v>
      </c>
      <c r="Q62" s="837">
        <v>0.80769230769230771</v>
      </c>
      <c r="R62" s="832">
        <v>42</v>
      </c>
      <c r="S62" s="837">
        <v>0.80769230769230771</v>
      </c>
      <c r="T62" s="836">
        <v>2</v>
      </c>
      <c r="U62" s="838">
        <v>0.66666666666666663</v>
      </c>
    </row>
    <row r="63" spans="1:21" ht="14.4" customHeight="1" x14ac:dyDescent="0.3">
      <c r="A63" s="831">
        <v>9</v>
      </c>
      <c r="B63" s="832" t="s">
        <v>910</v>
      </c>
      <c r="C63" s="832" t="s">
        <v>917</v>
      </c>
      <c r="D63" s="833" t="s">
        <v>1182</v>
      </c>
      <c r="E63" s="834" t="s">
        <v>931</v>
      </c>
      <c r="F63" s="832" t="s">
        <v>911</v>
      </c>
      <c r="G63" s="832" t="s">
        <v>997</v>
      </c>
      <c r="H63" s="832" t="s">
        <v>569</v>
      </c>
      <c r="I63" s="832" t="s">
        <v>1064</v>
      </c>
      <c r="J63" s="832" t="s">
        <v>1063</v>
      </c>
      <c r="K63" s="832" t="s">
        <v>1014</v>
      </c>
      <c r="L63" s="835">
        <v>289.07</v>
      </c>
      <c r="M63" s="835">
        <v>3468.84</v>
      </c>
      <c r="N63" s="832">
        <v>12</v>
      </c>
      <c r="O63" s="836">
        <v>1</v>
      </c>
      <c r="P63" s="835">
        <v>3468.84</v>
      </c>
      <c r="Q63" s="837">
        <v>1</v>
      </c>
      <c r="R63" s="832">
        <v>12</v>
      </c>
      <c r="S63" s="837">
        <v>1</v>
      </c>
      <c r="T63" s="836">
        <v>1</v>
      </c>
      <c r="U63" s="838">
        <v>1</v>
      </c>
    </row>
    <row r="64" spans="1:21" ht="14.4" customHeight="1" x14ac:dyDescent="0.3">
      <c r="A64" s="831">
        <v>9</v>
      </c>
      <c r="B64" s="832" t="s">
        <v>910</v>
      </c>
      <c r="C64" s="832" t="s">
        <v>917</v>
      </c>
      <c r="D64" s="833" t="s">
        <v>1182</v>
      </c>
      <c r="E64" s="834" t="s">
        <v>931</v>
      </c>
      <c r="F64" s="832" t="s">
        <v>911</v>
      </c>
      <c r="G64" s="832" t="s">
        <v>997</v>
      </c>
      <c r="H64" s="832" t="s">
        <v>569</v>
      </c>
      <c r="I64" s="832" t="s">
        <v>1065</v>
      </c>
      <c r="J64" s="832" t="s">
        <v>1066</v>
      </c>
      <c r="K64" s="832" t="s">
        <v>1067</v>
      </c>
      <c r="L64" s="835">
        <v>2844.97</v>
      </c>
      <c r="M64" s="835">
        <v>8534.91</v>
      </c>
      <c r="N64" s="832">
        <v>3</v>
      </c>
      <c r="O64" s="836">
        <v>2</v>
      </c>
      <c r="P64" s="835"/>
      <c r="Q64" s="837">
        <v>0</v>
      </c>
      <c r="R64" s="832"/>
      <c r="S64" s="837">
        <v>0</v>
      </c>
      <c r="T64" s="836"/>
      <c r="U64" s="838">
        <v>0</v>
      </c>
    </row>
    <row r="65" spans="1:21" ht="14.4" customHeight="1" x14ac:dyDescent="0.3">
      <c r="A65" s="831">
        <v>9</v>
      </c>
      <c r="B65" s="832" t="s">
        <v>910</v>
      </c>
      <c r="C65" s="832" t="s">
        <v>917</v>
      </c>
      <c r="D65" s="833" t="s">
        <v>1182</v>
      </c>
      <c r="E65" s="834" t="s">
        <v>931</v>
      </c>
      <c r="F65" s="832" t="s">
        <v>912</v>
      </c>
      <c r="G65" s="832" t="s">
        <v>968</v>
      </c>
      <c r="H65" s="832" t="s">
        <v>569</v>
      </c>
      <c r="I65" s="832" t="s">
        <v>1025</v>
      </c>
      <c r="J65" s="832" t="s">
        <v>970</v>
      </c>
      <c r="K65" s="832"/>
      <c r="L65" s="835">
        <v>0</v>
      </c>
      <c r="M65" s="835">
        <v>0</v>
      </c>
      <c r="N65" s="832">
        <v>2</v>
      </c>
      <c r="O65" s="836">
        <v>2</v>
      </c>
      <c r="P65" s="835">
        <v>0</v>
      </c>
      <c r="Q65" s="837"/>
      <c r="R65" s="832">
        <v>1</v>
      </c>
      <c r="S65" s="837">
        <v>0.5</v>
      </c>
      <c r="T65" s="836">
        <v>1</v>
      </c>
      <c r="U65" s="838">
        <v>0.5</v>
      </c>
    </row>
    <row r="66" spans="1:21" ht="14.4" customHeight="1" x14ac:dyDescent="0.3">
      <c r="A66" s="831">
        <v>9</v>
      </c>
      <c r="B66" s="832" t="s">
        <v>910</v>
      </c>
      <c r="C66" s="832" t="s">
        <v>917</v>
      </c>
      <c r="D66" s="833" t="s">
        <v>1182</v>
      </c>
      <c r="E66" s="834" t="s">
        <v>931</v>
      </c>
      <c r="F66" s="832" t="s">
        <v>912</v>
      </c>
      <c r="G66" s="832" t="s">
        <v>968</v>
      </c>
      <c r="H66" s="832" t="s">
        <v>569</v>
      </c>
      <c r="I66" s="832" t="s">
        <v>1068</v>
      </c>
      <c r="J66" s="832" t="s">
        <v>970</v>
      </c>
      <c r="K66" s="832"/>
      <c r="L66" s="835">
        <v>0</v>
      </c>
      <c r="M66" s="835">
        <v>0</v>
      </c>
      <c r="N66" s="832">
        <v>5</v>
      </c>
      <c r="O66" s="836">
        <v>5</v>
      </c>
      <c r="P66" s="835">
        <v>0</v>
      </c>
      <c r="Q66" s="837"/>
      <c r="R66" s="832">
        <v>5</v>
      </c>
      <c r="S66" s="837">
        <v>1</v>
      </c>
      <c r="T66" s="836">
        <v>5</v>
      </c>
      <c r="U66" s="838">
        <v>1</v>
      </c>
    </row>
    <row r="67" spans="1:21" ht="14.4" customHeight="1" x14ac:dyDescent="0.3">
      <c r="A67" s="831">
        <v>9</v>
      </c>
      <c r="B67" s="832" t="s">
        <v>910</v>
      </c>
      <c r="C67" s="832" t="s">
        <v>917</v>
      </c>
      <c r="D67" s="833" t="s">
        <v>1182</v>
      </c>
      <c r="E67" s="834" t="s">
        <v>931</v>
      </c>
      <c r="F67" s="832" t="s">
        <v>912</v>
      </c>
      <c r="G67" s="832" t="s">
        <v>968</v>
      </c>
      <c r="H67" s="832" t="s">
        <v>569</v>
      </c>
      <c r="I67" s="832" t="s">
        <v>1069</v>
      </c>
      <c r="J67" s="832" t="s">
        <v>970</v>
      </c>
      <c r="K67" s="832"/>
      <c r="L67" s="835">
        <v>0</v>
      </c>
      <c r="M67" s="835">
        <v>0</v>
      </c>
      <c r="N67" s="832">
        <v>1</v>
      </c>
      <c r="O67" s="836">
        <v>1</v>
      </c>
      <c r="P67" s="835">
        <v>0</v>
      </c>
      <c r="Q67" s="837"/>
      <c r="R67" s="832">
        <v>1</v>
      </c>
      <c r="S67" s="837">
        <v>1</v>
      </c>
      <c r="T67" s="836">
        <v>1</v>
      </c>
      <c r="U67" s="838">
        <v>1</v>
      </c>
    </row>
    <row r="68" spans="1:21" ht="14.4" customHeight="1" x14ac:dyDescent="0.3">
      <c r="A68" s="831">
        <v>9</v>
      </c>
      <c r="B68" s="832" t="s">
        <v>910</v>
      </c>
      <c r="C68" s="832" t="s">
        <v>917</v>
      </c>
      <c r="D68" s="833" t="s">
        <v>1182</v>
      </c>
      <c r="E68" s="834" t="s">
        <v>931</v>
      </c>
      <c r="F68" s="832" t="s">
        <v>912</v>
      </c>
      <c r="G68" s="832" t="s">
        <v>968</v>
      </c>
      <c r="H68" s="832" t="s">
        <v>569</v>
      </c>
      <c r="I68" s="832" t="s">
        <v>1070</v>
      </c>
      <c r="J68" s="832" t="s">
        <v>970</v>
      </c>
      <c r="K68" s="832"/>
      <c r="L68" s="835">
        <v>0</v>
      </c>
      <c r="M68" s="835">
        <v>0</v>
      </c>
      <c r="N68" s="832">
        <v>2</v>
      </c>
      <c r="O68" s="836">
        <v>2</v>
      </c>
      <c r="P68" s="835">
        <v>0</v>
      </c>
      <c r="Q68" s="837"/>
      <c r="R68" s="832">
        <v>2</v>
      </c>
      <c r="S68" s="837">
        <v>1</v>
      </c>
      <c r="T68" s="836">
        <v>2</v>
      </c>
      <c r="U68" s="838">
        <v>1</v>
      </c>
    </row>
    <row r="69" spans="1:21" ht="14.4" customHeight="1" x14ac:dyDescent="0.3">
      <c r="A69" s="831">
        <v>9</v>
      </c>
      <c r="B69" s="832" t="s">
        <v>910</v>
      </c>
      <c r="C69" s="832" t="s">
        <v>917</v>
      </c>
      <c r="D69" s="833" t="s">
        <v>1182</v>
      </c>
      <c r="E69" s="834" t="s">
        <v>931</v>
      </c>
      <c r="F69" s="832" t="s">
        <v>912</v>
      </c>
      <c r="G69" s="832" t="s">
        <v>968</v>
      </c>
      <c r="H69" s="832" t="s">
        <v>569</v>
      </c>
      <c r="I69" s="832" t="s">
        <v>1071</v>
      </c>
      <c r="J69" s="832" t="s">
        <v>970</v>
      </c>
      <c r="K69" s="832"/>
      <c r="L69" s="835">
        <v>0</v>
      </c>
      <c r="M69" s="835">
        <v>0</v>
      </c>
      <c r="N69" s="832">
        <v>1</v>
      </c>
      <c r="O69" s="836">
        <v>1</v>
      </c>
      <c r="P69" s="835">
        <v>0</v>
      </c>
      <c r="Q69" s="837"/>
      <c r="R69" s="832">
        <v>1</v>
      </c>
      <c r="S69" s="837">
        <v>1</v>
      </c>
      <c r="T69" s="836">
        <v>1</v>
      </c>
      <c r="U69" s="838">
        <v>1</v>
      </c>
    </row>
    <row r="70" spans="1:21" ht="14.4" customHeight="1" x14ac:dyDescent="0.3">
      <c r="A70" s="831">
        <v>9</v>
      </c>
      <c r="B70" s="832" t="s">
        <v>910</v>
      </c>
      <c r="C70" s="832" t="s">
        <v>917</v>
      </c>
      <c r="D70" s="833" t="s">
        <v>1182</v>
      </c>
      <c r="E70" s="834" t="s">
        <v>931</v>
      </c>
      <c r="F70" s="832" t="s">
        <v>912</v>
      </c>
      <c r="G70" s="832" t="s">
        <v>968</v>
      </c>
      <c r="H70" s="832" t="s">
        <v>569</v>
      </c>
      <c r="I70" s="832" t="s">
        <v>1072</v>
      </c>
      <c r="J70" s="832" t="s">
        <v>970</v>
      </c>
      <c r="K70" s="832"/>
      <c r="L70" s="835">
        <v>0</v>
      </c>
      <c r="M70" s="835">
        <v>0</v>
      </c>
      <c r="N70" s="832">
        <v>1</v>
      </c>
      <c r="O70" s="836">
        <v>1</v>
      </c>
      <c r="P70" s="835">
        <v>0</v>
      </c>
      <c r="Q70" s="837"/>
      <c r="R70" s="832">
        <v>1</v>
      </c>
      <c r="S70" s="837">
        <v>1</v>
      </c>
      <c r="T70" s="836">
        <v>1</v>
      </c>
      <c r="U70" s="838">
        <v>1</v>
      </c>
    </row>
    <row r="71" spans="1:21" ht="14.4" customHeight="1" x14ac:dyDescent="0.3">
      <c r="A71" s="831">
        <v>9</v>
      </c>
      <c r="B71" s="832" t="s">
        <v>910</v>
      </c>
      <c r="C71" s="832" t="s">
        <v>917</v>
      </c>
      <c r="D71" s="833" t="s">
        <v>1182</v>
      </c>
      <c r="E71" s="834" t="s">
        <v>931</v>
      </c>
      <c r="F71" s="832" t="s">
        <v>913</v>
      </c>
      <c r="G71" s="832" t="s">
        <v>968</v>
      </c>
      <c r="H71" s="832" t="s">
        <v>569</v>
      </c>
      <c r="I71" s="832" t="s">
        <v>1073</v>
      </c>
      <c r="J71" s="832" t="s">
        <v>970</v>
      </c>
      <c r="K71" s="832"/>
      <c r="L71" s="835">
        <v>0</v>
      </c>
      <c r="M71" s="835">
        <v>0</v>
      </c>
      <c r="N71" s="832">
        <v>1</v>
      </c>
      <c r="O71" s="836">
        <v>1</v>
      </c>
      <c r="P71" s="835"/>
      <c r="Q71" s="837"/>
      <c r="R71" s="832"/>
      <c r="S71" s="837">
        <v>0</v>
      </c>
      <c r="T71" s="836"/>
      <c r="U71" s="838">
        <v>0</v>
      </c>
    </row>
    <row r="72" spans="1:21" ht="14.4" customHeight="1" x14ac:dyDescent="0.3">
      <c r="A72" s="831">
        <v>9</v>
      </c>
      <c r="B72" s="832" t="s">
        <v>910</v>
      </c>
      <c r="C72" s="832" t="s">
        <v>917</v>
      </c>
      <c r="D72" s="833" t="s">
        <v>1182</v>
      </c>
      <c r="E72" s="834" t="s">
        <v>931</v>
      </c>
      <c r="F72" s="832" t="s">
        <v>913</v>
      </c>
      <c r="G72" s="832" t="s">
        <v>1074</v>
      </c>
      <c r="H72" s="832" t="s">
        <v>569</v>
      </c>
      <c r="I72" s="832" t="s">
        <v>1075</v>
      </c>
      <c r="J72" s="832" t="s">
        <v>1076</v>
      </c>
      <c r="K72" s="832" t="s">
        <v>1077</v>
      </c>
      <c r="L72" s="835">
        <v>150</v>
      </c>
      <c r="M72" s="835">
        <v>300</v>
      </c>
      <c r="N72" s="832">
        <v>2</v>
      </c>
      <c r="O72" s="836">
        <v>2</v>
      </c>
      <c r="P72" s="835"/>
      <c r="Q72" s="837">
        <v>0</v>
      </c>
      <c r="R72" s="832"/>
      <c r="S72" s="837">
        <v>0</v>
      </c>
      <c r="T72" s="836"/>
      <c r="U72" s="838">
        <v>0</v>
      </c>
    </row>
    <row r="73" spans="1:21" ht="14.4" customHeight="1" x14ac:dyDescent="0.3">
      <c r="A73" s="831">
        <v>9</v>
      </c>
      <c r="B73" s="832" t="s">
        <v>910</v>
      </c>
      <c r="C73" s="832" t="s">
        <v>917</v>
      </c>
      <c r="D73" s="833" t="s">
        <v>1182</v>
      </c>
      <c r="E73" s="834" t="s">
        <v>931</v>
      </c>
      <c r="F73" s="832" t="s">
        <v>913</v>
      </c>
      <c r="G73" s="832" t="s">
        <v>1074</v>
      </c>
      <c r="H73" s="832" t="s">
        <v>569</v>
      </c>
      <c r="I73" s="832" t="s">
        <v>1078</v>
      </c>
      <c r="J73" s="832" t="s">
        <v>1079</v>
      </c>
      <c r="K73" s="832" t="s">
        <v>1080</v>
      </c>
      <c r="L73" s="835">
        <v>60</v>
      </c>
      <c r="M73" s="835">
        <v>120</v>
      </c>
      <c r="N73" s="832">
        <v>2</v>
      </c>
      <c r="O73" s="836">
        <v>2</v>
      </c>
      <c r="P73" s="835"/>
      <c r="Q73" s="837">
        <v>0</v>
      </c>
      <c r="R73" s="832"/>
      <c r="S73" s="837">
        <v>0</v>
      </c>
      <c r="T73" s="836"/>
      <c r="U73" s="838">
        <v>0</v>
      </c>
    </row>
    <row r="74" spans="1:21" ht="14.4" customHeight="1" x14ac:dyDescent="0.3">
      <c r="A74" s="831">
        <v>9</v>
      </c>
      <c r="B74" s="832" t="s">
        <v>910</v>
      </c>
      <c r="C74" s="832" t="s">
        <v>917</v>
      </c>
      <c r="D74" s="833" t="s">
        <v>1182</v>
      </c>
      <c r="E74" s="834" t="s">
        <v>935</v>
      </c>
      <c r="F74" s="832" t="s">
        <v>911</v>
      </c>
      <c r="G74" s="832" t="s">
        <v>1081</v>
      </c>
      <c r="H74" s="832" t="s">
        <v>569</v>
      </c>
      <c r="I74" s="832" t="s">
        <v>1082</v>
      </c>
      <c r="J74" s="832" t="s">
        <v>1083</v>
      </c>
      <c r="K74" s="832" t="s">
        <v>1084</v>
      </c>
      <c r="L74" s="835">
        <v>17.72</v>
      </c>
      <c r="M74" s="835">
        <v>17.72</v>
      </c>
      <c r="N74" s="832">
        <v>1</v>
      </c>
      <c r="O74" s="836">
        <v>1</v>
      </c>
      <c r="P74" s="835"/>
      <c r="Q74" s="837">
        <v>0</v>
      </c>
      <c r="R74" s="832"/>
      <c r="S74" s="837">
        <v>0</v>
      </c>
      <c r="T74" s="836"/>
      <c r="U74" s="838">
        <v>0</v>
      </c>
    </row>
    <row r="75" spans="1:21" ht="14.4" customHeight="1" x14ac:dyDescent="0.3">
      <c r="A75" s="831">
        <v>9</v>
      </c>
      <c r="B75" s="832" t="s">
        <v>910</v>
      </c>
      <c r="C75" s="832" t="s">
        <v>917</v>
      </c>
      <c r="D75" s="833" t="s">
        <v>1182</v>
      </c>
      <c r="E75" s="834" t="s">
        <v>935</v>
      </c>
      <c r="F75" s="832" t="s">
        <v>911</v>
      </c>
      <c r="G75" s="832" t="s">
        <v>1085</v>
      </c>
      <c r="H75" s="832" t="s">
        <v>569</v>
      </c>
      <c r="I75" s="832" t="s">
        <v>1086</v>
      </c>
      <c r="J75" s="832" t="s">
        <v>1087</v>
      </c>
      <c r="K75" s="832" t="s">
        <v>1088</v>
      </c>
      <c r="L75" s="835">
        <v>161.52000000000001</v>
      </c>
      <c r="M75" s="835">
        <v>161.52000000000001</v>
      </c>
      <c r="N75" s="832">
        <v>1</v>
      </c>
      <c r="O75" s="836">
        <v>1</v>
      </c>
      <c r="P75" s="835">
        <v>161.52000000000001</v>
      </c>
      <c r="Q75" s="837">
        <v>1</v>
      </c>
      <c r="R75" s="832">
        <v>1</v>
      </c>
      <c r="S75" s="837">
        <v>1</v>
      </c>
      <c r="T75" s="836">
        <v>1</v>
      </c>
      <c r="U75" s="838">
        <v>1</v>
      </c>
    </row>
    <row r="76" spans="1:21" ht="14.4" customHeight="1" x14ac:dyDescent="0.3">
      <c r="A76" s="831">
        <v>9</v>
      </c>
      <c r="B76" s="832" t="s">
        <v>910</v>
      </c>
      <c r="C76" s="832" t="s">
        <v>917</v>
      </c>
      <c r="D76" s="833" t="s">
        <v>1182</v>
      </c>
      <c r="E76" s="834" t="s">
        <v>935</v>
      </c>
      <c r="F76" s="832" t="s">
        <v>911</v>
      </c>
      <c r="G76" s="832" t="s">
        <v>1048</v>
      </c>
      <c r="H76" s="832" t="s">
        <v>569</v>
      </c>
      <c r="I76" s="832" t="s">
        <v>1089</v>
      </c>
      <c r="J76" s="832" t="s">
        <v>1090</v>
      </c>
      <c r="K76" s="832" t="s">
        <v>1091</v>
      </c>
      <c r="L76" s="835">
        <v>21.92</v>
      </c>
      <c r="M76" s="835">
        <v>65.760000000000005</v>
      </c>
      <c r="N76" s="832">
        <v>3</v>
      </c>
      <c r="O76" s="836">
        <v>2</v>
      </c>
      <c r="P76" s="835">
        <v>21.92</v>
      </c>
      <c r="Q76" s="837">
        <v>0.33333333333333331</v>
      </c>
      <c r="R76" s="832">
        <v>1</v>
      </c>
      <c r="S76" s="837">
        <v>0.33333333333333331</v>
      </c>
      <c r="T76" s="836">
        <v>1</v>
      </c>
      <c r="U76" s="838">
        <v>0.5</v>
      </c>
    </row>
    <row r="77" spans="1:21" ht="14.4" customHeight="1" x14ac:dyDescent="0.3">
      <c r="A77" s="831">
        <v>9</v>
      </c>
      <c r="B77" s="832" t="s">
        <v>910</v>
      </c>
      <c r="C77" s="832" t="s">
        <v>917</v>
      </c>
      <c r="D77" s="833" t="s">
        <v>1182</v>
      </c>
      <c r="E77" s="834" t="s">
        <v>935</v>
      </c>
      <c r="F77" s="832" t="s">
        <v>911</v>
      </c>
      <c r="G77" s="832" t="s">
        <v>990</v>
      </c>
      <c r="H77" s="832" t="s">
        <v>569</v>
      </c>
      <c r="I77" s="832" t="s">
        <v>991</v>
      </c>
      <c r="J77" s="832" t="s">
        <v>658</v>
      </c>
      <c r="K77" s="832" t="s">
        <v>992</v>
      </c>
      <c r="L77" s="835">
        <v>33.71</v>
      </c>
      <c r="M77" s="835">
        <v>67.42</v>
      </c>
      <c r="N77" s="832">
        <v>2</v>
      </c>
      <c r="O77" s="836">
        <v>1.5</v>
      </c>
      <c r="P77" s="835">
        <v>33.71</v>
      </c>
      <c r="Q77" s="837">
        <v>0.5</v>
      </c>
      <c r="R77" s="832">
        <v>1</v>
      </c>
      <c r="S77" s="837">
        <v>0.5</v>
      </c>
      <c r="T77" s="836">
        <v>1</v>
      </c>
      <c r="U77" s="838">
        <v>0.66666666666666663</v>
      </c>
    </row>
    <row r="78" spans="1:21" ht="14.4" customHeight="1" x14ac:dyDescent="0.3">
      <c r="A78" s="831">
        <v>9</v>
      </c>
      <c r="B78" s="832" t="s">
        <v>910</v>
      </c>
      <c r="C78" s="832" t="s">
        <v>917</v>
      </c>
      <c r="D78" s="833" t="s">
        <v>1182</v>
      </c>
      <c r="E78" s="834" t="s">
        <v>935</v>
      </c>
      <c r="F78" s="832" t="s">
        <v>911</v>
      </c>
      <c r="G78" s="832" t="s">
        <v>997</v>
      </c>
      <c r="H78" s="832" t="s">
        <v>686</v>
      </c>
      <c r="I78" s="832" t="s">
        <v>998</v>
      </c>
      <c r="J78" s="832" t="s">
        <v>999</v>
      </c>
      <c r="K78" s="832" t="s">
        <v>1000</v>
      </c>
      <c r="L78" s="835">
        <v>72.27</v>
      </c>
      <c r="M78" s="835">
        <v>8961.48</v>
      </c>
      <c r="N78" s="832">
        <v>124</v>
      </c>
      <c r="O78" s="836">
        <v>2</v>
      </c>
      <c r="P78" s="835">
        <v>8961.48</v>
      </c>
      <c r="Q78" s="837">
        <v>1</v>
      </c>
      <c r="R78" s="832">
        <v>124</v>
      </c>
      <c r="S78" s="837">
        <v>1</v>
      </c>
      <c r="T78" s="836">
        <v>2</v>
      </c>
      <c r="U78" s="838">
        <v>1</v>
      </c>
    </row>
    <row r="79" spans="1:21" ht="14.4" customHeight="1" x14ac:dyDescent="0.3">
      <c r="A79" s="831">
        <v>9</v>
      </c>
      <c r="B79" s="832" t="s">
        <v>910</v>
      </c>
      <c r="C79" s="832" t="s">
        <v>917</v>
      </c>
      <c r="D79" s="833" t="s">
        <v>1182</v>
      </c>
      <c r="E79" s="834" t="s">
        <v>935</v>
      </c>
      <c r="F79" s="832" t="s">
        <v>911</v>
      </c>
      <c r="G79" s="832" t="s">
        <v>997</v>
      </c>
      <c r="H79" s="832" t="s">
        <v>686</v>
      </c>
      <c r="I79" s="832" t="s">
        <v>1062</v>
      </c>
      <c r="J79" s="832" t="s">
        <v>1063</v>
      </c>
      <c r="K79" s="832" t="s">
        <v>1000</v>
      </c>
      <c r="L79" s="835">
        <v>72.27</v>
      </c>
      <c r="M79" s="835">
        <v>10406.879999999999</v>
      </c>
      <c r="N79" s="832">
        <v>144</v>
      </c>
      <c r="O79" s="836">
        <v>2</v>
      </c>
      <c r="P79" s="835">
        <v>10406.879999999999</v>
      </c>
      <c r="Q79" s="837">
        <v>1</v>
      </c>
      <c r="R79" s="832">
        <v>144</v>
      </c>
      <c r="S79" s="837">
        <v>1</v>
      </c>
      <c r="T79" s="836">
        <v>2</v>
      </c>
      <c r="U79" s="838">
        <v>1</v>
      </c>
    </row>
    <row r="80" spans="1:21" ht="14.4" customHeight="1" x14ac:dyDescent="0.3">
      <c r="A80" s="831">
        <v>9</v>
      </c>
      <c r="B80" s="832" t="s">
        <v>910</v>
      </c>
      <c r="C80" s="832" t="s">
        <v>917</v>
      </c>
      <c r="D80" s="833" t="s">
        <v>1182</v>
      </c>
      <c r="E80" s="834" t="s">
        <v>935</v>
      </c>
      <c r="F80" s="832" t="s">
        <v>911</v>
      </c>
      <c r="G80" s="832" t="s">
        <v>997</v>
      </c>
      <c r="H80" s="832" t="s">
        <v>686</v>
      </c>
      <c r="I80" s="832" t="s">
        <v>1006</v>
      </c>
      <c r="J80" s="832" t="s">
        <v>1007</v>
      </c>
      <c r="K80" s="832" t="s">
        <v>1008</v>
      </c>
      <c r="L80" s="835">
        <v>294.81</v>
      </c>
      <c r="M80" s="835">
        <v>1474.05</v>
      </c>
      <c r="N80" s="832">
        <v>5</v>
      </c>
      <c r="O80" s="836">
        <v>1.5</v>
      </c>
      <c r="P80" s="835"/>
      <c r="Q80" s="837">
        <v>0</v>
      </c>
      <c r="R80" s="832"/>
      <c r="S80" s="837">
        <v>0</v>
      </c>
      <c r="T80" s="836"/>
      <c r="U80" s="838">
        <v>0</v>
      </c>
    </row>
    <row r="81" spans="1:21" ht="14.4" customHeight="1" x14ac:dyDescent="0.3">
      <c r="A81" s="831">
        <v>9</v>
      </c>
      <c r="B81" s="832" t="s">
        <v>910</v>
      </c>
      <c r="C81" s="832" t="s">
        <v>917</v>
      </c>
      <c r="D81" s="833" t="s">
        <v>1182</v>
      </c>
      <c r="E81" s="834" t="s">
        <v>935</v>
      </c>
      <c r="F81" s="832" t="s">
        <v>911</v>
      </c>
      <c r="G81" s="832" t="s">
        <v>997</v>
      </c>
      <c r="H81" s="832" t="s">
        <v>686</v>
      </c>
      <c r="I81" s="832" t="s">
        <v>1009</v>
      </c>
      <c r="J81" s="832" t="s">
        <v>1010</v>
      </c>
      <c r="K81" s="832" t="s">
        <v>1011</v>
      </c>
      <c r="L81" s="835">
        <v>2635.97</v>
      </c>
      <c r="M81" s="835">
        <v>57991.340000000011</v>
      </c>
      <c r="N81" s="832">
        <v>22</v>
      </c>
      <c r="O81" s="836">
        <v>7</v>
      </c>
      <c r="P81" s="835">
        <v>7907.91</v>
      </c>
      <c r="Q81" s="837">
        <v>0.13636363636363633</v>
      </c>
      <c r="R81" s="832">
        <v>3</v>
      </c>
      <c r="S81" s="837">
        <v>0.13636363636363635</v>
      </c>
      <c r="T81" s="836">
        <v>2</v>
      </c>
      <c r="U81" s="838">
        <v>0.2857142857142857</v>
      </c>
    </row>
    <row r="82" spans="1:21" ht="14.4" customHeight="1" x14ac:dyDescent="0.3">
      <c r="A82" s="831">
        <v>9</v>
      </c>
      <c r="B82" s="832" t="s">
        <v>910</v>
      </c>
      <c r="C82" s="832" t="s">
        <v>917</v>
      </c>
      <c r="D82" s="833" t="s">
        <v>1182</v>
      </c>
      <c r="E82" s="834" t="s">
        <v>935</v>
      </c>
      <c r="F82" s="832" t="s">
        <v>911</v>
      </c>
      <c r="G82" s="832" t="s">
        <v>997</v>
      </c>
      <c r="H82" s="832" t="s">
        <v>569</v>
      </c>
      <c r="I82" s="832" t="s">
        <v>1092</v>
      </c>
      <c r="J82" s="832" t="s">
        <v>1066</v>
      </c>
      <c r="K82" s="832" t="s">
        <v>1067</v>
      </c>
      <c r="L82" s="835">
        <v>2844.97</v>
      </c>
      <c r="M82" s="835">
        <v>2844.97</v>
      </c>
      <c r="N82" s="832">
        <v>1</v>
      </c>
      <c r="O82" s="836">
        <v>1</v>
      </c>
      <c r="P82" s="835">
        <v>2844.97</v>
      </c>
      <c r="Q82" s="837">
        <v>1</v>
      </c>
      <c r="R82" s="832">
        <v>1</v>
      </c>
      <c r="S82" s="837">
        <v>1</v>
      </c>
      <c r="T82" s="836">
        <v>1</v>
      </c>
      <c r="U82" s="838">
        <v>1</v>
      </c>
    </row>
    <row r="83" spans="1:21" ht="14.4" customHeight="1" x14ac:dyDescent="0.3">
      <c r="A83" s="831">
        <v>9</v>
      </c>
      <c r="B83" s="832" t="s">
        <v>910</v>
      </c>
      <c r="C83" s="832" t="s">
        <v>917</v>
      </c>
      <c r="D83" s="833" t="s">
        <v>1182</v>
      </c>
      <c r="E83" s="834" t="s">
        <v>935</v>
      </c>
      <c r="F83" s="832" t="s">
        <v>911</v>
      </c>
      <c r="G83" s="832" t="s">
        <v>997</v>
      </c>
      <c r="H83" s="832" t="s">
        <v>569</v>
      </c>
      <c r="I83" s="832" t="s">
        <v>1012</v>
      </c>
      <c r="J83" s="832" t="s">
        <v>1013</v>
      </c>
      <c r="K83" s="832" t="s">
        <v>1014</v>
      </c>
      <c r="L83" s="835">
        <v>283.32</v>
      </c>
      <c r="M83" s="835">
        <v>3683.16</v>
      </c>
      <c r="N83" s="832">
        <v>13</v>
      </c>
      <c r="O83" s="836">
        <v>2</v>
      </c>
      <c r="P83" s="835">
        <v>3683.16</v>
      </c>
      <c r="Q83" s="837">
        <v>1</v>
      </c>
      <c r="R83" s="832">
        <v>13</v>
      </c>
      <c r="S83" s="837">
        <v>1</v>
      </c>
      <c r="T83" s="836">
        <v>2</v>
      </c>
      <c r="U83" s="838">
        <v>1</v>
      </c>
    </row>
    <row r="84" spans="1:21" ht="14.4" customHeight="1" x14ac:dyDescent="0.3">
      <c r="A84" s="831">
        <v>9</v>
      </c>
      <c r="B84" s="832" t="s">
        <v>910</v>
      </c>
      <c r="C84" s="832" t="s">
        <v>917</v>
      </c>
      <c r="D84" s="833" t="s">
        <v>1182</v>
      </c>
      <c r="E84" s="834" t="s">
        <v>935</v>
      </c>
      <c r="F84" s="832" t="s">
        <v>911</v>
      </c>
      <c r="G84" s="832" t="s">
        <v>997</v>
      </c>
      <c r="H84" s="832" t="s">
        <v>569</v>
      </c>
      <c r="I84" s="832" t="s">
        <v>1017</v>
      </c>
      <c r="J84" s="832" t="s">
        <v>1018</v>
      </c>
      <c r="K84" s="832" t="s">
        <v>1014</v>
      </c>
      <c r="L84" s="835">
        <v>283.32</v>
      </c>
      <c r="M84" s="835">
        <v>2549.88</v>
      </c>
      <c r="N84" s="832">
        <v>9</v>
      </c>
      <c r="O84" s="836">
        <v>1.5</v>
      </c>
      <c r="P84" s="835">
        <v>1699.92</v>
      </c>
      <c r="Q84" s="837">
        <v>0.66666666666666663</v>
      </c>
      <c r="R84" s="832">
        <v>6</v>
      </c>
      <c r="S84" s="837">
        <v>0.66666666666666663</v>
      </c>
      <c r="T84" s="836">
        <v>1</v>
      </c>
      <c r="U84" s="838">
        <v>0.66666666666666663</v>
      </c>
    </row>
    <row r="85" spans="1:21" ht="14.4" customHeight="1" x14ac:dyDescent="0.3">
      <c r="A85" s="831">
        <v>9</v>
      </c>
      <c r="B85" s="832" t="s">
        <v>910</v>
      </c>
      <c r="C85" s="832" t="s">
        <v>917</v>
      </c>
      <c r="D85" s="833" t="s">
        <v>1182</v>
      </c>
      <c r="E85" s="834" t="s">
        <v>935</v>
      </c>
      <c r="F85" s="832" t="s">
        <v>911</v>
      </c>
      <c r="G85" s="832" t="s">
        <v>997</v>
      </c>
      <c r="H85" s="832" t="s">
        <v>569</v>
      </c>
      <c r="I85" s="832" t="s">
        <v>1019</v>
      </c>
      <c r="J85" s="832" t="s">
        <v>1020</v>
      </c>
      <c r="K85" s="832" t="s">
        <v>1014</v>
      </c>
      <c r="L85" s="835">
        <v>283.32</v>
      </c>
      <c r="M85" s="835">
        <v>3683.16</v>
      </c>
      <c r="N85" s="832">
        <v>13</v>
      </c>
      <c r="O85" s="836">
        <v>2.5</v>
      </c>
      <c r="P85" s="835">
        <v>2833.2</v>
      </c>
      <c r="Q85" s="837">
        <v>0.76923076923076916</v>
      </c>
      <c r="R85" s="832">
        <v>10</v>
      </c>
      <c r="S85" s="837">
        <v>0.76923076923076927</v>
      </c>
      <c r="T85" s="836">
        <v>2</v>
      </c>
      <c r="U85" s="838">
        <v>0.8</v>
      </c>
    </row>
    <row r="86" spans="1:21" ht="14.4" customHeight="1" x14ac:dyDescent="0.3">
      <c r="A86" s="831">
        <v>9</v>
      </c>
      <c r="B86" s="832" t="s">
        <v>910</v>
      </c>
      <c r="C86" s="832" t="s">
        <v>917</v>
      </c>
      <c r="D86" s="833" t="s">
        <v>1182</v>
      </c>
      <c r="E86" s="834" t="s">
        <v>935</v>
      </c>
      <c r="F86" s="832" t="s">
        <v>911</v>
      </c>
      <c r="G86" s="832" t="s">
        <v>997</v>
      </c>
      <c r="H86" s="832" t="s">
        <v>569</v>
      </c>
      <c r="I86" s="832" t="s">
        <v>1093</v>
      </c>
      <c r="J86" s="832" t="s">
        <v>1061</v>
      </c>
      <c r="K86" s="832" t="s">
        <v>1014</v>
      </c>
      <c r="L86" s="835">
        <v>289.07</v>
      </c>
      <c r="M86" s="835">
        <v>867.21</v>
      </c>
      <c r="N86" s="832">
        <v>3</v>
      </c>
      <c r="O86" s="836">
        <v>0.5</v>
      </c>
      <c r="P86" s="835">
        <v>867.21</v>
      </c>
      <c r="Q86" s="837">
        <v>1</v>
      </c>
      <c r="R86" s="832">
        <v>3</v>
      </c>
      <c r="S86" s="837">
        <v>1</v>
      </c>
      <c r="T86" s="836">
        <v>0.5</v>
      </c>
      <c r="U86" s="838">
        <v>1</v>
      </c>
    </row>
    <row r="87" spans="1:21" ht="14.4" customHeight="1" x14ac:dyDescent="0.3">
      <c r="A87" s="831">
        <v>9</v>
      </c>
      <c r="B87" s="832" t="s">
        <v>910</v>
      </c>
      <c r="C87" s="832" t="s">
        <v>917</v>
      </c>
      <c r="D87" s="833" t="s">
        <v>1182</v>
      </c>
      <c r="E87" s="834" t="s">
        <v>935</v>
      </c>
      <c r="F87" s="832" t="s">
        <v>911</v>
      </c>
      <c r="G87" s="832" t="s">
        <v>997</v>
      </c>
      <c r="H87" s="832" t="s">
        <v>569</v>
      </c>
      <c r="I87" s="832" t="s">
        <v>1021</v>
      </c>
      <c r="J87" s="832" t="s">
        <v>999</v>
      </c>
      <c r="K87" s="832" t="s">
        <v>1014</v>
      </c>
      <c r="L87" s="835">
        <v>289.07</v>
      </c>
      <c r="M87" s="835">
        <v>3757.91</v>
      </c>
      <c r="N87" s="832">
        <v>13</v>
      </c>
      <c r="O87" s="836">
        <v>3</v>
      </c>
      <c r="P87" s="835">
        <v>2023.4899999999998</v>
      </c>
      <c r="Q87" s="837">
        <v>0.53846153846153844</v>
      </c>
      <c r="R87" s="832">
        <v>7</v>
      </c>
      <c r="S87" s="837">
        <v>0.53846153846153844</v>
      </c>
      <c r="T87" s="836">
        <v>1</v>
      </c>
      <c r="U87" s="838">
        <v>0.33333333333333331</v>
      </c>
    </row>
    <row r="88" spans="1:21" ht="14.4" customHeight="1" x14ac:dyDescent="0.3">
      <c r="A88" s="831">
        <v>9</v>
      </c>
      <c r="B88" s="832" t="s">
        <v>910</v>
      </c>
      <c r="C88" s="832" t="s">
        <v>917</v>
      </c>
      <c r="D88" s="833" t="s">
        <v>1182</v>
      </c>
      <c r="E88" s="834" t="s">
        <v>935</v>
      </c>
      <c r="F88" s="832" t="s">
        <v>911</v>
      </c>
      <c r="G88" s="832" t="s">
        <v>997</v>
      </c>
      <c r="H88" s="832" t="s">
        <v>569</v>
      </c>
      <c r="I88" s="832" t="s">
        <v>1094</v>
      </c>
      <c r="J88" s="832" t="s">
        <v>1059</v>
      </c>
      <c r="K88" s="832" t="s">
        <v>1014</v>
      </c>
      <c r="L88" s="835">
        <v>289.07</v>
      </c>
      <c r="M88" s="835">
        <v>867.21</v>
      </c>
      <c r="N88" s="832">
        <v>3</v>
      </c>
      <c r="O88" s="836">
        <v>0.5</v>
      </c>
      <c r="P88" s="835">
        <v>867.21</v>
      </c>
      <c r="Q88" s="837">
        <v>1</v>
      </c>
      <c r="R88" s="832">
        <v>3</v>
      </c>
      <c r="S88" s="837">
        <v>1</v>
      </c>
      <c r="T88" s="836">
        <v>0.5</v>
      </c>
      <c r="U88" s="838">
        <v>1</v>
      </c>
    </row>
    <row r="89" spans="1:21" ht="14.4" customHeight="1" x14ac:dyDescent="0.3">
      <c r="A89" s="831">
        <v>9</v>
      </c>
      <c r="B89" s="832" t="s">
        <v>910</v>
      </c>
      <c r="C89" s="832" t="s">
        <v>917</v>
      </c>
      <c r="D89" s="833" t="s">
        <v>1182</v>
      </c>
      <c r="E89" s="834" t="s">
        <v>935</v>
      </c>
      <c r="F89" s="832" t="s">
        <v>911</v>
      </c>
      <c r="G89" s="832" t="s">
        <v>997</v>
      </c>
      <c r="H89" s="832" t="s">
        <v>569</v>
      </c>
      <c r="I89" s="832" t="s">
        <v>1095</v>
      </c>
      <c r="J89" s="832" t="s">
        <v>1057</v>
      </c>
      <c r="K89" s="832" t="s">
        <v>1014</v>
      </c>
      <c r="L89" s="835">
        <v>289.07</v>
      </c>
      <c r="M89" s="835">
        <v>867.21</v>
      </c>
      <c r="N89" s="832">
        <v>3</v>
      </c>
      <c r="O89" s="836">
        <v>0.5</v>
      </c>
      <c r="P89" s="835">
        <v>867.21</v>
      </c>
      <c r="Q89" s="837">
        <v>1</v>
      </c>
      <c r="R89" s="832">
        <v>3</v>
      </c>
      <c r="S89" s="837">
        <v>1</v>
      </c>
      <c r="T89" s="836">
        <v>0.5</v>
      </c>
      <c r="U89" s="838">
        <v>1</v>
      </c>
    </row>
    <row r="90" spans="1:21" ht="14.4" customHeight="1" x14ac:dyDescent="0.3">
      <c r="A90" s="831">
        <v>9</v>
      </c>
      <c r="B90" s="832" t="s">
        <v>910</v>
      </c>
      <c r="C90" s="832" t="s">
        <v>917</v>
      </c>
      <c r="D90" s="833" t="s">
        <v>1182</v>
      </c>
      <c r="E90" s="834" t="s">
        <v>935</v>
      </c>
      <c r="F90" s="832" t="s">
        <v>911</v>
      </c>
      <c r="G90" s="832" t="s">
        <v>997</v>
      </c>
      <c r="H90" s="832" t="s">
        <v>569</v>
      </c>
      <c r="I90" s="832" t="s">
        <v>1064</v>
      </c>
      <c r="J90" s="832" t="s">
        <v>1063</v>
      </c>
      <c r="K90" s="832" t="s">
        <v>1014</v>
      </c>
      <c r="L90" s="835">
        <v>289.07</v>
      </c>
      <c r="M90" s="835">
        <v>867.21</v>
      </c>
      <c r="N90" s="832">
        <v>3</v>
      </c>
      <c r="O90" s="836">
        <v>0.5</v>
      </c>
      <c r="P90" s="835">
        <v>867.21</v>
      </c>
      <c r="Q90" s="837">
        <v>1</v>
      </c>
      <c r="R90" s="832">
        <v>3</v>
      </c>
      <c r="S90" s="837">
        <v>1</v>
      </c>
      <c r="T90" s="836">
        <v>0.5</v>
      </c>
      <c r="U90" s="838">
        <v>1</v>
      </c>
    </row>
    <row r="91" spans="1:21" ht="14.4" customHeight="1" x14ac:dyDescent="0.3">
      <c r="A91" s="831">
        <v>9</v>
      </c>
      <c r="B91" s="832" t="s">
        <v>910</v>
      </c>
      <c r="C91" s="832" t="s">
        <v>917</v>
      </c>
      <c r="D91" s="833" t="s">
        <v>1182</v>
      </c>
      <c r="E91" s="834" t="s">
        <v>935</v>
      </c>
      <c r="F91" s="832" t="s">
        <v>912</v>
      </c>
      <c r="G91" s="832" t="s">
        <v>968</v>
      </c>
      <c r="H91" s="832" t="s">
        <v>569</v>
      </c>
      <c r="I91" s="832" t="s">
        <v>1068</v>
      </c>
      <c r="J91" s="832" t="s">
        <v>970</v>
      </c>
      <c r="K91" s="832"/>
      <c r="L91" s="835">
        <v>0</v>
      </c>
      <c r="M91" s="835">
        <v>0</v>
      </c>
      <c r="N91" s="832">
        <v>2</v>
      </c>
      <c r="O91" s="836">
        <v>2</v>
      </c>
      <c r="P91" s="835">
        <v>0</v>
      </c>
      <c r="Q91" s="837"/>
      <c r="R91" s="832">
        <v>2</v>
      </c>
      <c r="S91" s="837">
        <v>1</v>
      </c>
      <c r="T91" s="836">
        <v>2</v>
      </c>
      <c r="U91" s="838">
        <v>1</v>
      </c>
    </row>
    <row r="92" spans="1:21" ht="14.4" customHeight="1" x14ac:dyDescent="0.3">
      <c r="A92" s="831">
        <v>9</v>
      </c>
      <c r="B92" s="832" t="s">
        <v>910</v>
      </c>
      <c r="C92" s="832" t="s">
        <v>917</v>
      </c>
      <c r="D92" s="833" t="s">
        <v>1182</v>
      </c>
      <c r="E92" s="834" t="s">
        <v>935</v>
      </c>
      <c r="F92" s="832" t="s">
        <v>912</v>
      </c>
      <c r="G92" s="832" t="s">
        <v>968</v>
      </c>
      <c r="H92" s="832" t="s">
        <v>569</v>
      </c>
      <c r="I92" s="832" t="s">
        <v>1070</v>
      </c>
      <c r="J92" s="832" t="s">
        <v>970</v>
      </c>
      <c r="K92" s="832"/>
      <c r="L92" s="835">
        <v>0</v>
      </c>
      <c r="M92" s="835">
        <v>0</v>
      </c>
      <c r="N92" s="832">
        <v>3</v>
      </c>
      <c r="O92" s="836">
        <v>3</v>
      </c>
      <c r="P92" s="835">
        <v>0</v>
      </c>
      <c r="Q92" s="837"/>
      <c r="R92" s="832">
        <v>3</v>
      </c>
      <c r="S92" s="837">
        <v>1</v>
      </c>
      <c r="T92" s="836">
        <v>3</v>
      </c>
      <c r="U92" s="838">
        <v>1</v>
      </c>
    </row>
    <row r="93" spans="1:21" ht="14.4" customHeight="1" x14ac:dyDescent="0.3">
      <c r="A93" s="831">
        <v>9</v>
      </c>
      <c r="B93" s="832" t="s">
        <v>910</v>
      </c>
      <c r="C93" s="832" t="s">
        <v>917</v>
      </c>
      <c r="D93" s="833" t="s">
        <v>1182</v>
      </c>
      <c r="E93" s="834" t="s">
        <v>935</v>
      </c>
      <c r="F93" s="832" t="s">
        <v>912</v>
      </c>
      <c r="G93" s="832" t="s">
        <v>968</v>
      </c>
      <c r="H93" s="832" t="s">
        <v>569</v>
      </c>
      <c r="I93" s="832" t="s">
        <v>1071</v>
      </c>
      <c r="J93" s="832" t="s">
        <v>970</v>
      </c>
      <c r="K93" s="832"/>
      <c r="L93" s="835">
        <v>0</v>
      </c>
      <c r="M93" s="835">
        <v>0</v>
      </c>
      <c r="N93" s="832">
        <v>1</v>
      </c>
      <c r="O93" s="836">
        <v>1</v>
      </c>
      <c r="P93" s="835">
        <v>0</v>
      </c>
      <c r="Q93" s="837"/>
      <c r="R93" s="832">
        <v>1</v>
      </c>
      <c r="S93" s="837">
        <v>1</v>
      </c>
      <c r="T93" s="836">
        <v>1</v>
      </c>
      <c r="U93" s="838">
        <v>1</v>
      </c>
    </row>
    <row r="94" spans="1:21" ht="14.4" customHeight="1" x14ac:dyDescent="0.3">
      <c r="A94" s="831">
        <v>9</v>
      </c>
      <c r="B94" s="832" t="s">
        <v>910</v>
      </c>
      <c r="C94" s="832" t="s">
        <v>917</v>
      </c>
      <c r="D94" s="833" t="s">
        <v>1182</v>
      </c>
      <c r="E94" s="834" t="s">
        <v>929</v>
      </c>
      <c r="F94" s="832" t="s">
        <v>911</v>
      </c>
      <c r="G94" s="832" t="s">
        <v>990</v>
      </c>
      <c r="H94" s="832" t="s">
        <v>569</v>
      </c>
      <c r="I94" s="832" t="s">
        <v>991</v>
      </c>
      <c r="J94" s="832" t="s">
        <v>658</v>
      </c>
      <c r="K94" s="832" t="s">
        <v>992</v>
      </c>
      <c r="L94" s="835">
        <v>33.71</v>
      </c>
      <c r="M94" s="835">
        <v>33.71</v>
      </c>
      <c r="N94" s="832">
        <v>1</v>
      </c>
      <c r="O94" s="836">
        <v>1</v>
      </c>
      <c r="P94" s="835"/>
      <c r="Q94" s="837">
        <v>0</v>
      </c>
      <c r="R94" s="832"/>
      <c r="S94" s="837">
        <v>0</v>
      </c>
      <c r="T94" s="836"/>
      <c r="U94" s="838">
        <v>0</v>
      </c>
    </row>
    <row r="95" spans="1:21" ht="14.4" customHeight="1" x14ac:dyDescent="0.3">
      <c r="A95" s="831">
        <v>9</v>
      </c>
      <c r="B95" s="832" t="s">
        <v>910</v>
      </c>
      <c r="C95" s="832" t="s">
        <v>917</v>
      </c>
      <c r="D95" s="833" t="s">
        <v>1182</v>
      </c>
      <c r="E95" s="834" t="s">
        <v>929</v>
      </c>
      <c r="F95" s="832" t="s">
        <v>911</v>
      </c>
      <c r="G95" s="832" t="s">
        <v>997</v>
      </c>
      <c r="H95" s="832" t="s">
        <v>686</v>
      </c>
      <c r="I95" s="832" t="s">
        <v>1006</v>
      </c>
      <c r="J95" s="832" t="s">
        <v>1007</v>
      </c>
      <c r="K95" s="832" t="s">
        <v>1008</v>
      </c>
      <c r="L95" s="835">
        <v>294.81</v>
      </c>
      <c r="M95" s="835">
        <v>1768.8600000000001</v>
      </c>
      <c r="N95" s="832">
        <v>6</v>
      </c>
      <c r="O95" s="836">
        <v>2</v>
      </c>
      <c r="P95" s="835">
        <v>1768.8600000000001</v>
      </c>
      <c r="Q95" s="837">
        <v>1</v>
      </c>
      <c r="R95" s="832">
        <v>6</v>
      </c>
      <c r="S95" s="837">
        <v>1</v>
      </c>
      <c r="T95" s="836">
        <v>2</v>
      </c>
      <c r="U95" s="838">
        <v>1</v>
      </c>
    </row>
    <row r="96" spans="1:21" ht="14.4" customHeight="1" x14ac:dyDescent="0.3">
      <c r="A96" s="831">
        <v>9</v>
      </c>
      <c r="B96" s="832" t="s">
        <v>910</v>
      </c>
      <c r="C96" s="832" t="s">
        <v>917</v>
      </c>
      <c r="D96" s="833" t="s">
        <v>1182</v>
      </c>
      <c r="E96" s="834" t="s">
        <v>933</v>
      </c>
      <c r="F96" s="832" t="s">
        <v>911</v>
      </c>
      <c r="G96" s="832" t="s">
        <v>1096</v>
      </c>
      <c r="H96" s="832" t="s">
        <v>569</v>
      </c>
      <c r="I96" s="832" t="s">
        <v>1097</v>
      </c>
      <c r="J96" s="832" t="s">
        <v>1098</v>
      </c>
      <c r="K96" s="832" t="s">
        <v>1099</v>
      </c>
      <c r="L96" s="835">
        <v>38.56</v>
      </c>
      <c r="M96" s="835">
        <v>38.56</v>
      </c>
      <c r="N96" s="832">
        <v>1</v>
      </c>
      <c r="O96" s="836"/>
      <c r="P96" s="835"/>
      <c r="Q96" s="837">
        <v>0</v>
      </c>
      <c r="R96" s="832"/>
      <c r="S96" s="837">
        <v>0</v>
      </c>
      <c r="T96" s="836"/>
      <c r="U96" s="838"/>
    </row>
    <row r="97" spans="1:21" ht="14.4" customHeight="1" x14ac:dyDescent="0.3">
      <c r="A97" s="831">
        <v>9</v>
      </c>
      <c r="B97" s="832" t="s">
        <v>910</v>
      </c>
      <c r="C97" s="832" t="s">
        <v>917</v>
      </c>
      <c r="D97" s="833" t="s">
        <v>1182</v>
      </c>
      <c r="E97" s="834" t="s">
        <v>933</v>
      </c>
      <c r="F97" s="832" t="s">
        <v>911</v>
      </c>
      <c r="G97" s="832" t="s">
        <v>990</v>
      </c>
      <c r="H97" s="832" t="s">
        <v>569</v>
      </c>
      <c r="I97" s="832" t="s">
        <v>1100</v>
      </c>
      <c r="J97" s="832" t="s">
        <v>1101</v>
      </c>
      <c r="K97" s="832" t="s">
        <v>1102</v>
      </c>
      <c r="L97" s="835">
        <v>181.04</v>
      </c>
      <c r="M97" s="835">
        <v>362.08</v>
      </c>
      <c r="N97" s="832">
        <v>2</v>
      </c>
      <c r="O97" s="836">
        <v>1</v>
      </c>
      <c r="P97" s="835">
        <v>362.08</v>
      </c>
      <c r="Q97" s="837">
        <v>1</v>
      </c>
      <c r="R97" s="832">
        <v>2</v>
      </c>
      <c r="S97" s="837">
        <v>1</v>
      </c>
      <c r="T97" s="836">
        <v>1</v>
      </c>
      <c r="U97" s="838">
        <v>1</v>
      </c>
    </row>
    <row r="98" spans="1:21" ht="14.4" customHeight="1" x14ac:dyDescent="0.3">
      <c r="A98" s="831">
        <v>9</v>
      </c>
      <c r="B98" s="832" t="s">
        <v>910</v>
      </c>
      <c r="C98" s="832" t="s">
        <v>917</v>
      </c>
      <c r="D98" s="833" t="s">
        <v>1182</v>
      </c>
      <c r="E98" s="834" t="s">
        <v>933</v>
      </c>
      <c r="F98" s="832" t="s">
        <v>911</v>
      </c>
      <c r="G98" s="832" t="s">
        <v>990</v>
      </c>
      <c r="H98" s="832" t="s">
        <v>569</v>
      </c>
      <c r="I98" s="832" t="s">
        <v>991</v>
      </c>
      <c r="J98" s="832" t="s">
        <v>658</v>
      </c>
      <c r="K98" s="832" t="s">
        <v>992</v>
      </c>
      <c r="L98" s="835">
        <v>33.71</v>
      </c>
      <c r="M98" s="835">
        <v>33.71</v>
      </c>
      <c r="N98" s="832">
        <v>1</v>
      </c>
      <c r="O98" s="836">
        <v>0.5</v>
      </c>
      <c r="P98" s="835"/>
      <c r="Q98" s="837">
        <v>0</v>
      </c>
      <c r="R98" s="832"/>
      <c r="S98" s="837">
        <v>0</v>
      </c>
      <c r="T98" s="836"/>
      <c r="U98" s="838">
        <v>0</v>
      </c>
    </row>
    <row r="99" spans="1:21" ht="14.4" customHeight="1" x14ac:dyDescent="0.3">
      <c r="A99" s="831">
        <v>9</v>
      </c>
      <c r="B99" s="832" t="s">
        <v>910</v>
      </c>
      <c r="C99" s="832" t="s">
        <v>917</v>
      </c>
      <c r="D99" s="833" t="s">
        <v>1182</v>
      </c>
      <c r="E99" s="834" t="s">
        <v>933</v>
      </c>
      <c r="F99" s="832" t="s">
        <v>911</v>
      </c>
      <c r="G99" s="832" t="s">
        <v>1103</v>
      </c>
      <c r="H99" s="832" t="s">
        <v>569</v>
      </c>
      <c r="I99" s="832" t="s">
        <v>1104</v>
      </c>
      <c r="J99" s="832" t="s">
        <v>1105</v>
      </c>
      <c r="K99" s="832" t="s">
        <v>1106</v>
      </c>
      <c r="L99" s="835">
        <v>77.13</v>
      </c>
      <c r="M99" s="835">
        <v>77.13</v>
      </c>
      <c r="N99" s="832">
        <v>1</v>
      </c>
      <c r="O99" s="836"/>
      <c r="P99" s="835"/>
      <c r="Q99" s="837">
        <v>0</v>
      </c>
      <c r="R99" s="832"/>
      <c r="S99" s="837">
        <v>0</v>
      </c>
      <c r="T99" s="836"/>
      <c r="U99" s="838"/>
    </row>
    <row r="100" spans="1:21" ht="14.4" customHeight="1" x14ac:dyDescent="0.3">
      <c r="A100" s="831">
        <v>9</v>
      </c>
      <c r="B100" s="832" t="s">
        <v>910</v>
      </c>
      <c r="C100" s="832" t="s">
        <v>917</v>
      </c>
      <c r="D100" s="833" t="s">
        <v>1182</v>
      </c>
      <c r="E100" s="834" t="s">
        <v>933</v>
      </c>
      <c r="F100" s="832" t="s">
        <v>911</v>
      </c>
      <c r="G100" s="832" t="s">
        <v>997</v>
      </c>
      <c r="H100" s="832" t="s">
        <v>686</v>
      </c>
      <c r="I100" s="832" t="s">
        <v>1006</v>
      </c>
      <c r="J100" s="832" t="s">
        <v>1007</v>
      </c>
      <c r="K100" s="832" t="s">
        <v>1008</v>
      </c>
      <c r="L100" s="835">
        <v>294.81</v>
      </c>
      <c r="M100" s="835">
        <v>294.81</v>
      </c>
      <c r="N100" s="832">
        <v>1</v>
      </c>
      <c r="O100" s="836">
        <v>0.5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" customHeight="1" x14ac:dyDescent="0.3">
      <c r="A101" s="831">
        <v>9</v>
      </c>
      <c r="B101" s="832" t="s">
        <v>910</v>
      </c>
      <c r="C101" s="832" t="s">
        <v>917</v>
      </c>
      <c r="D101" s="833" t="s">
        <v>1182</v>
      </c>
      <c r="E101" s="834" t="s">
        <v>934</v>
      </c>
      <c r="F101" s="832" t="s">
        <v>911</v>
      </c>
      <c r="G101" s="832" t="s">
        <v>997</v>
      </c>
      <c r="H101" s="832" t="s">
        <v>686</v>
      </c>
      <c r="I101" s="832" t="s">
        <v>1107</v>
      </c>
      <c r="J101" s="832" t="s">
        <v>1108</v>
      </c>
      <c r="K101" s="832" t="s">
        <v>1008</v>
      </c>
      <c r="L101" s="835">
        <v>294.81</v>
      </c>
      <c r="M101" s="835">
        <v>294.81</v>
      </c>
      <c r="N101" s="832">
        <v>1</v>
      </c>
      <c r="O101" s="836">
        <v>1</v>
      </c>
      <c r="P101" s="835">
        <v>294.81</v>
      </c>
      <c r="Q101" s="837">
        <v>1</v>
      </c>
      <c r="R101" s="832">
        <v>1</v>
      </c>
      <c r="S101" s="837">
        <v>1</v>
      </c>
      <c r="T101" s="836">
        <v>1</v>
      </c>
      <c r="U101" s="838">
        <v>1</v>
      </c>
    </row>
    <row r="102" spans="1:21" ht="14.4" customHeight="1" x14ac:dyDescent="0.3">
      <c r="A102" s="831">
        <v>9</v>
      </c>
      <c r="B102" s="832" t="s">
        <v>910</v>
      </c>
      <c r="C102" s="832" t="s">
        <v>917</v>
      </c>
      <c r="D102" s="833" t="s">
        <v>1182</v>
      </c>
      <c r="E102" s="834" t="s">
        <v>934</v>
      </c>
      <c r="F102" s="832" t="s">
        <v>912</v>
      </c>
      <c r="G102" s="832" t="s">
        <v>968</v>
      </c>
      <c r="H102" s="832" t="s">
        <v>569</v>
      </c>
      <c r="I102" s="832" t="s">
        <v>1068</v>
      </c>
      <c r="J102" s="832" t="s">
        <v>970</v>
      </c>
      <c r="K102" s="832"/>
      <c r="L102" s="835">
        <v>0</v>
      </c>
      <c r="M102" s="835">
        <v>0</v>
      </c>
      <c r="N102" s="832">
        <v>1</v>
      </c>
      <c r="O102" s="836">
        <v>1</v>
      </c>
      <c r="P102" s="835"/>
      <c r="Q102" s="837"/>
      <c r="R102" s="832"/>
      <c r="S102" s="837">
        <v>0</v>
      </c>
      <c r="T102" s="836"/>
      <c r="U102" s="838">
        <v>0</v>
      </c>
    </row>
    <row r="103" spans="1:21" ht="14.4" customHeight="1" x14ac:dyDescent="0.3">
      <c r="A103" s="831">
        <v>9</v>
      </c>
      <c r="B103" s="832" t="s">
        <v>910</v>
      </c>
      <c r="C103" s="832" t="s">
        <v>917</v>
      </c>
      <c r="D103" s="833" t="s">
        <v>1182</v>
      </c>
      <c r="E103" s="834" t="s">
        <v>925</v>
      </c>
      <c r="F103" s="832" t="s">
        <v>911</v>
      </c>
      <c r="G103" s="832" t="s">
        <v>1109</v>
      </c>
      <c r="H103" s="832" t="s">
        <v>569</v>
      </c>
      <c r="I103" s="832" t="s">
        <v>1110</v>
      </c>
      <c r="J103" s="832" t="s">
        <v>649</v>
      </c>
      <c r="K103" s="832" t="s">
        <v>1111</v>
      </c>
      <c r="L103" s="835">
        <v>61.97</v>
      </c>
      <c r="M103" s="835">
        <v>61.97</v>
      </c>
      <c r="N103" s="832">
        <v>1</v>
      </c>
      <c r="O103" s="836">
        <v>1</v>
      </c>
      <c r="P103" s="835"/>
      <c r="Q103" s="837">
        <v>0</v>
      </c>
      <c r="R103" s="832"/>
      <c r="S103" s="837">
        <v>0</v>
      </c>
      <c r="T103" s="836"/>
      <c r="U103" s="838">
        <v>0</v>
      </c>
    </row>
    <row r="104" spans="1:21" ht="14.4" customHeight="1" x14ac:dyDescent="0.3">
      <c r="A104" s="831">
        <v>9</v>
      </c>
      <c r="B104" s="832" t="s">
        <v>910</v>
      </c>
      <c r="C104" s="832" t="s">
        <v>917</v>
      </c>
      <c r="D104" s="833" t="s">
        <v>1182</v>
      </c>
      <c r="E104" s="834" t="s">
        <v>927</v>
      </c>
      <c r="F104" s="832" t="s">
        <v>911</v>
      </c>
      <c r="G104" s="832" t="s">
        <v>1112</v>
      </c>
      <c r="H104" s="832" t="s">
        <v>569</v>
      </c>
      <c r="I104" s="832" t="s">
        <v>1113</v>
      </c>
      <c r="J104" s="832" t="s">
        <v>1114</v>
      </c>
      <c r="K104" s="832" t="s">
        <v>1115</v>
      </c>
      <c r="L104" s="835">
        <v>91.11</v>
      </c>
      <c r="M104" s="835">
        <v>91.11</v>
      </c>
      <c r="N104" s="832">
        <v>1</v>
      </c>
      <c r="O104" s="836">
        <v>0.5</v>
      </c>
      <c r="P104" s="835">
        <v>91.11</v>
      </c>
      <c r="Q104" s="837">
        <v>1</v>
      </c>
      <c r="R104" s="832">
        <v>1</v>
      </c>
      <c r="S104" s="837">
        <v>1</v>
      </c>
      <c r="T104" s="836">
        <v>0.5</v>
      </c>
      <c r="U104" s="838">
        <v>1</v>
      </c>
    </row>
    <row r="105" spans="1:21" ht="14.4" customHeight="1" x14ac:dyDescent="0.3">
      <c r="A105" s="831">
        <v>9</v>
      </c>
      <c r="B105" s="832" t="s">
        <v>910</v>
      </c>
      <c r="C105" s="832" t="s">
        <v>917</v>
      </c>
      <c r="D105" s="833" t="s">
        <v>1182</v>
      </c>
      <c r="E105" s="834" t="s">
        <v>927</v>
      </c>
      <c r="F105" s="832" t="s">
        <v>911</v>
      </c>
      <c r="G105" s="832" t="s">
        <v>1116</v>
      </c>
      <c r="H105" s="832" t="s">
        <v>569</v>
      </c>
      <c r="I105" s="832" t="s">
        <v>1117</v>
      </c>
      <c r="J105" s="832" t="s">
        <v>1118</v>
      </c>
      <c r="K105" s="832" t="s">
        <v>1119</v>
      </c>
      <c r="L105" s="835">
        <v>69.59</v>
      </c>
      <c r="M105" s="835">
        <v>69.59</v>
      </c>
      <c r="N105" s="832">
        <v>1</v>
      </c>
      <c r="O105" s="836">
        <v>0.5</v>
      </c>
      <c r="P105" s="835"/>
      <c r="Q105" s="837">
        <v>0</v>
      </c>
      <c r="R105" s="832"/>
      <c r="S105" s="837">
        <v>0</v>
      </c>
      <c r="T105" s="836"/>
      <c r="U105" s="838">
        <v>0</v>
      </c>
    </row>
    <row r="106" spans="1:21" ht="14.4" customHeight="1" x14ac:dyDescent="0.3">
      <c r="A106" s="831">
        <v>9</v>
      </c>
      <c r="B106" s="832" t="s">
        <v>910</v>
      </c>
      <c r="C106" s="832" t="s">
        <v>917</v>
      </c>
      <c r="D106" s="833" t="s">
        <v>1182</v>
      </c>
      <c r="E106" s="834" t="s">
        <v>927</v>
      </c>
      <c r="F106" s="832" t="s">
        <v>911</v>
      </c>
      <c r="G106" s="832" t="s">
        <v>1120</v>
      </c>
      <c r="H106" s="832" t="s">
        <v>569</v>
      </c>
      <c r="I106" s="832" t="s">
        <v>1121</v>
      </c>
      <c r="J106" s="832" t="s">
        <v>1122</v>
      </c>
      <c r="K106" s="832" t="s">
        <v>1123</v>
      </c>
      <c r="L106" s="835">
        <v>0</v>
      </c>
      <c r="M106" s="835">
        <v>0</v>
      </c>
      <c r="N106" s="832">
        <v>1</v>
      </c>
      <c r="O106" s="836">
        <v>0.5</v>
      </c>
      <c r="P106" s="835"/>
      <c r="Q106" s="837"/>
      <c r="R106" s="832"/>
      <c r="S106" s="837">
        <v>0</v>
      </c>
      <c r="T106" s="836"/>
      <c r="U106" s="838">
        <v>0</v>
      </c>
    </row>
    <row r="107" spans="1:21" ht="14.4" customHeight="1" x14ac:dyDescent="0.3">
      <c r="A107" s="831">
        <v>9</v>
      </c>
      <c r="B107" s="832" t="s">
        <v>910</v>
      </c>
      <c r="C107" s="832" t="s">
        <v>917</v>
      </c>
      <c r="D107" s="833" t="s">
        <v>1182</v>
      </c>
      <c r="E107" s="834" t="s">
        <v>927</v>
      </c>
      <c r="F107" s="832" t="s">
        <v>911</v>
      </c>
      <c r="G107" s="832" t="s">
        <v>1124</v>
      </c>
      <c r="H107" s="832" t="s">
        <v>686</v>
      </c>
      <c r="I107" s="832" t="s">
        <v>1125</v>
      </c>
      <c r="J107" s="832" t="s">
        <v>1126</v>
      </c>
      <c r="K107" s="832" t="s">
        <v>1127</v>
      </c>
      <c r="L107" s="835">
        <v>126.27</v>
      </c>
      <c r="M107" s="835">
        <v>126.27</v>
      </c>
      <c r="N107" s="832">
        <v>1</v>
      </c>
      <c r="O107" s="836">
        <v>0.5</v>
      </c>
      <c r="P107" s="835">
        <v>126.27</v>
      </c>
      <c r="Q107" s="837">
        <v>1</v>
      </c>
      <c r="R107" s="832">
        <v>1</v>
      </c>
      <c r="S107" s="837">
        <v>1</v>
      </c>
      <c r="T107" s="836">
        <v>0.5</v>
      </c>
      <c r="U107" s="838">
        <v>1</v>
      </c>
    </row>
    <row r="108" spans="1:21" ht="14.4" customHeight="1" x14ac:dyDescent="0.3">
      <c r="A108" s="831">
        <v>9</v>
      </c>
      <c r="B108" s="832" t="s">
        <v>910</v>
      </c>
      <c r="C108" s="832" t="s">
        <v>917</v>
      </c>
      <c r="D108" s="833" t="s">
        <v>1182</v>
      </c>
      <c r="E108" s="834" t="s">
        <v>927</v>
      </c>
      <c r="F108" s="832" t="s">
        <v>911</v>
      </c>
      <c r="G108" s="832" t="s">
        <v>997</v>
      </c>
      <c r="H108" s="832" t="s">
        <v>686</v>
      </c>
      <c r="I108" s="832" t="s">
        <v>1006</v>
      </c>
      <c r="J108" s="832" t="s">
        <v>1007</v>
      </c>
      <c r="K108" s="832" t="s">
        <v>1008</v>
      </c>
      <c r="L108" s="835">
        <v>294.81</v>
      </c>
      <c r="M108" s="835">
        <v>294.81</v>
      </c>
      <c r="N108" s="832">
        <v>1</v>
      </c>
      <c r="O108" s="836">
        <v>1</v>
      </c>
      <c r="P108" s="835"/>
      <c r="Q108" s="837">
        <v>0</v>
      </c>
      <c r="R108" s="832"/>
      <c r="S108" s="837">
        <v>0</v>
      </c>
      <c r="T108" s="836"/>
      <c r="U108" s="838">
        <v>0</v>
      </c>
    </row>
    <row r="109" spans="1:21" ht="14.4" customHeight="1" x14ac:dyDescent="0.3">
      <c r="A109" s="831">
        <v>9</v>
      </c>
      <c r="B109" s="832" t="s">
        <v>910</v>
      </c>
      <c r="C109" s="832" t="s">
        <v>917</v>
      </c>
      <c r="D109" s="833" t="s">
        <v>1182</v>
      </c>
      <c r="E109" s="834" t="s">
        <v>927</v>
      </c>
      <c r="F109" s="832" t="s">
        <v>912</v>
      </c>
      <c r="G109" s="832" t="s">
        <v>968</v>
      </c>
      <c r="H109" s="832" t="s">
        <v>569</v>
      </c>
      <c r="I109" s="832" t="s">
        <v>1068</v>
      </c>
      <c r="J109" s="832" t="s">
        <v>970</v>
      </c>
      <c r="K109" s="832"/>
      <c r="L109" s="835">
        <v>0</v>
      </c>
      <c r="M109" s="835">
        <v>0</v>
      </c>
      <c r="N109" s="832">
        <v>1</v>
      </c>
      <c r="O109" s="836">
        <v>1</v>
      </c>
      <c r="P109" s="835">
        <v>0</v>
      </c>
      <c r="Q109" s="837"/>
      <c r="R109" s="832">
        <v>1</v>
      </c>
      <c r="S109" s="837">
        <v>1</v>
      </c>
      <c r="T109" s="836">
        <v>1</v>
      </c>
      <c r="U109" s="838">
        <v>1</v>
      </c>
    </row>
    <row r="110" spans="1:21" ht="14.4" customHeight="1" x14ac:dyDescent="0.3">
      <c r="A110" s="831">
        <v>9</v>
      </c>
      <c r="B110" s="832" t="s">
        <v>910</v>
      </c>
      <c r="C110" s="832" t="s">
        <v>917</v>
      </c>
      <c r="D110" s="833" t="s">
        <v>1182</v>
      </c>
      <c r="E110" s="834" t="s">
        <v>922</v>
      </c>
      <c r="F110" s="832" t="s">
        <v>911</v>
      </c>
      <c r="G110" s="832" t="s">
        <v>1128</v>
      </c>
      <c r="H110" s="832" t="s">
        <v>569</v>
      </c>
      <c r="I110" s="832" t="s">
        <v>1129</v>
      </c>
      <c r="J110" s="832" t="s">
        <v>1130</v>
      </c>
      <c r="K110" s="832" t="s">
        <v>1131</v>
      </c>
      <c r="L110" s="835">
        <v>286.33</v>
      </c>
      <c r="M110" s="835">
        <v>1431.6499999999999</v>
      </c>
      <c r="N110" s="832">
        <v>5</v>
      </c>
      <c r="O110" s="836">
        <v>0.5</v>
      </c>
      <c r="P110" s="835"/>
      <c r="Q110" s="837">
        <v>0</v>
      </c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9</v>
      </c>
      <c r="B111" s="832" t="s">
        <v>910</v>
      </c>
      <c r="C111" s="832" t="s">
        <v>917</v>
      </c>
      <c r="D111" s="833" t="s">
        <v>1182</v>
      </c>
      <c r="E111" s="834" t="s">
        <v>922</v>
      </c>
      <c r="F111" s="832" t="s">
        <v>911</v>
      </c>
      <c r="G111" s="832" t="s">
        <v>1132</v>
      </c>
      <c r="H111" s="832" t="s">
        <v>569</v>
      </c>
      <c r="I111" s="832" t="s">
        <v>1133</v>
      </c>
      <c r="J111" s="832" t="s">
        <v>1134</v>
      </c>
      <c r="K111" s="832" t="s">
        <v>1135</v>
      </c>
      <c r="L111" s="835">
        <v>12.88</v>
      </c>
      <c r="M111" s="835">
        <v>128.80000000000001</v>
      </c>
      <c r="N111" s="832">
        <v>10</v>
      </c>
      <c r="O111" s="836">
        <v>0.5</v>
      </c>
      <c r="P111" s="835"/>
      <c r="Q111" s="837">
        <v>0</v>
      </c>
      <c r="R111" s="832"/>
      <c r="S111" s="837">
        <v>0</v>
      </c>
      <c r="T111" s="836"/>
      <c r="U111" s="838">
        <v>0</v>
      </c>
    </row>
    <row r="112" spans="1:21" ht="14.4" customHeight="1" x14ac:dyDescent="0.3">
      <c r="A112" s="831">
        <v>9</v>
      </c>
      <c r="B112" s="832" t="s">
        <v>910</v>
      </c>
      <c r="C112" s="832" t="s">
        <v>917</v>
      </c>
      <c r="D112" s="833" t="s">
        <v>1182</v>
      </c>
      <c r="E112" s="834" t="s">
        <v>922</v>
      </c>
      <c r="F112" s="832" t="s">
        <v>911</v>
      </c>
      <c r="G112" s="832" t="s">
        <v>1136</v>
      </c>
      <c r="H112" s="832" t="s">
        <v>569</v>
      </c>
      <c r="I112" s="832" t="s">
        <v>1137</v>
      </c>
      <c r="J112" s="832" t="s">
        <v>747</v>
      </c>
      <c r="K112" s="832" t="s">
        <v>1138</v>
      </c>
      <c r="L112" s="835">
        <v>48.59</v>
      </c>
      <c r="M112" s="835">
        <v>242.95000000000002</v>
      </c>
      <c r="N112" s="832">
        <v>5</v>
      </c>
      <c r="O112" s="836">
        <v>0.5</v>
      </c>
      <c r="P112" s="835"/>
      <c r="Q112" s="837">
        <v>0</v>
      </c>
      <c r="R112" s="832"/>
      <c r="S112" s="837">
        <v>0</v>
      </c>
      <c r="T112" s="836"/>
      <c r="U112" s="838">
        <v>0</v>
      </c>
    </row>
    <row r="113" spans="1:21" ht="14.4" customHeight="1" x14ac:dyDescent="0.3">
      <c r="A113" s="831">
        <v>9</v>
      </c>
      <c r="B113" s="832" t="s">
        <v>910</v>
      </c>
      <c r="C113" s="832" t="s">
        <v>917</v>
      </c>
      <c r="D113" s="833" t="s">
        <v>1182</v>
      </c>
      <c r="E113" s="834" t="s">
        <v>922</v>
      </c>
      <c r="F113" s="832" t="s">
        <v>911</v>
      </c>
      <c r="G113" s="832" t="s">
        <v>952</v>
      </c>
      <c r="H113" s="832" t="s">
        <v>686</v>
      </c>
      <c r="I113" s="832" t="s">
        <v>953</v>
      </c>
      <c r="J113" s="832" t="s">
        <v>954</v>
      </c>
      <c r="K113" s="832" t="s">
        <v>955</v>
      </c>
      <c r="L113" s="835">
        <v>141.25</v>
      </c>
      <c r="M113" s="835">
        <v>141.25</v>
      </c>
      <c r="N113" s="832">
        <v>1</v>
      </c>
      <c r="O113" s="836">
        <v>0.5</v>
      </c>
      <c r="P113" s="835"/>
      <c r="Q113" s="837">
        <v>0</v>
      </c>
      <c r="R113" s="832"/>
      <c r="S113" s="837">
        <v>0</v>
      </c>
      <c r="T113" s="836"/>
      <c r="U113" s="838">
        <v>0</v>
      </c>
    </row>
    <row r="114" spans="1:21" ht="14.4" customHeight="1" x14ac:dyDescent="0.3">
      <c r="A114" s="831">
        <v>9</v>
      </c>
      <c r="B114" s="832" t="s">
        <v>910</v>
      </c>
      <c r="C114" s="832" t="s">
        <v>917</v>
      </c>
      <c r="D114" s="833" t="s">
        <v>1182</v>
      </c>
      <c r="E114" s="834" t="s">
        <v>922</v>
      </c>
      <c r="F114" s="832" t="s">
        <v>911</v>
      </c>
      <c r="G114" s="832" t="s">
        <v>1139</v>
      </c>
      <c r="H114" s="832" t="s">
        <v>686</v>
      </c>
      <c r="I114" s="832" t="s">
        <v>1140</v>
      </c>
      <c r="J114" s="832" t="s">
        <v>1141</v>
      </c>
      <c r="K114" s="832" t="s">
        <v>1142</v>
      </c>
      <c r="L114" s="835">
        <v>282.97000000000003</v>
      </c>
      <c r="M114" s="835">
        <v>282.97000000000003</v>
      </c>
      <c r="N114" s="832">
        <v>1</v>
      </c>
      <c r="O114" s="836">
        <v>0.5</v>
      </c>
      <c r="P114" s="835"/>
      <c r="Q114" s="837">
        <v>0</v>
      </c>
      <c r="R114" s="832"/>
      <c r="S114" s="837">
        <v>0</v>
      </c>
      <c r="T114" s="836"/>
      <c r="U114" s="838">
        <v>0</v>
      </c>
    </row>
    <row r="115" spans="1:21" ht="14.4" customHeight="1" x14ac:dyDescent="0.3">
      <c r="A115" s="831">
        <v>9</v>
      </c>
      <c r="B115" s="832" t="s">
        <v>910</v>
      </c>
      <c r="C115" s="832" t="s">
        <v>917</v>
      </c>
      <c r="D115" s="833" t="s">
        <v>1182</v>
      </c>
      <c r="E115" s="834" t="s">
        <v>922</v>
      </c>
      <c r="F115" s="832" t="s">
        <v>911</v>
      </c>
      <c r="G115" s="832" t="s">
        <v>1143</v>
      </c>
      <c r="H115" s="832" t="s">
        <v>569</v>
      </c>
      <c r="I115" s="832" t="s">
        <v>1144</v>
      </c>
      <c r="J115" s="832" t="s">
        <v>1145</v>
      </c>
      <c r="K115" s="832" t="s">
        <v>1146</v>
      </c>
      <c r="L115" s="835">
        <v>115.18</v>
      </c>
      <c r="M115" s="835">
        <v>115.18</v>
      </c>
      <c r="N115" s="832">
        <v>1</v>
      </c>
      <c r="O115" s="836">
        <v>0.5</v>
      </c>
      <c r="P115" s="835"/>
      <c r="Q115" s="837">
        <v>0</v>
      </c>
      <c r="R115" s="832"/>
      <c r="S115" s="837">
        <v>0</v>
      </c>
      <c r="T115" s="836"/>
      <c r="U115" s="838">
        <v>0</v>
      </c>
    </row>
    <row r="116" spans="1:21" ht="14.4" customHeight="1" x14ac:dyDescent="0.3">
      <c r="A116" s="831">
        <v>9</v>
      </c>
      <c r="B116" s="832" t="s">
        <v>910</v>
      </c>
      <c r="C116" s="832" t="s">
        <v>917</v>
      </c>
      <c r="D116" s="833" t="s">
        <v>1182</v>
      </c>
      <c r="E116" s="834" t="s">
        <v>922</v>
      </c>
      <c r="F116" s="832" t="s">
        <v>913</v>
      </c>
      <c r="G116" s="832" t="s">
        <v>968</v>
      </c>
      <c r="H116" s="832" t="s">
        <v>569</v>
      </c>
      <c r="I116" s="832" t="s">
        <v>1073</v>
      </c>
      <c r="J116" s="832" t="s">
        <v>970</v>
      </c>
      <c r="K116" s="832"/>
      <c r="L116" s="835">
        <v>0</v>
      </c>
      <c r="M116" s="835">
        <v>0</v>
      </c>
      <c r="N116" s="832">
        <v>161</v>
      </c>
      <c r="O116" s="836">
        <v>6</v>
      </c>
      <c r="P116" s="835"/>
      <c r="Q116" s="837"/>
      <c r="R116" s="832"/>
      <c r="S116" s="837">
        <v>0</v>
      </c>
      <c r="T116" s="836"/>
      <c r="U116" s="838">
        <v>0</v>
      </c>
    </row>
    <row r="117" spans="1:21" ht="14.4" customHeight="1" x14ac:dyDescent="0.3">
      <c r="A117" s="831">
        <v>9</v>
      </c>
      <c r="B117" s="832" t="s">
        <v>910</v>
      </c>
      <c r="C117" s="832" t="s">
        <v>917</v>
      </c>
      <c r="D117" s="833" t="s">
        <v>1182</v>
      </c>
      <c r="E117" s="834" t="s">
        <v>922</v>
      </c>
      <c r="F117" s="832" t="s">
        <v>913</v>
      </c>
      <c r="G117" s="832" t="s">
        <v>1147</v>
      </c>
      <c r="H117" s="832" t="s">
        <v>569</v>
      </c>
      <c r="I117" s="832" t="s">
        <v>1148</v>
      </c>
      <c r="J117" s="832" t="s">
        <v>1149</v>
      </c>
      <c r="K117" s="832" t="s">
        <v>1150</v>
      </c>
      <c r="L117" s="835">
        <v>600</v>
      </c>
      <c r="M117" s="835">
        <v>600</v>
      </c>
      <c r="N117" s="832">
        <v>1</v>
      </c>
      <c r="O117" s="836">
        <v>1</v>
      </c>
      <c r="P117" s="835"/>
      <c r="Q117" s="837">
        <v>0</v>
      </c>
      <c r="R117" s="832"/>
      <c r="S117" s="837">
        <v>0</v>
      </c>
      <c r="T117" s="836"/>
      <c r="U117" s="838">
        <v>0</v>
      </c>
    </row>
    <row r="118" spans="1:21" ht="14.4" customHeight="1" x14ac:dyDescent="0.3">
      <c r="A118" s="831">
        <v>9</v>
      </c>
      <c r="B118" s="832" t="s">
        <v>910</v>
      </c>
      <c r="C118" s="832" t="s">
        <v>917</v>
      </c>
      <c r="D118" s="833" t="s">
        <v>1182</v>
      </c>
      <c r="E118" s="834" t="s">
        <v>922</v>
      </c>
      <c r="F118" s="832" t="s">
        <v>913</v>
      </c>
      <c r="G118" s="832" t="s">
        <v>1151</v>
      </c>
      <c r="H118" s="832" t="s">
        <v>569</v>
      </c>
      <c r="I118" s="832" t="s">
        <v>1152</v>
      </c>
      <c r="J118" s="832" t="s">
        <v>1153</v>
      </c>
      <c r="K118" s="832" t="s">
        <v>1154</v>
      </c>
      <c r="L118" s="835">
        <v>146.66</v>
      </c>
      <c r="M118" s="835">
        <v>439.98</v>
      </c>
      <c r="N118" s="832">
        <v>3</v>
      </c>
      <c r="O118" s="836">
        <v>1</v>
      </c>
      <c r="P118" s="835"/>
      <c r="Q118" s="837">
        <v>0</v>
      </c>
      <c r="R118" s="832"/>
      <c r="S118" s="837">
        <v>0</v>
      </c>
      <c r="T118" s="836"/>
      <c r="U118" s="838">
        <v>0</v>
      </c>
    </row>
    <row r="119" spans="1:21" ht="14.4" customHeight="1" x14ac:dyDescent="0.3">
      <c r="A119" s="831">
        <v>9</v>
      </c>
      <c r="B119" s="832" t="s">
        <v>910</v>
      </c>
      <c r="C119" s="832" t="s">
        <v>917</v>
      </c>
      <c r="D119" s="833" t="s">
        <v>1182</v>
      </c>
      <c r="E119" s="834" t="s">
        <v>932</v>
      </c>
      <c r="F119" s="832" t="s">
        <v>911</v>
      </c>
      <c r="G119" s="832" t="s">
        <v>1155</v>
      </c>
      <c r="H119" s="832" t="s">
        <v>569</v>
      </c>
      <c r="I119" s="832" t="s">
        <v>1156</v>
      </c>
      <c r="J119" s="832" t="s">
        <v>1157</v>
      </c>
      <c r="K119" s="832" t="s">
        <v>1158</v>
      </c>
      <c r="L119" s="835">
        <v>29.39</v>
      </c>
      <c r="M119" s="835">
        <v>29.39</v>
      </c>
      <c r="N119" s="832">
        <v>1</v>
      </c>
      <c r="O119" s="836">
        <v>1</v>
      </c>
      <c r="P119" s="835">
        <v>29.39</v>
      </c>
      <c r="Q119" s="837">
        <v>1</v>
      </c>
      <c r="R119" s="832">
        <v>1</v>
      </c>
      <c r="S119" s="837">
        <v>1</v>
      </c>
      <c r="T119" s="836">
        <v>1</v>
      </c>
      <c r="U119" s="838">
        <v>1</v>
      </c>
    </row>
    <row r="120" spans="1:21" ht="14.4" customHeight="1" x14ac:dyDescent="0.3">
      <c r="A120" s="831">
        <v>9</v>
      </c>
      <c r="B120" s="832" t="s">
        <v>910</v>
      </c>
      <c r="C120" s="832" t="s">
        <v>917</v>
      </c>
      <c r="D120" s="833" t="s">
        <v>1182</v>
      </c>
      <c r="E120" s="834" t="s">
        <v>932</v>
      </c>
      <c r="F120" s="832" t="s">
        <v>911</v>
      </c>
      <c r="G120" s="832" t="s">
        <v>1038</v>
      </c>
      <c r="H120" s="832" t="s">
        <v>569</v>
      </c>
      <c r="I120" s="832" t="s">
        <v>1159</v>
      </c>
      <c r="J120" s="832" t="s">
        <v>1160</v>
      </c>
      <c r="K120" s="832" t="s">
        <v>1161</v>
      </c>
      <c r="L120" s="835">
        <v>89.91</v>
      </c>
      <c r="M120" s="835">
        <v>89.91</v>
      </c>
      <c r="N120" s="832">
        <v>1</v>
      </c>
      <c r="O120" s="836">
        <v>1</v>
      </c>
      <c r="P120" s="835"/>
      <c r="Q120" s="837">
        <v>0</v>
      </c>
      <c r="R120" s="832"/>
      <c r="S120" s="837">
        <v>0</v>
      </c>
      <c r="T120" s="836"/>
      <c r="U120" s="838">
        <v>0</v>
      </c>
    </row>
    <row r="121" spans="1:21" ht="14.4" customHeight="1" x14ac:dyDescent="0.3">
      <c r="A121" s="831">
        <v>9</v>
      </c>
      <c r="B121" s="832" t="s">
        <v>910</v>
      </c>
      <c r="C121" s="832" t="s">
        <v>917</v>
      </c>
      <c r="D121" s="833" t="s">
        <v>1182</v>
      </c>
      <c r="E121" s="834" t="s">
        <v>932</v>
      </c>
      <c r="F121" s="832" t="s">
        <v>911</v>
      </c>
      <c r="G121" s="832" t="s">
        <v>990</v>
      </c>
      <c r="H121" s="832" t="s">
        <v>569</v>
      </c>
      <c r="I121" s="832" t="s">
        <v>991</v>
      </c>
      <c r="J121" s="832" t="s">
        <v>658</v>
      </c>
      <c r="K121" s="832" t="s">
        <v>992</v>
      </c>
      <c r="L121" s="835">
        <v>33.71</v>
      </c>
      <c r="M121" s="835">
        <v>202.26</v>
      </c>
      <c r="N121" s="832">
        <v>6</v>
      </c>
      <c r="O121" s="836">
        <v>5</v>
      </c>
      <c r="P121" s="835">
        <v>134.84</v>
      </c>
      <c r="Q121" s="837">
        <v>0.66666666666666674</v>
      </c>
      <c r="R121" s="832">
        <v>4</v>
      </c>
      <c r="S121" s="837">
        <v>0.66666666666666663</v>
      </c>
      <c r="T121" s="836">
        <v>3</v>
      </c>
      <c r="U121" s="838">
        <v>0.6</v>
      </c>
    </row>
    <row r="122" spans="1:21" ht="14.4" customHeight="1" x14ac:dyDescent="0.3">
      <c r="A122" s="831">
        <v>9</v>
      </c>
      <c r="B122" s="832" t="s">
        <v>910</v>
      </c>
      <c r="C122" s="832" t="s">
        <v>917</v>
      </c>
      <c r="D122" s="833" t="s">
        <v>1182</v>
      </c>
      <c r="E122" s="834" t="s">
        <v>932</v>
      </c>
      <c r="F122" s="832" t="s">
        <v>911</v>
      </c>
      <c r="G122" s="832" t="s">
        <v>997</v>
      </c>
      <c r="H122" s="832" t="s">
        <v>686</v>
      </c>
      <c r="I122" s="832" t="s">
        <v>1006</v>
      </c>
      <c r="J122" s="832" t="s">
        <v>1007</v>
      </c>
      <c r="K122" s="832" t="s">
        <v>1008</v>
      </c>
      <c r="L122" s="835">
        <v>294.81</v>
      </c>
      <c r="M122" s="835">
        <v>3537.7200000000003</v>
      </c>
      <c r="N122" s="832">
        <v>12</v>
      </c>
      <c r="O122" s="836">
        <v>4</v>
      </c>
      <c r="P122" s="835">
        <v>1768.8600000000001</v>
      </c>
      <c r="Q122" s="837">
        <v>0.5</v>
      </c>
      <c r="R122" s="832">
        <v>6</v>
      </c>
      <c r="S122" s="837">
        <v>0.5</v>
      </c>
      <c r="T122" s="836">
        <v>2</v>
      </c>
      <c r="U122" s="838">
        <v>0.5</v>
      </c>
    </row>
    <row r="123" spans="1:21" ht="14.4" customHeight="1" x14ac:dyDescent="0.3">
      <c r="A123" s="831">
        <v>9</v>
      </c>
      <c r="B123" s="832" t="s">
        <v>910</v>
      </c>
      <c r="C123" s="832" t="s">
        <v>917</v>
      </c>
      <c r="D123" s="833" t="s">
        <v>1182</v>
      </c>
      <c r="E123" s="834" t="s">
        <v>932</v>
      </c>
      <c r="F123" s="832" t="s">
        <v>912</v>
      </c>
      <c r="G123" s="832" t="s">
        <v>968</v>
      </c>
      <c r="H123" s="832" t="s">
        <v>569</v>
      </c>
      <c r="I123" s="832" t="s">
        <v>1068</v>
      </c>
      <c r="J123" s="832" t="s">
        <v>970</v>
      </c>
      <c r="K123" s="832"/>
      <c r="L123" s="835">
        <v>0</v>
      </c>
      <c r="M123" s="835">
        <v>0</v>
      </c>
      <c r="N123" s="832">
        <v>1</v>
      </c>
      <c r="O123" s="836">
        <v>1</v>
      </c>
      <c r="P123" s="835">
        <v>0</v>
      </c>
      <c r="Q123" s="837"/>
      <c r="R123" s="832">
        <v>1</v>
      </c>
      <c r="S123" s="837">
        <v>1</v>
      </c>
      <c r="T123" s="836">
        <v>1</v>
      </c>
      <c r="U123" s="838">
        <v>1</v>
      </c>
    </row>
    <row r="124" spans="1:21" ht="14.4" customHeight="1" x14ac:dyDescent="0.3">
      <c r="A124" s="831">
        <v>9</v>
      </c>
      <c r="B124" s="832" t="s">
        <v>910</v>
      </c>
      <c r="C124" s="832" t="s">
        <v>917</v>
      </c>
      <c r="D124" s="833" t="s">
        <v>1182</v>
      </c>
      <c r="E124" s="834" t="s">
        <v>930</v>
      </c>
      <c r="F124" s="832" t="s">
        <v>911</v>
      </c>
      <c r="G124" s="832" t="s">
        <v>1034</v>
      </c>
      <c r="H124" s="832" t="s">
        <v>569</v>
      </c>
      <c r="I124" s="832" t="s">
        <v>1035</v>
      </c>
      <c r="J124" s="832" t="s">
        <v>617</v>
      </c>
      <c r="K124" s="832" t="s">
        <v>618</v>
      </c>
      <c r="L124" s="835">
        <v>105.63</v>
      </c>
      <c r="M124" s="835">
        <v>211.26</v>
      </c>
      <c r="N124" s="832">
        <v>2</v>
      </c>
      <c r="O124" s="836">
        <v>1</v>
      </c>
      <c r="P124" s="835">
        <v>105.63</v>
      </c>
      <c r="Q124" s="837">
        <v>0.5</v>
      </c>
      <c r="R124" s="832">
        <v>1</v>
      </c>
      <c r="S124" s="837">
        <v>0.5</v>
      </c>
      <c r="T124" s="836">
        <v>0.5</v>
      </c>
      <c r="U124" s="838">
        <v>0.5</v>
      </c>
    </row>
    <row r="125" spans="1:21" ht="14.4" customHeight="1" x14ac:dyDescent="0.3">
      <c r="A125" s="831">
        <v>9</v>
      </c>
      <c r="B125" s="832" t="s">
        <v>910</v>
      </c>
      <c r="C125" s="832" t="s">
        <v>917</v>
      </c>
      <c r="D125" s="833" t="s">
        <v>1182</v>
      </c>
      <c r="E125" s="834" t="s">
        <v>930</v>
      </c>
      <c r="F125" s="832" t="s">
        <v>911</v>
      </c>
      <c r="G125" s="832" t="s">
        <v>971</v>
      </c>
      <c r="H125" s="832" t="s">
        <v>569</v>
      </c>
      <c r="I125" s="832" t="s">
        <v>972</v>
      </c>
      <c r="J125" s="832" t="s">
        <v>636</v>
      </c>
      <c r="K125" s="832" t="s">
        <v>973</v>
      </c>
      <c r="L125" s="835">
        <v>94.7</v>
      </c>
      <c r="M125" s="835">
        <v>189.4</v>
      </c>
      <c r="N125" s="832">
        <v>2</v>
      </c>
      <c r="O125" s="836">
        <v>1</v>
      </c>
      <c r="P125" s="835">
        <v>94.7</v>
      </c>
      <c r="Q125" s="837">
        <v>0.5</v>
      </c>
      <c r="R125" s="832">
        <v>1</v>
      </c>
      <c r="S125" s="837">
        <v>0.5</v>
      </c>
      <c r="T125" s="836">
        <v>0.5</v>
      </c>
      <c r="U125" s="838">
        <v>0.5</v>
      </c>
    </row>
    <row r="126" spans="1:21" ht="14.4" customHeight="1" x14ac:dyDescent="0.3">
      <c r="A126" s="831">
        <v>9</v>
      </c>
      <c r="B126" s="832" t="s">
        <v>910</v>
      </c>
      <c r="C126" s="832" t="s">
        <v>917</v>
      </c>
      <c r="D126" s="833" t="s">
        <v>1182</v>
      </c>
      <c r="E126" s="834" t="s">
        <v>930</v>
      </c>
      <c r="F126" s="832" t="s">
        <v>911</v>
      </c>
      <c r="G126" s="832" t="s">
        <v>990</v>
      </c>
      <c r="H126" s="832" t="s">
        <v>569</v>
      </c>
      <c r="I126" s="832" t="s">
        <v>991</v>
      </c>
      <c r="J126" s="832" t="s">
        <v>658</v>
      </c>
      <c r="K126" s="832" t="s">
        <v>992</v>
      </c>
      <c r="L126" s="835">
        <v>33.71</v>
      </c>
      <c r="M126" s="835">
        <v>67.42</v>
      </c>
      <c r="N126" s="832">
        <v>2</v>
      </c>
      <c r="O126" s="836">
        <v>1.5</v>
      </c>
      <c r="P126" s="835">
        <v>33.71</v>
      </c>
      <c r="Q126" s="837">
        <v>0.5</v>
      </c>
      <c r="R126" s="832">
        <v>1</v>
      </c>
      <c r="S126" s="837">
        <v>0.5</v>
      </c>
      <c r="T126" s="836">
        <v>1</v>
      </c>
      <c r="U126" s="838">
        <v>0.66666666666666663</v>
      </c>
    </row>
    <row r="127" spans="1:21" ht="14.4" customHeight="1" x14ac:dyDescent="0.3">
      <c r="A127" s="831">
        <v>9</v>
      </c>
      <c r="B127" s="832" t="s">
        <v>910</v>
      </c>
      <c r="C127" s="832" t="s">
        <v>917</v>
      </c>
      <c r="D127" s="833" t="s">
        <v>1182</v>
      </c>
      <c r="E127" s="834" t="s">
        <v>930</v>
      </c>
      <c r="F127" s="832" t="s">
        <v>911</v>
      </c>
      <c r="G127" s="832" t="s">
        <v>997</v>
      </c>
      <c r="H127" s="832" t="s">
        <v>686</v>
      </c>
      <c r="I127" s="832" t="s">
        <v>1006</v>
      </c>
      <c r="J127" s="832" t="s">
        <v>1007</v>
      </c>
      <c r="K127" s="832" t="s">
        <v>1008</v>
      </c>
      <c r="L127" s="835">
        <v>294.81</v>
      </c>
      <c r="M127" s="835">
        <v>3242.9100000000003</v>
      </c>
      <c r="N127" s="832">
        <v>11</v>
      </c>
      <c r="O127" s="836">
        <v>2.5</v>
      </c>
      <c r="P127" s="835"/>
      <c r="Q127" s="837">
        <v>0</v>
      </c>
      <c r="R127" s="832"/>
      <c r="S127" s="837">
        <v>0</v>
      </c>
      <c r="T127" s="836"/>
      <c r="U127" s="838">
        <v>0</v>
      </c>
    </row>
    <row r="128" spans="1:21" ht="14.4" customHeight="1" x14ac:dyDescent="0.3">
      <c r="A128" s="831">
        <v>9</v>
      </c>
      <c r="B128" s="832" t="s">
        <v>910</v>
      </c>
      <c r="C128" s="832" t="s">
        <v>917</v>
      </c>
      <c r="D128" s="833" t="s">
        <v>1182</v>
      </c>
      <c r="E128" s="834" t="s">
        <v>930</v>
      </c>
      <c r="F128" s="832" t="s">
        <v>912</v>
      </c>
      <c r="G128" s="832" t="s">
        <v>968</v>
      </c>
      <c r="H128" s="832" t="s">
        <v>569</v>
      </c>
      <c r="I128" s="832" t="s">
        <v>1071</v>
      </c>
      <c r="J128" s="832" t="s">
        <v>970</v>
      </c>
      <c r="K128" s="832"/>
      <c r="L128" s="835">
        <v>0</v>
      </c>
      <c r="M128" s="835">
        <v>0</v>
      </c>
      <c r="N128" s="832">
        <v>1</v>
      </c>
      <c r="O128" s="836">
        <v>1</v>
      </c>
      <c r="P128" s="835"/>
      <c r="Q128" s="837"/>
      <c r="R128" s="832"/>
      <c r="S128" s="837">
        <v>0</v>
      </c>
      <c r="T128" s="836"/>
      <c r="U128" s="838">
        <v>0</v>
      </c>
    </row>
    <row r="129" spans="1:21" ht="14.4" customHeight="1" x14ac:dyDescent="0.3">
      <c r="A129" s="831">
        <v>9</v>
      </c>
      <c r="B129" s="832" t="s">
        <v>910</v>
      </c>
      <c r="C129" s="832" t="s">
        <v>917</v>
      </c>
      <c r="D129" s="833" t="s">
        <v>1182</v>
      </c>
      <c r="E129" s="834" t="s">
        <v>928</v>
      </c>
      <c r="F129" s="832" t="s">
        <v>911</v>
      </c>
      <c r="G129" s="832" t="s">
        <v>1162</v>
      </c>
      <c r="H129" s="832" t="s">
        <v>686</v>
      </c>
      <c r="I129" s="832" t="s">
        <v>1163</v>
      </c>
      <c r="J129" s="832" t="s">
        <v>1164</v>
      </c>
      <c r="K129" s="832" t="s">
        <v>1165</v>
      </c>
      <c r="L129" s="835">
        <v>143.09</v>
      </c>
      <c r="M129" s="835">
        <v>286.18</v>
      </c>
      <c r="N129" s="832">
        <v>2</v>
      </c>
      <c r="O129" s="836">
        <v>0.5</v>
      </c>
      <c r="P129" s="835">
        <v>286.18</v>
      </c>
      <c r="Q129" s="837">
        <v>1</v>
      </c>
      <c r="R129" s="832">
        <v>2</v>
      </c>
      <c r="S129" s="837">
        <v>1</v>
      </c>
      <c r="T129" s="836">
        <v>0.5</v>
      </c>
      <c r="U129" s="838">
        <v>1</v>
      </c>
    </row>
    <row r="130" spans="1:21" ht="14.4" customHeight="1" x14ac:dyDescent="0.3">
      <c r="A130" s="831">
        <v>9</v>
      </c>
      <c r="B130" s="832" t="s">
        <v>910</v>
      </c>
      <c r="C130" s="832" t="s">
        <v>917</v>
      </c>
      <c r="D130" s="833" t="s">
        <v>1182</v>
      </c>
      <c r="E130" s="834" t="s">
        <v>928</v>
      </c>
      <c r="F130" s="832" t="s">
        <v>911</v>
      </c>
      <c r="G130" s="832" t="s">
        <v>1166</v>
      </c>
      <c r="H130" s="832" t="s">
        <v>686</v>
      </c>
      <c r="I130" s="832" t="s">
        <v>1167</v>
      </c>
      <c r="J130" s="832" t="s">
        <v>1168</v>
      </c>
      <c r="K130" s="832" t="s">
        <v>1169</v>
      </c>
      <c r="L130" s="835">
        <v>15.9</v>
      </c>
      <c r="M130" s="835">
        <v>31.8</v>
      </c>
      <c r="N130" s="832">
        <v>2</v>
      </c>
      <c r="O130" s="836">
        <v>1</v>
      </c>
      <c r="P130" s="835">
        <v>31.8</v>
      </c>
      <c r="Q130" s="837">
        <v>1</v>
      </c>
      <c r="R130" s="832">
        <v>2</v>
      </c>
      <c r="S130" s="837">
        <v>1</v>
      </c>
      <c r="T130" s="836">
        <v>1</v>
      </c>
      <c r="U130" s="838">
        <v>1</v>
      </c>
    </row>
    <row r="131" spans="1:21" ht="14.4" customHeight="1" x14ac:dyDescent="0.3">
      <c r="A131" s="831">
        <v>9</v>
      </c>
      <c r="B131" s="832" t="s">
        <v>910</v>
      </c>
      <c r="C131" s="832" t="s">
        <v>917</v>
      </c>
      <c r="D131" s="833" t="s">
        <v>1182</v>
      </c>
      <c r="E131" s="834" t="s">
        <v>928</v>
      </c>
      <c r="F131" s="832" t="s">
        <v>911</v>
      </c>
      <c r="G131" s="832" t="s">
        <v>1170</v>
      </c>
      <c r="H131" s="832" t="s">
        <v>686</v>
      </c>
      <c r="I131" s="832" t="s">
        <v>1171</v>
      </c>
      <c r="J131" s="832" t="s">
        <v>1172</v>
      </c>
      <c r="K131" s="832" t="s">
        <v>1173</v>
      </c>
      <c r="L131" s="835">
        <v>111.22</v>
      </c>
      <c r="M131" s="835">
        <v>111.22</v>
      </c>
      <c r="N131" s="832">
        <v>1</v>
      </c>
      <c r="O131" s="836">
        <v>0.5</v>
      </c>
      <c r="P131" s="835">
        <v>111.22</v>
      </c>
      <c r="Q131" s="837">
        <v>1</v>
      </c>
      <c r="R131" s="832">
        <v>1</v>
      </c>
      <c r="S131" s="837">
        <v>1</v>
      </c>
      <c r="T131" s="836">
        <v>0.5</v>
      </c>
      <c r="U131" s="838">
        <v>1</v>
      </c>
    </row>
    <row r="132" spans="1:21" ht="14.4" customHeight="1" x14ac:dyDescent="0.3">
      <c r="A132" s="831">
        <v>9</v>
      </c>
      <c r="B132" s="832" t="s">
        <v>910</v>
      </c>
      <c r="C132" s="832" t="s">
        <v>917</v>
      </c>
      <c r="D132" s="833" t="s">
        <v>1182</v>
      </c>
      <c r="E132" s="834" t="s">
        <v>928</v>
      </c>
      <c r="F132" s="832" t="s">
        <v>911</v>
      </c>
      <c r="G132" s="832" t="s">
        <v>1174</v>
      </c>
      <c r="H132" s="832" t="s">
        <v>569</v>
      </c>
      <c r="I132" s="832" t="s">
        <v>1175</v>
      </c>
      <c r="J132" s="832" t="s">
        <v>1176</v>
      </c>
      <c r="K132" s="832" t="s">
        <v>1177</v>
      </c>
      <c r="L132" s="835">
        <v>414.73</v>
      </c>
      <c r="M132" s="835">
        <v>414.73</v>
      </c>
      <c r="N132" s="832">
        <v>1</v>
      </c>
      <c r="O132" s="836">
        <v>1</v>
      </c>
      <c r="P132" s="835"/>
      <c r="Q132" s="837">
        <v>0</v>
      </c>
      <c r="R132" s="832"/>
      <c r="S132" s="837">
        <v>0</v>
      </c>
      <c r="T132" s="836"/>
      <c r="U132" s="838">
        <v>0</v>
      </c>
    </row>
    <row r="133" spans="1:21" ht="14.4" customHeight="1" x14ac:dyDescent="0.3">
      <c r="A133" s="831">
        <v>9</v>
      </c>
      <c r="B133" s="832" t="s">
        <v>910</v>
      </c>
      <c r="C133" s="832" t="s">
        <v>917</v>
      </c>
      <c r="D133" s="833" t="s">
        <v>1182</v>
      </c>
      <c r="E133" s="834" t="s">
        <v>923</v>
      </c>
      <c r="F133" s="832" t="s">
        <v>911</v>
      </c>
      <c r="G133" s="832" t="s">
        <v>1178</v>
      </c>
      <c r="H133" s="832" t="s">
        <v>569</v>
      </c>
      <c r="I133" s="832" t="s">
        <v>1179</v>
      </c>
      <c r="J133" s="832" t="s">
        <v>1180</v>
      </c>
      <c r="K133" s="832" t="s">
        <v>1181</v>
      </c>
      <c r="L133" s="835">
        <v>121.76</v>
      </c>
      <c r="M133" s="835">
        <v>121.76</v>
      </c>
      <c r="N133" s="832">
        <v>1</v>
      </c>
      <c r="O133" s="836">
        <v>1</v>
      </c>
      <c r="P133" s="835"/>
      <c r="Q133" s="837">
        <v>0</v>
      </c>
      <c r="R133" s="832"/>
      <c r="S133" s="837">
        <v>0</v>
      </c>
      <c r="T133" s="836"/>
      <c r="U133" s="838">
        <v>0</v>
      </c>
    </row>
    <row r="134" spans="1:21" ht="14.4" customHeight="1" x14ac:dyDescent="0.3">
      <c r="A134" s="831">
        <v>9</v>
      </c>
      <c r="B134" s="832" t="s">
        <v>910</v>
      </c>
      <c r="C134" s="832" t="s">
        <v>915</v>
      </c>
      <c r="D134" s="833" t="s">
        <v>1183</v>
      </c>
      <c r="E134" s="834" t="s">
        <v>934</v>
      </c>
      <c r="F134" s="832" t="s">
        <v>911</v>
      </c>
      <c r="G134" s="832" t="s">
        <v>990</v>
      </c>
      <c r="H134" s="832" t="s">
        <v>569</v>
      </c>
      <c r="I134" s="832" t="s">
        <v>991</v>
      </c>
      <c r="J134" s="832" t="s">
        <v>658</v>
      </c>
      <c r="K134" s="832" t="s">
        <v>992</v>
      </c>
      <c r="L134" s="835">
        <v>33.71</v>
      </c>
      <c r="M134" s="835">
        <v>33.71</v>
      </c>
      <c r="N134" s="832">
        <v>1</v>
      </c>
      <c r="O134" s="836">
        <v>0.5</v>
      </c>
      <c r="P134" s="835">
        <v>33.71</v>
      </c>
      <c r="Q134" s="837">
        <v>1</v>
      </c>
      <c r="R134" s="832">
        <v>1</v>
      </c>
      <c r="S134" s="837">
        <v>1</v>
      </c>
      <c r="T134" s="836">
        <v>0.5</v>
      </c>
      <c r="U134" s="838">
        <v>1</v>
      </c>
    </row>
    <row r="135" spans="1:21" ht="14.4" customHeight="1" x14ac:dyDescent="0.3">
      <c r="A135" s="831">
        <v>9</v>
      </c>
      <c r="B135" s="832" t="s">
        <v>910</v>
      </c>
      <c r="C135" s="832" t="s">
        <v>915</v>
      </c>
      <c r="D135" s="833" t="s">
        <v>1183</v>
      </c>
      <c r="E135" s="834" t="s">
        <v>934</v>
      </c>
      <c r="F135" s="832" t="s">
        <v>911</v>
      </c>
      <c r="G135" s="832" t="s">
        <v>997</v>
      </c>
      <c r="H135" s="832" t="s">
        <v>686</v>
      </c>
      <c r="I135" s="832" t="s">
        <v>1006</v>
      </c>
      <c r="J135" s="832" t="s">
        <v>1007</v>
      </c>
      <c r="K135" s="832" t="s">
        <v>1008</v>
      </c>
      <c r="L135" s="835">
        <v>294.81</v>
      </c>
      <c r="M135" s="835">
        <v>294.81</v>
      </c>
      <c r="N135" s="832">
        <v>1</v>
      </c>
      <c r="O135" s="836">
        <v>0.5</v>
      </c>
      <c r="P135" s="835">
        <v>294.81</v>
      </c>
      <c r="Q135" s="837">
        <v>1</v>
      </c>
      <c r="R135" s="832">
        <v>1</v>
      </c>
      <c r="S135" s="837">
        <v>1</v>
      </c>
      <c r="T135" s="836">
        <v>0.5</v>
      </c>
      <c r="U135" s="838">
        <v>1</v>
      </c>
    </row>
    <row r="136" spans="1:21" ht="14.4" customHeight="1" x14ac:dyDescent="0.3">
      <c r="A136" s="831">
        <v>9</v>
      </c>
      <c r="B136" s="832" t="s">
        <v>910</v>
      </c>
      <c r="C136" s="832" t="s">
        <v>915</v>
      </c>
      <c r="D136" s="833" t="s">
        <v>1183</v>
      </c>
      <c r="E136" s="834" t="s">
        <v>934</v>
      </c>
      <c r="F136" s="832" t="s">
        <v>912</v>
      </c>
      <c r="G136" s="832" t="s">
        <v>968</v>
      </c>
      <c r="H136" s="832" t="s">
        <v>569</v>
      </c>
      <c r="I136" s="832" t="s">
        <v>1068</v>
      </c>
      <c r="J136" s="832" t="s">
        <v>970</v>
      </c>
      <c r="K136" s="832"/>
      <c r="L136" s="835">
        <v>0</v>
      </c>
      <c r="M136" s="835">
        <v>0</v>
      </c>
      <c r="N136" s="832">
        <v>1</v>
      </c>
      <c r="O136" s="836">
        <v>1</v>
      </c>
      <c r="P136" s="835">
        <v>0</v>
      </c>
      <c r="Q136" s="837"/>
      <c r="R136" s="832">
        <v>1</v>
      </c>
      <c r="S136" s="837">
        <v>1</v>
      </c>
      <c r="T136" s="836">
        <v>1</v>
      </c>
      <c r="U136" s="838">
        <v>1</v>
      </c>
    </row>
    <row r="137" spans="1:21" ht="14.4" customHeight="1" x14ac:dyDescent="0.3">
      <c r="A137" s="831">
        <v>9</v>
      </c>
      <c r="B137" s="832" t="s">
        <v>910</v>
      </c>
      <c r="C137" s="832" t="s">
        <v>915</v>
      </c>
      <c r="D137" s="833" t="s">
        <v>1183</v>
      </c>
      <c r="E137" s="834" t="s">
        <v>932</v>
      </c>
      <c r="F137" s="832" t="s">
        <v>911</v>
      </c>
      <c r="G137" s="832" t="s">
        <v>990</v>
      </c>
      <c r="H137" s="832" t="s">
        <v>569</v>
      </c>
      <c r="I137" s="832" t="s">
        <v>991</v>
      </c>
      <c r="J137" s="832" t="s">
        <v>658</v>
      </c>
      <c r="K137" s="832" t="s">
        <v>992</v>
      </c>
      <c r="L137" s="835">
        <v>33.71</v>
      </c>
      <c r="M137" s="835">
        <v>33.71</v>
      </c>
      <c r="N137" s="832">
        <v>1</v>
      </c>
      <c r="O137" s="836">
        <v>1</v>
      </c>
      <c r="P137" s="835">
        <v>33.71</v>
      </c>
      <c r="Q137" s="837">
        <v>1</v>
      </c>
      <c r="R137" s="832">
        <v>1</v>
      </c>
      <c r="S137" s="837">
        <v>1</v>
      </c>
      <c r="T137" s="836">
        <v>1</v>
      </c>
      <c r="U137" s="838">
        <v>1</v>
      </c>
    </row>
    <row r="138" spans="1:21" ht="14.4" customHeight="1" x14ac:dyDescent="0.3">
      <c r="A138" s="831">
        <v>9</v>
      </c>
      <c r="B138" s="832" t="s">
        <v>910</v>
      </c>
      <c r="C138" s="832" t="s">
        <v>915</v>
      </c>
      <c r="D138" s="833" t="s">
        <v>1183</v>
      </c>
      <c r="E138" s="834" t="s">
        <v>930</v>
      </c>
      <c r="F138" s="832" t="s">
        <v>911</v>
      </c>
      <c r="G138" s="832" t="s">
        <v>1034</v>
      </c>
      <c r="H138" s="832" t="s">
        <v>569</v>
      </c>
      <c r="I138" s="832" t="s">
        <v>1035</v>
      </c>
      <c r="J138" s="832" t="s">
        <v>617</v>
      </c>
      <c r="K138" s="832" t="s">
        <v>618</v>
      </c>
      <c r="L138" s="835">
        <v>105.63</v>
      </c>
      <c r="M138" s="835">
        <v>105.63</v>
      </c>
      <c r="N138" s="832">
        <v>1</v>
      </c>
      <c r="O138" s="836">
        <v>1</v>
      </c>
      <c r="P138" s="835">
        <v>105.63</v>
      </c>
      <c r="Q138" s="837">
        <v>1</v>
      </c>
      <c r="R138" s="832">
        <v>1</v>
      </c>
      <c r="S138" s="837">
        <v>1</v>
      </c>
      <c r="T138" s="836">
        <v>1</v>
      </c>
      <c r="U138" s="838">
        <v>1</v>
      </c>
    </row>
    <row r="139" spans="1:21" ht="14.4" customHeight="1" x14ac:dyDescent="0.3">
      <c r="A139" s="831">
        <v>9</v>
      </c>
      <c r="B139" s="832" t="s">
        <v>910</v>
      </c>
      <c r="C139" s="832" t="s">
        <v>915</v>
      </c>
      <c r="D139" s="833" t="s">
        <v>1183</v>
      </c>
      <c r="E139" s="834" t="s">
        <v>930</v>
      </c>
      <c r="F139" s="832" t="s">
        <v>911</v>
      </c>
      <c r="G139" s="832" t="s">
        <v>971</v>
      </c>
      <c r="H139" s="832" t="s">
        <v>569</v>
      </c>
      <c r="I139" s="832" t="s">
        <v>972</v>
      </c>
      <c r="J139" s="832" t="s">
        <v>636</v>
      </c>
      <c r="K139" s="832" t="s">
        <v>973</v>
      </c>
      <c r="L139" s="835">
        <v>94.7</v>
      </c>
      <c r="M139" s="835">
        <v>94.7</v>
      </c>
      <c r="N139" s="832">
        <v>1</v>
      </c>
      <c r="O139" s="836">
        <v>0.5</v>
      </c>
      <c r="P139" s="835">
        <v>94.7</v>
      </c>
      <c r="Q139" s="837">
        <v>1</v>
      </c>
      <c r="R139" s="832">
        <v>1</v>
      </c>
      <c r="S139" s="837">
        <v>1</v>
      </c>
      <c r="T139" s="836">
        <v>0.5</v>
      </c>
      <c r="U139" s="838">
        <v>1</v>
      </c>
    </row>
    <row r="140" spans="1:21" ht="14.4" customHeight="1" thickBot="1" x14ac:dyDescent="0.35">
      <c r="A140" s="839">
        <v>9</v>
      </c>
      <c r="B140" s="840" t="s">
        <v>910</v>
      </c>
      <c r="C140" s="840" t="s">
        <v>915</v>
      </c>
      <c r="D140" s="841" t="s">
        <v>1183</v>
      </c>
      <c r="E140" s="842" t="s">
        <v>930</v>
      </c>
      <c r="F140" s="840" t="s">
        <v>911</v>
      </c>
      <c r="G140" s="840" t="s">
        <v>990</v>
      </c>
      <c r="H140" s="840" t="s">
        <v>569</v>
      </c>
      <c r="I140" s="840" t="s">
        <v>991</v>
      </c>
      <c r="J140" s="840" t="s">
        <v>658</v>
      </c>
      <c r="K140" s="840" t="s">
        <v>992</v>
      </c>
      <c r="L140" s="843">
        <v>33.71</v>
      </c>
      <c r="M140" s="843">
        <v>33.71</v>
      </c>
      <c r="N140" s="840">
        <v>1</v>
      </c>
      <c r="O140" s="844">
        <v>0.5</v>
      </c>
      <c r="P140" s="843">
        <v>33.71</v>
      </c>
      <c r="Q140" s="845">
        <v>1</v>
      </c>
      <c r="R140" s="840">
        <v>1</v>
      </c>
      <c r="S140" s="845">
        <v>1</v>
      </c>
      <c r="T140" s="844">
        <v>0.5</v>
      </c>
      <c r="U140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1185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927</v>
      </c>
      <c r="B5" s="225"/>
      <c r="C5" s="830">
        <v>0</v>
      </c>
      <c r="D5" s="225">
        <v>421.08</v>
      </c>
      <c r="E5" s="830">
        <v>1</v>
      </c>
      <c r="F5" s="848">
        <v>421.08</v>
      </c>
    </row>
    <row r="6" spans="1:6" ht="14.4" customHeight="1" x14ac:dyDescent="0.3">
      <c r="A6" s="857" t="s">
        <v>928</v>
      </c>
      <c r="B6" s="849"/>
      <c r="C6" s="837">
        <v>0</v>
      </c>
      <c r="D6" s="849">
        <v>429.20000000000005</v>
      </c>
      <c r="E6" s="837">
        <v>1</v>
      </c>
      <c r="F6" s="850">
        <v>429.20000000000005</v>
      </c>
    </row>
    <row r="7" spans="1:6" ht="14.4" customHeight="1" x14ac:dyDescent="0.3">
      <c r="A7" s="857" t="s">
        <v>932</v>
      </c>
      <c r="B7" s="849"/>
      <c r="C7" s="837">
        <v>0</v>
      </c>
      <c r="D7" s="849">
        <v>3537.7200000000003</v>
      </c>
      <c r="E7" s="837">
        <v>1</v>
      </c>
      <c r="F7" s="850">
        <v>3537.7200000000003</v>
      </c>
    </row>
    <row r="8" spans="1:6" ht="14.4" customHeight="1" x14ac:dyDescent="0.3">
      <c r="A8" s="857" t="s">
        <v>926</v>
      </c>
      <c r="B8" s="849"/>
      <c r="C8" s="837">
        <v>0</v>
      </c>
      <c r="D8" s="849">
        <v>99470.10000000002</v>
      </c>
      <c r="E8" s="837">
        <v>1</v>
      </c>
      <c r="F8" s="850">
        <v>99470.10000000002</v>
      </c>
    </row>
    <row r="9" spans="1:6" ht="14.4" customHeight="1" x14ac:dyDescent="0.3">
      <c r="A9" s="857" t="s">
        <v>934</v>
      </c>
      <c r="B9" s="849"/>
      <c r="C9" s="837">
        <v>0</v>
      </c>
      <c r="D9" s="849">
        <v>589.62</v>
      </c>
      <c r="E9" s="837">
        <v>1</v>
      </c>
      <c r="F9" s="850">
        <v>589.62</v>
      </c>
    </row>
    <row r="10" spans="1:6" ht="14.4" customHeight="1" x14ac:dyDescent="0.3">
      <c r="A10" s="857" t="s">
        <v>931</v>
      </c>
      <c r="B10" s="849"/>
      <c r="C10" s="837">
        <v>0</v>
      </c>
      <c r="D10" s="849">
        <v>108527.05</v>
      </c>
      <c r="E10" s="837">
        <v>1</v>
      </c>
      <c r="F10" s="850">
        <v>108527.05</v>
      </c>
    </row>
    <row r="11" spans="1:6" ht="14.4" customHeight="1" x14ac:dyDescent="0.3">
      <c r="A11" s="857" t="s">
        <v>922</v>
      </c>
      <c r="B11" s="849"/>
      <c r="C11" s="837">
        <v>0</v>
      </c>
      <c r="D11" s="849">
        <v>424.22</v>
      </c>
      <c r="E11" s="837">
        <v>1</v>
      </c>
      <c r="F11" s="850">
        <v>424.22</v>
      </c>
    </row>
    <row r="12" spans="1:6" ht="14.4" customHeight="1" x14ac:dyDescent="0.3">
      <c r="A12" s="857" t="s">
        <v>935</v>
      </c>
      <c r="B12" s="849"/>
      <c r="C12" s="837">
        <v>0</v>
      </c>
      <c r="D12" s="849">
        <v>78833.75</v>
      </c>
      <c r="E12" s="837">
        <v>1</v>
      </c>
      <c r="F12" s="850">
        <v>78833.75</v>
      </c>
    </row>
    <row r="13" spans="1:6" ht="14.4" customHeight="1" x14ac:dyDescent="0.3">
      <c r="A13" s="857" t="s">
        <v>930</v>
      </c>
      <c r="B13" s="849"/>
      <c r="C13" s="837">
        <v>0</v>
      </c>
      <c r="D13" s="849">
        <v>3242.91</v>
      </c>
      <c r="E13" s="837">
        <v>1</v>
      </c>
      <c r="F13" s="850">
        <v>3242.91</v>
      </c>
    </row>
    <row r="14" spans="1:6" ht="14.4" customHeight="1" x14ac:dyDescent="0.3">
      <c r="A14" s="857" t="s">
        <v>929</v>
      </c>
      <c r="B14" s="849"/>
      <c r="C14" s="837">
        <v>0</v>
      </c>
      <c r="D14" s="849">
        <v>1768.8600000000001</v>
      </c>
      <c r="E14" s="837">
        <v>1</v>
      </c>
      <c r="F14" s="850">
        <v>1768.8600000000001</v>
      </c>
    </row>
    <row r="15" spans="1:6" ht="14.4" customHeight="1" x14ac:dyDescent="0.3">
      <c r="A15" s="857" t="s">
        <v>924</v>
      </c>
      <c r="B15" s="849"/>
      <c r="C15" s="837">
        <v>0</v>
      </c>
      <c r="D15" s="849">
        <v>141.25</v>
      </c>
      <c r="E15" s="837">
        <v>1</v>
      </c>
      <c r="F15" s="850">
        <v>141.25</v>
      </c>
    </row>
    <row r="16" spans="1:6" ht="14.4" customHeight="1" thickBot="1" x14ac:dyDescent="0.35">
      <c r="A16" s="858" t="s">
        <v>933</v>
      </c>
      <c r="B16" s="853"/>
      <c r="C16" s="854">
        <v>0</v>
      </c>
      <c r="D16" s="853">
        <v>294.81</v>
      </c>
      <c r="E16" s="854">
        <v>1</v>
      </c>
      <c r="F16" s="855">
        <v>294.81</v>
      </c>
    </row>
    <row r="17" spans="1:6" ht="14.4" customHeight="1" thickBot="1" x14ac:dyDescent="0.35">
      <c r="A17" s="771" t="s">
        <v>3</v>
      </c>
      <c r="B17" s="772"/>
      <c r="C17" s="773">
        <v>0</v>
      </c>
      <c r="D17" s="772">
        <v>297680.56999999995</v>
      </c>
      <c r="E17" s="773">
        <v>1</v>
      </c>
      <c r="F17" s="774">
        <v>297680.56999999995</v>
      </c>
    </row>
    <row r="18" spans="1:6" ht="14.4" customHeight="1" thickBot="1" x14ac:dyDescent="0.35"/>
    <row r="19" spans="1:6" ht="14.4" customHeight="1" x14ac:dyDescent="0.3">
      <c r="A19" s="856" t="s">
        <v>1186</v>
      </c>
      <c r="B19" s="225"/>
      <c r="C19" s="830">
        <v>0</v>
      </c>
      <c r="D19" s="225">
        <v>282.97000000000003</v>
      </c>
      <c r="E19" s="830">
        <v>1</v>
      </c>
      <c r="F19" s="848">
        <v>282.97000000000003</v>
      </c>
    </row>
    <row r="20" spans="1:6" ht="14.4" customHeight="1" x14ac:dyDescent="0.3">
      <c r="A20" s="857" t="s">
        <v>1187</v>
      </c>
      <c r="B20" s="849"/>
      <c r="C20" s="837">
        <v>0</v>
      </c>
      <c r="D20" s="849">
        <v>126.27</v>
      </c>
      <c r="E20" s="837">
        <v>1</v>
      </c>
      <c r="F20" s="850">
        <v>126.27</v>
      </c>
    </row>
    <row r="21" spans="1:6" ht="14.4" customHeight="1" x14ac:dyDescent="0.3">
      <c r="A21" s="857" t="s">
        <v>1188</v>
      </c>
      <c r="B21" s="849"/>
      <c r="C21" s="837">
        <v>0</v>
      </c>
      <c r="D21" s="849">
        <v>111.22</v>
      </c>
      <c r="E21" s="837">
        <v>1</v>
      </c>
      <c r="F21" s="850">
        <v>111.22</v>
      </c>
    </row>
    <row r="22" spans="1:6" ht="14.4" customHeight="1" x14ac:dyDescent="0.3">
      <c r="A22" s="857" t="s">
        <v>1189</v>
      </c>
      <c r="B22" s="849"/>
      <c r="C22" s="837">
        <v>0</v>
      </c>
      <c r="D22" s="849">
        <v>286.18</v>
      </c>
      <c r="E22" s="837">
        <v>1</v>
      </c>
      <c r="F22" s="850">
        <v>286.18</v>
      </c>
    </row>
    <row r="23" spans="1:6" ht="14.4" customHeight="1" x14ac:dyDescent="0.3">
      <c r="A23" s="857" t="s">
        <v>1190</v>
      </c>
      <c r="B23" s="849"/>
      <c r="C23" s="837">
        <v>0</v>
      </c>
      <c r="D23" s="849">
        <v>296277.13000000006</v>
      </c>
      <c r="E23" s="837">
        <v>1</v>
      </c>
      <c r="F23" s="850">
        <v>296277.13000000006</v>
      </c>
    </row>
    <row r="24" spans="1:6" ht="14.4" customHeight="1" x14ac:dyDescent="0.3">
      <c r="A24" s="857" t="s">
        <v>1191</v>
      </c>
      <c r="B24" s="849"/>
      <c r="C24" s="837">
        <v>0</v>
      </c>
      <c r="D24" s="849">
        <v>31.8</v>
      </c>
      <c r="E24" s="837">
        <v>1</v>
      </c>
      <c r="F24" s="850">
        <v>31.8</v>
      </c>
    </row>
    <row r="25" spans="1:6" ht="14.4" customHeight="1" thickBot="1" x14ac:dyDescent="0.35">
      <c r="A25" s="858" t="s">
        <v>1192</v>
      </c>
      <c r="B25" s="853"/>
      <c r="C25" s="854">
        <v>0</v>
      </c>
      <c r="D25" s="853">
        <v>565</v>
      </c>
      <c r="E25" s="854">
        <v>1</v>
      </c>
      <c r="F25" s="855">
        <v>565</v>
      </c>
    </row>
    <row r="26" spans="1:6" ht="14.4" customHeight="1" thickBot="1" x14ac:dyDescent="0.35">
      <c r="A26" s="771" t="s">
        <v>3</v>
      </c>
      <c r="B26" s="772"/>
      <c r="C26" s="773">
        <v>0</v>
      </c>
      <c r="D26" s="772">
        <v>297680.57000000007</v>
      </c>
      <c r="E26" s="773">
        <v>1</v>
      </c>
      <c r="F26" s="774">
        <v>297680.57000000007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{8CF83E68-C54D-4A5C-91D1-FE3EF66C9433}</x14:id>
        </ext>
      </extLst>
    </cfRule>
  </conditionalFormatting>
  <conditionalFormatting sqref="F19:F2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{D388A50F-E970-41B2-BA78-97F108B8D25A}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F83E68-C54D-4A5C-91D1-FE3EF66C94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D388A50F-E970-41B2-BA78-97F108B8D25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1200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0</v>
      </c>
      <c r="G3" s="47">
        <f>SUBTOTAL(9,G6:G1048576)</f>
        <v>0</v>
      </c>
      <c r="H3" s="48">
        <f>IF(M3=0,0,G3/M3)</f>
        <v>0</v>
      </c>
      <c r="I3" s="47">
        <f>SUBTOTAL(9,I6:I1048576)</f>
        <v>1402</v>
      </c>
      <c r="J3" s="47">
        <f>SUBTOTAL(9,J6:J1048576)</f>
        <v>297680.57</v>
      </c>
      <c r="K3" s="48">
        <f>IF(M3=0,0,J3/M3)</f>
        <v>1</v>
      </c>
      <c r="L3" s="47">
        <f>SUBTOTAL(9,L6:L1048576)</f>
        <v>1402</v>
      </c>
      <c r="M3" s="49">
        <f>SUBTOTAL(9,M6:M1048576)</f>
        <v>297680.57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922</v>
      </c>
      <c r="B6" s="825" t="s">
        <v>1193</v>
      </c>
      <c r="C6" s="825" t="s">
        <v>1140</v>
      </c>
      <c r="D6" s="825" t="s">
        <v>1141</v>
      </c>
      <c r="E6" s="825" t="s">
        <v>1142</v>
      </c>
      <c r="F6" s="225"/>
      <c r="G6" s="225"/>
      <c r="H6" s="830">
        <v>0</v>
      </c>
      <c r="I6" s="225">
        <v>1</v>
      </c>
      <c r="J6" s="225">
        <v>282.97000000000003</v>
      </c>
      <c r="K6" s="830">
        <v>1</v>
      </c>
      <c r="L6" s="225">
        <v>1</v>
      </c>
      <c r="M6" s="848">
        <v>282.97000000000003</v>
      </c>
    </row>
    <row r="7" spans="1:13" ht="14.4" customHeight="1" x14ac:dyDescent="0.3">
      <c r="A7" s="831" t="s">
        <v>922</v>
      </c>
      <c r="B7" s="832" t="s">
        <v>1194</v>
      </c>
      <c r="C7" s="832" t="s">
        <v>953</v>
      </c>
      <c r="D7" s="832" t="s">
        <v>954</v>
      </c>
      <c r="E7" s="832" t="s">
        <v>955</v>
      </c>
      <c r="F7" s="849"/>
      <c r="G7" s="849"/>
      <c r="H7" s="837">
        <v>0</v>
      </c>
      <c r="I7" s="849">
        <v>1</v>
      </c>
      <c r="J7" s="849">
        <v>141.25</v>
      </c>
      <c r="K7" s="837">
        <v>1</v>
      </c>
      <c r="L7" s="849">
        <v>1</v>
      </c>
      <c r="M7" s="850">
        <v>141.25</v>
      </c>
    </row>
    <row r="8" spans="1:13" ht="14.4" customHeight="1" x14ac:dyDescent="0.3">
      <c r="A8" s="831" t="s">
        <v>924</v>
      </c>
      <c r="B8" s="832" t="s">
        <v>1194</v>
      </c>
      <c r="C8" s="832" t="s">
        <v>953</v>
      </c>
      <c r="D8" s="832" t="s">
        <v>954</v>
      </c>
      <c r="E8" s="832" t="s">
        <v>955</v>
      </c>
      <c r="F8" s="849"/>
      <c r="G8" s="849"/>
      <c r="H8" s="837">
        <v>0</v>
      </c>
      <c r="I8" s="849">
        <v>1</v>
      </c>
      <c r="J8" s="849">
        <v>141.25</v>
      </c>
      <c r="K8" s="837">
        <v>1</v>
      </c>
      <c r="L8" s="849">
        <v>1</v>
      </c>
      <c r="M8" s="850">
        <v>141.25</v>
      </c>
    </row>
    <row r="9" spans="1:13" ht="14.4" customHeight="1" x14ac:dyDescent="0.3">
      <c r="A9" s="831" t="s">
        <v>926</v>
      </c>
      <c r="B9" s="832" t="s">
        <v>1194</v>
      </c>
      <c r="C9" s="832" t="s">
        <v>953</v>
      </c>
      <c r="D9" s="832" t="s">
        <v>954</v>
      </c>
      <c r="E9" s="832" t="s">
        <v>955</v>
      </c>
      <c r="F9" s="849"/>
      <c r="G9" s="849"/>
      <c r="H9" s="837">
        <v>0</v>
      </c>
      <c r="I9" s="849">
        <v>2</v>
      </c>
      <c r="J9" s="849">
        <v>282.5</v>
      </c>
      <c r="K9" s="837">
        <v>1</v>
      </c>
      <c r="L9" s="849">
        <v>2</v>
      </c>
      <c r="M9" s="850">
        <v>282.5</v>
      </c>
    </row>
    <row r="10" spans="1:13" ht="14.4" customHeight="1" x14ac:dyDescent="0.3">
      <c r="A10" s="831" t="s">
        <v>926</v>
      </c>
      <c r="B10" s="832" t="s">
        <v>1195</v>
      </c>
      <c r="C10" s="832" t="s">
        <v>998</v>
      </c>
      <c r="D10" s="832" t="s">
        <v>999</v>
      </c>
      <c r="E10" s="832" t="s">
        <v>1000</v>
      </c>
      <c r="F10" s="849"/>
      <c r="G10" s="849"/>
      <c r="H10" s="837">
        <v>0</v>
      </c>
      <c r="I10" s="849">
        <v>268</v>
      </c>
      <c r="J10" s="849">
        <v>19368.36</v>
      </c>
      <c r="K10" s="837">
        <v>1</v>
      </c>
      <c r="L10" s="849">
        <v>268</v>
      </c>
      <c r="M10" s="850">
        <v>19368.36</v>
      </c>
    </row>
    <row r="11" spans="1:13" ht="14.4" customHeight="1" x14ac:dyDescent="0.3">
      <c r="A11" s="831" t="s">
        <v>926</v>
      </c>
      <c r="B11" s="832" t="s">
        <v>1195</v>
      </c>
      <c r="C11" s="832" t="s">
        <v>1004</v>
      </c>
      <c r="D11" s="832" t="s">
        <v>1005</v>
      </c>
      <c r="E11" s="832" t="s">
        <v>1003</v>
      </c>
      <c r="F11" s="849"/>
      <c r="G11" s="849"/>
      <c r="H11" s="837">
        <v>0</v>
      </c>
      <c r="I11" s="849">
        <v>9</v>
      </c>
      <c r="J11" s="849">
        <v>1219.8599999999999</v>
      </c>
      <c r="K11" s="837">
        <v>1</v>
      </c>
      <c r="L11" s="849">
        <v>9</v>
      </c>
      <c r="M11" s="850">
        <v>1219.8599999999999</v>
      </c>
    </row>
    <row r="12" spans="1:13" ht="14.4" customHeight="1" x14ac:dyDescent="0.3">
      <c r="A12" s="831" t="s">
        <v>926</v>
      </c>
      <c r="B12" s="832" t="s">
        <v>1195</v>
      </c>
      <c r="C12" s="832" t="s">
        <v>1001</v>
      </c>
      <c r="D12" s="832" t="s">
        <v>1002</v>
      </c>
      <c r="E12" s="832" t="s">
        <v>1003</v>
      </c>
      <c r="F12" s="849"/>
      <c r="G12" s="849"/>
      <c r="H12" s="837">
        <v>0</v>
      </c>
      <c r="I12" s="849">
        <v>9</v>
      </c>
      <c r="J12" s="849">
        <v>1219.8599999999999</v>
      </c>
      <c r="K12" s="837">
        <v>1</v>
      </c>
      <c r="L12" s="849">
        <v>9</v>
      </c>
      <c r="M12" s="850">
        <v>1219.8599999999999</v>
      </c>
    </row>
    <row r="13" spans="1:13" ht="14.4" customHeight="1" x14ac:dyDescent="0.3">
      <c r="A13" s="831" t="s">
        <v>926</v>
      </c>
      <c r="B13" s="832" t="s">
        <v>1195</v>
      </c>
      <c r="C13" s="832" t="s">
        <v>1009</v>
      </c>
      <c r="D13" s="832" t="s">
        <v>1010</v>
      </c>
      <c r="E13" s="832" t="s">
        <v>1011</v>
      </c>
      <c r="F13" s="849"/>
      <c r="G13" s="849"/>
      <c r="H13" s="837">
        <v>0</v>
      </c>
      <c r="I13" s="849">
        <v>26</v>
      </c>
      <c r="J13" s="849">
        <v>68535.22</v>
      </c>
      <c r="K13" s="837">
        <v>1</v>
      </c>
      <c r="L13" s="849">
        <v>26</v>
      </c>
      <c r="M13" s="850">
        <v>68535.22</v>
      </c>
    </row>
    <row r="14" spans="1:13" ht="14.4" customHeight="1" x14ac:dyDescent="0.3">
      <c r="A14" s="831" t="s">
        <v>926</v>
      </c>
      <c r="B14" s="832" t="s">
        <v>1195</v>
      </c>
      <c r="C14" s="832" t="s">
        <v>1006</v>
      </c>
      <c r="D14" s="832" t="s">
        <v>1007</v>
      </c>
      <c r="E14" s="832" t="s">
        <v>1008</v>
      </c>
      <c r="F14" s="849"/>
      <c r="G14" s="849"/>
      <c r="H14" s="837">
        <v>0</v>
      </c>
      <c r="I14" s="849">
        <v>20</v>
      </c>
      <c r="J14" s="849">
        <v>5896.2</v>
      </c>
      <c r="K14" s="837">
        <v>1</v>
      </c>
      <c r="L14" s="849">
        <v>20</v>
      </c>
      <c r="M14" s="850">
        <v>5896.2</v>
      </c>
    </row>
    <row r="15" spans="1:13" ht="14.4" customHeight="1" x14ac:dyDescent="0.3">
      <c r="A15" s="831" t="s">
        <v>926</v>
      </c>
      <c r="B15" s="832" t="s">
        <v>1195</v>
      </c>
      <c r="C15" s="832" t="s">
        <v>1022</v>
      </c>
      <c r="D15" s="832" t="s">
        <v>1023</v>
      </c>
      <c r="E15" s="832" t="s">
        <v>1008</v>
      </c>
      <c r="F15" s="849"/>
      <c r="G15" s="849"/>
      <c r="H15" s="837">
        <v>0</v>
      </c>
      <c r="I15" s="849">
        <v>10</v>
      </c>
      <c r="J15" s="849">
        <v>2948.1</v>
      </c>
      <c r="K15" s="837">
        <v>1</v>
      </c>
      <c r="L15" s="849">
        <v>10</v>
      </c>
      <c r="M15" s="850">
        <v>2948.1</v>
      </c>
    </row>
    <row r="16" spans="1:13" ht="14.4" customHeight="1" x14ac:dyDescent="0.3">
      <c r="A16" s="831" t="s">
        <v>927</v>
      </c>
      <c r="B16" s="832" t="s">
        <v>1196</v>
      </c>
      <c r="C16" s="832" t="s">
        <v>1125</v>
      </c>
      <c r="D16" s="832" t="s">
        <v>1126</v>
      </c>
      <c r="E16" s="832" t="s">
        <v>1127</v>
      </c>
      <c r="F16" s="849"/>
      <c r="G16" s="849"/>
      <c r="H16" s="837">
        <v>0</v>
      </c>
      <c r="I16" s="849">
        <v>1</v>
      </c>
      <c r="J16" s="849">
        <v>126.27</v>
      </c>
      <c r="K16" s="837">
        <v>1</v>
      </c>
      <c r="L16" s="849">
        <v>1</v>
      </c>
      <c r="M16" s="850">
        <v>126.27</v>
      </c>
    </row>
    <row r="17" spans="1:13" ht="14.4" customHeight="1" x14ac:dyDescent="0.3">
      <c r="A17" s="831" t="s">
        <v>927</v>
      </c>
      <c r="B17" s="832" t="s">
        <v>1195</v>
      </c>
      <c r="C17" s="832" t="s">
        <v>1006</v>
      </c>
      <c r="D17" s="832" t="s">
        <v>1007</v>
      </c>
      <c r="E17" s="832" t="s">
        <v>1008</v>
      </c>
      <c r="F17" s="849"/>
      <c r="G17" s="849"/>
      <c r="H17" s="837">
        <v>0</v>
      </c>
      <c r="I17" s="849">
        <v>1</v>
      </c>
      <c r="J17" s="849">
        <v>294.81</v>
      </c>
      <c r="K17" s="837">
        <v>1</v>
      </c>
      <c r="L17" s="849">
        <v>1</v>
      </c>
      <c r="M17" s="850">
        <v>294.81</v>
      </c>
    </row>
    <row r="18" spans="1:13" ht="14.4" customHeight="1" x14ac:dyDescent="0.3">
      <c r="A18" s="831" t="s">
        <v>928</v>
      </c>
      <c r="B18" s="832" t="s">
        <v>1197</v>
      </c>
      <c r="C18" s="832" t="s">
        <v>1163</v>
      </c>
      <c r="D18" s="832" t="s">
        <v>1164</v>
      </c>
      <c r="E18" s="832" t="s">
        <v>1165</v>
      </c>
      <c r="F18" s="849"/>
      <c r="G18" s="849"/>
      <c r="H18" s="837">
        <v>0</v>
      </c>
      <c r="I18" s="849">
        <v>2</v>
      </c>
      <c r="J18" s="849">
        <v>286.18</v>
      </c>
      <c r="K18" s="837">
        <v>1</v>
      </c>
      <c r="L18" s="849">
        <v>2</v>
      </c>
      <c r="M18" s="850">
        <v>286.18</v>
      </c>
    </row>
    <row r="19" spans="1:13" ht="14.4" customHeight="1" x14ac:dyDescent="0.3">
      <c r="A19" s="831" t="s">
        <v>928</v>
      </c>
      <c r="B19" s="832" t="s">
        <v>1198</v>
      </c>
      <c r="C19" s="832" t="s">
        <v>1167</v>
      </c>
      <c r="D19" s="832" t="s">
        <v>1168</v>
      </c>
      <c r="E19" s="832" t="s">
        <v>1169</v>
      </c>
      <c r="F19" s="849"/>
      <c r="G19" s="849"/>
      <c r="H19" s="837">
        <v>0</v>
      </c>
      <c r="I19" s="849">
        <v>2</v>
      </c>
      <c r="J19" s="849">
        <v>31.8</v>
      </c>
      <c r="K19" s="837">
        <v>1</v>
      </c>
      <c r="L19" s="849">
        <v>2</v>
      </c>
      <c r="M19" s="850">
        <v>31.8</v>
      </c>
    </row>
    <row r="20" spans="1:13" ht="14.4" customHeight="1" x14ac:dyDescent="0.3">
      <c r="A20" s="831" t="s">
        <v>928</v>
      </c>
      <c r="B20" s="832" t="s">
        <v>1199</v>
      </c>
      <c r="C20" s="832" t="s">
        <v>1171</v>
      </c>
      <c r="D20" s="832" t="s">
        <v>1172</v>
      </c>
      <c r="E20" s="832" t="s">
        <v>1173</v>
      </c>
      <c r="F20" s="849"/>
      <c r="G20" s="849"/>
      <c r="H20" s="837">
        <v>0</v>
      </c>
      <c r="I20" s="849">
        <v>1</v>
      </c>
      <c r="J20" s="849">
        <v>111.22</v>
      </c>
      <c r="K20" s="837">
        <v>1</v>
      </c>
      <c r="L20" s="849">
        <v>1</v>
      </c>
      <c r="M20" s="850">
        <v>111.22</v>
      </c>
    </row>
    <row r="21" spans="1:13" ht="14.4" customHeight="1" x14ac:dyDescent="0.3">
      <c r="A21" s="831" t="s">
        <v>929</v>
      </c>
      <c r="B21" s="832" t="s">
        <v>1195</v>
      </c>
      <c r="C21" s="832" t="s">
        <v>1006</v>
      </c>
      <c r="D21" s="832" t="s">
        <v>1007</v>
      </c>
      <c r="E21" s="832" t="s">
        <v>1008</v>
      </c>
      <c r="F21" s="849"/>
      <c r="G21" s="849"/>
      <c r="H21" s="837">
        <v>0</v>
      </c>
      <c r="I21" s="849">
        <v>6</v>
      </c>
      <c r="J21" s="849">
        <v>1768.8600000000001</v>
      </c>
      <c r="K21" s="837">
        <v>1</v>
      </c>
      <c r="L21" s="849">
        <v>6</v>
      </c>
      <c r="M21" s="850">
        <v>1768.8600000000001</v>
      </c>
    </row>
    <row r="22" spans="1:13" ht="14.4" customHeight="1" x14ac:dyDescent="0.3">
      <c r="A22" s="831" t="s">
        <v>930</v>
      </c>
      <c r="B22" s="832" t="s">
        <v>1195</v>
      </c>
      <c r="C22" s="832" t="s">
        <v>1006</v>
      </c>
      <c r="D22" s="832" t="s">
        <v>1007</v>
      </c>
      <c r="E22" s="832" t="s">
        <v>1008</v>
      </c>
      <c r="F22" s="849"/>
      <c r="G22" s="849"/>
      <c r="H22" s="837">
        <v>0</v>
      </c>
      <c r="I22" s="849">
        <v>11</v>
      </c>
      <c r="J22" s="849">
        <v>3242.91</v>
      </c>
      <c r="K22" s="837">
        <v>1</v>
      </c>
      <c r="L22" s="849">
        <v>11</v>
      </c>
      <c r="M22" s="850">
        <v>3242.91</v>
      </c>
    </row>
    <row r="23" spans="1:13" ht="14.4" customHeight="1" x14ac:dyDescent="0.3">
      <c r="A23" s="831" t="s">
        <v>931</v>
      </c>
      <c r="B23" s="832" t="s">
        <v>1195</v>
      </c>
      <c r="C23" s="832" t="s">
        <v>998</v>
      </c>
      <c r="D23" s="832" t="s">
        <v>999</v>
      </c>
      <c r="E23" s="832" t="s">
        <v>1000</v>
      </c>
      <c r="F23" s="849"/>
      <c r="G23" s="849"/>
      <c r="H23" s="837">
        <v>0</v>
      </c>
      <c r="I23" s="849">
        <v>464</v>
      </c>
      <c r="J23" s="849">
        <v>33533.279999999999</v>
      </c>
      <c r="K23" s="837">
        <v>1</v>
      </c>
      <c r="L23" s="849">
        <v>464</v>
      </c>
      <c r="M23" s="850">
        <v>33533.279999999999</v>
      </c>
    </row>
    <row r="24" spans="1:13" ht="14.4" customHeight="1" x14ac:dyDescent="0.3">
      <c r="A24" s="831" t="s">
        <v>931</v>
      </c>
      <c r="B24" s="832" t="s">
        <v>1195</v>
      </c>
      <c r="C24" s="832" t="s">
        <v>1058</v>
      </c>
      <c r="D24" s="832" t="s">
        <v>1059</v>
      </c>
      <c r="E24" s="832" t="s">
        <v>1000</v>
      </c>
      <c r="F24" s="849"/>
      <c r="G24" s="849"/>
      <c r="H24" s="837">
        <v>0</v>
      </c>
      <c r="I24" s="849">
        <v>12</v>
      </c>
      <c r="J24" s="849">
        <v>867.24</v>
      </c>
      <c r="K24" s="837">
        <v>1</v>
      </c>
      <c r="L24" s="849">
        <v>12</v>
      </c>
      <c r="M24" s="850">
        <v>867.24</v>
      </c>
    </row>
    <row r="25" spans="1:13" ht="14.4" customHeight="1" x14ac:dyDescent="0.3">
      <c r="A25" s="831" t="s">
        <v>931</v>
      </c>
      <c r="B25" s="832" t="s">
        <v>1195</v>
      </c>
      <c r="C25" s="832" t="s">
        <v>1056</v>
      </c>
      <c r="D25" s="832" t="s">
        <v>1057</v>
      </c>
      <c r="E25" s="832" t="s">
        <v>1000</v>
      </c>
      <c r="F25" s="849"/>
      <c r="G25" s="849"/>
      <c r="H25" s="837">
        <v>0</v>
      </c>
      <c r="I25" s="849">
        <v>12</v>
      </c>
      <c r="J25" s="849">
        <v>867.24</v>
      </c>
      <c r="K25" s="837">
        <v>1</v>
      </c>
      <c r="L25" s="849">
        <v>12</v>
      </c>
      <c r="M25" s="850">
        <v>867.24</v>
      </c>
    </row>
    <row r="26" spans="1:13" ht="14.4" customHeight="1" x14ac:dyDescent="0.3">
      <c r="A26" s="831" t="s">
        <v>931</v>
      </c>
      <c r="B26" s="832" t="s">
        <v>1195</v>
      </c>
      <c r="C26" s="832" t="s">
        <v>1060</v>
      </c>
      <c r="D26" s="832" t="s">
        <v>1061</v>
      </c>
      <c r="E26" s="832" t="s">
        <v>1000</v>
      </c>
      <c r="F26" s="849"/>
      <c r="G26" s="849"/>
      <c r="H26" s="837">
        <v>0</v>
      </c>
      <c r="I26" s="849">
        <v>12</v>
      </c>
      <c r="J26" s="849">
        <v>867.24</v>
      </c>
      <c r="K26" s="837">
        <v>1</v>
      </c>
      <c r="L26" s="849">
        <v>12</v>
      </c>
      <c r="M26" s="850">
        <v>867.24</v>
      </c>
    </row>
    <row r="27" spans="1:13" ht="14.4" customHeight="1" x14ac:dyDescent="0.3">
      <c r="A27" s="831" t="s">
        <v>931</v>
      </c>
      <c r="B27" s="832" t="s">
        <v>1195</v>
      </c>
      <c r="C27" s="832" t="s">
        <v>1062</v>
      </c>
      <c r="D27" s="832" t="s">
        <v>1063</v>
      </c>
      <c r="E27" s="832" t="s">
        <v>1000</v>
      </c>
      <c r="F27" s="849"/>
      <c r="G27" s="849"/>
      <c r="H27" s="837">
        <v>0</v>
      </c>
      <c r="I27" s="849">
        <v>132</v>
      </c>
      <c r="J27" s="849">
        <v>9539.64</v>
      </c>
      <c r="K27" s="837">
        <v>1</v>
      </c>
      <c r="L27" s="849">
        <v>132</v>
      </c>
      <c r="M27" s="850">
        <v>9539.64</v>
      </c>
    </row>
    <row r="28" spans="1:13" ht="14.4" customHeight="1" x14ac:dyDescent="0.3">
      <c r="A28" s="831" t="s">
        <v>931</v>
      </c>
      <c r="B28" s="832" t="s">
        <v>1195</v>
      </c>
      <c r="C28" s="832" t="s">
        <v>1004</v>
      </c>
      <c r="D28" s="832" t="s">
        <v>1005</v>
      </c>
      <c r="E28" s="832" t="s">
        <v>1003</v>
      </c>
      <c r="F28" s="849"/>
      <c r="G28" s="849"/>
      <c r="H28" s="837">
        <v>0</v>
      </c>
      <c r="I28" s="849">
        <v>10</v>
      </c>
      <c r="J28" s="849">
        <v>1355.3999999999999</v>
      </c>
      <c r="K28" s="837">
        <v>1</v>
      </c>
      <c r="L28" s="849">
        <v>10</v>
      </c>
      <c r="M28" s="850">
        <v>1355.3999999999999</v>
      </c>
    </row>
    <row r="29" spans="1:13" ht="14.4" customHeight="1" x14ac:dyDescent="0.3">
      <c r="A29" s="831" t="s">
        <v>931</v>
      </c>
      <c r="B29" s="832" t="s">
        <v>1195</v>
      </c>
      <c r="C29" s="832" t="s">
        <v>1001</v>
      </c>
      <c r="D29" s="832" t="s">
        <v>1002</v>
      </c>
      <c r="E29" s="832" t="s">
        <v>1003</v>
      </c>
      <c r="F29" s="849"/>
      <c r="G29" s="849"/>
      <c r="H29" s="837">
        <v>0</v>
      </c>
      <c r="I29" s="849">
        <v>10</v>
      </c>
      <c r="J29" s="849">
        <v>1355.3999999999999</v>
      </c>
      <c r="K29" s="837">
        <v>1</v>
      </c>
      <c r="L29" s="849">
        <v>10</v>
      </c>
      <c r="M29" s="850">
        <v>1355.3999999999999</v>
      </c>
    </row>
    <row r="30" spans="1:13" ht="14.4" customHeight="1" x14ac:dyDescent="0.3">
      <c r="A30" s="831" t="s">
        <v>931</v>
      </c>
      <c r="B30" s="832" t="s">
        <v>1195</v>
      </c>
      <c r="C30" s="832" t="s">
        <v>1009</v>
      </c>
      <c r="D30" s="832" t="s">
        <v>1010</v>
      </c>
      <c r="E30" s="832" t="s">
        <v>1011</v>
      </c>
      <c r="F30" s="849"/>
      <c r="G30" s="849"/>
      <c r="H30" s="837">
        <v>0</v>
      </c>
      <c r="I30" s="849">
        <v>17</v>
      </c>
      <c r="J30" s="849">
        <v>44811.49</v>
      </c>
      <c r="K30" s="837">
        <v>1</v>
      </c>
      <c r="L30" s="849">
        <v>17</v>
      </c>
      <c r="M30" s="850">
        <v>44811.49</v>
      </c>
    </row>
    <row r="31" spans="1:13" ht="14.4" customHeight="1" x14ac:dyDescent="0.3">
      <c r="A31" s="831" t="s">
        <v>931</v>
      </c>
      <c r="B31" s="832" t="s">
        <v>1195</v>
      </c>
      <c r="C31" s="832" t="s">
        <v>1006</v>
      </c>
      <c r="D31" s="832" t="s">
        <v>1007</v>
      </c>
      <c r="E31" s="832" t="s">
        <v>1008</v>
      </c>
      <c r="F31" s="849"/>
      <c r="G31" s="849"/>
      <c r="H31" s="837">
        <v>0</v>
      </c>
      <c r="I31" s="849">
        <v>52</v>
      </c>
      <c r="J31" s="849">
        <v>15330.119999999999</v>
      </c>
      <c r="K31" s="837">
        <v>1</v>
      </c>
      <c r="L31" s="849">
        <v>52</v>
      </c>
      <c r="M31" s="850">
        <v>15330.119999999999</v>
      </c>
    </row>
    <row r="32" spans="1:13" ht="14.4" customHeight="1" x14ac:dyDescent="0.3">
      <c r="A32" s="831" t="s">
        <v>932</v>
      </c>
      <c r="B32" s="832" t="s">
        <v>1195</v>
      </c>
      <c r="C32" s="832" t="s">
        <v>1006</v>
      </c>
      <c r="D32" s="832" t="s">
        <v>1007</v>
      </c>
      <c r="E32" s="832" t="s">
        <v>1008</v>
      </c>
      <c r="F32" s="849"/>
      <c r="G32" s="849"/>
      <c r="H32" s="837">
        <v>0</v>
      </c>
      <c r="I32" s="849">
        <v>12</v>
      </c>
      <c r="J32" s="849">
        <v>3537.7200000000003</v>
      </c>
      <c r="K32" s="837">
        <v>1</v>
      </c>
      <c r="L32" s="849">
        <v>12</v>
      </c>
      <c r="M32" s="850">
        <v>3537.7200000000003</v>
      </c>
    </row>
    <row r="33" spans="1:13" ht="14.4" customHeight="1" x14ac:dyDescent="0.3">
      <c r="A33" s="831" t="s">
        <v>933</v>
      </c>
      <c r="B33" s="832" t="s">
        <v>1195</v>
      </c>
      <c r="C33" s="832" t="s">
        <v>1006</v>
      </c>
      <c r="D33" s="832" t="s">
        <v>1007</v>
      </c>
      <c r="E33" s="832" t="s">
        <v>1008</v>
      </c>
      <c r="F33" s="849"/>
      <c r="G33" s="849"/>
      <c r="H33" s="837">
        <v>0</v>
      </c>
      <c r="I33" s="849">
        <v>1</v>
      </c>
      <c r="J33" s="849">
        <v>294.81</v>
      </c>
      <c r="K33" s="837">
        <v>1</v>
      </c>
      <c r="L33" s="849">
        <v>1</v>
      </c>
      <c r="M33" s="850">
        <v>294.81</v>
      </c>
    </row>
    <row r="34" spans="1:13" ht="14.4" customHeight="1" x14ac:dyDescent="0.3">
      <c r="A34" s="831" t="s">
        <v>934</v>
      </c>
      <c r="B34" s="832" t="s">
        <v>1195</v>
      </c>
      <c r="C34" s="832" t="s">
        <v>1107</v>
      </c>
      <c r="D34" s="832" t="s">
        <v>1108</v>
      </c>
      <c r="E34" s="832" t="s">
        <v>1008</v>
      </c>
      <c r="F34" s="849"/>
      <c r="G34" s="849"/>
      <c r="H34" s="837">
        <v>0</v>
      </c>
      <c r="I34" s="849">
        <v>1</v>
      </c>
      <c r="J34" s="849">
        <v>294.81</v>
      </c>
      <c r="K34" s="837">
        <v>1</v>
      </c>
      <c r="L34" s="849">
        <v>1</v>
      </c>
      <c r="M34" s="850">
        <v>294.81</v>
      </c>
    </row>
    <row r="35" spans="1:13" ht="14.4" customHeight="1" x14ac:dyDescent="0.3">
      <c r="A35" s="831" t="s">
        <v>934</v>
      </c>
      <c r="B35" s="832" t="s">
        <v>1195</v>
      </c>
      <c r="C35" s="832" t="s">
        <v>1006</v>
      </c>
      <c r="D35" s="832" t="s">
        <v>1007</v>
      </c>
      <c r="E35" s="832" t="s">
        <v>1008</v>
      </c>
      <c r="F35" s="849"/>
      <c r="G35" s="849"/>
      <c r="H35" s="837">
        <v>0</v>
      </c>
      <c r="I35" s="849">
        <v>1</v>
      </c>
      <c r="J35" s="849">
        <v>294.81</v>
      </c>
      <c r="K35" s="837">
        <v>1</v>
      </c>
      <c r="L35" s="849">
        <v>1</v>
      </c>
      <c r="M35" s="850">
        <v>294.81</v>
      </c>
    </row>
    <row r="36" spans="1:13" ht="14.4" customHeight="1" x14ac:dyDescent="0.3">
      <c r="A36" s="831" t="s">
        <v>935</v>
      </c>
      <c r="B36" s="832" t="s">
        <v>1195</v>
      </c>
      <c r="C36" s="832" t="s">
        <v>998</v>
      </c>
      <c r="D36" s="832" t="s">
        <v>999</v>
      </c>
      <c r="E36" s="832" t="s">
        <v>1000</v>
      </c>
      <c r="F36" s="849"/>
      <c r="G36" s="849"/>
      <c r="H36" s="837">
        <v>0</v>
      </c>
      <c r="I36" s="849">
        <v>124</v>
      </c>
      <c r="J36" s="849">
        <v>8961.48</v>
      </c>
      <c r="K36" s="837">
        <v>1</v>
      </c>
      <c r="L36" s="849">
        <v>124</v>
      </c>
      <c r="M36" s="850">
        <v>8961.48</v>
      </c>
    </row>
    <row r="37" spans="1:13" ht="14.4" customHeight="1" x14ac:dyDescent="0.3">
      <c r="A37" s="831" t="s">
        <v>935</v>
      </c>
      <c r="B37" s="832" t="s">
        <v>1195</v>
      </c>
      <c r="C37" s="832" t="s">
        <v>1062</v>
      </c>
      <c r="D37" s="832" t="s">
        <v>1063</v>
      </c>
      <c r="E37" s="832" t="s">
        <v>1000</v>
      </c>
      <c r="F37" s="849"/>
      <c r="G37" s="849"/>
      <c r="H37" s="837">
        <v>0</v>
      </c>
      <c r="I37" s="849">
        <v>144</v>
      </c>
      <c r="J37" s="849">
        <v>10406.879999999999</v>
      </c>
      <c r="K37" s="837">
        <v>1</v>
      </c>
      <c r="L37" s="849">
        <v>144</v>
      </c>
      <c r="M37" s="850">
        <v>10406.879999999999</v>
      </c>
    </row>
    <row r="38" spans="1:13" ht="14.4" customHeight="1" x14ac:dyDescent="0.3">
      <c r="A38" s="831" t="s">
        <v>935</v>
      </c>
      <c r="B38" s="832" t="s">
        <v>1195</v>
      </c>
      <c r="C38" s="832" t="s">
        <v>1009</v>
      </c>
      <c r="D38" s="832" t="s">
        <v>1010</v>
      </c>
      <c r="E38" s="832" t="s">
        <v>1011</v>
      </c>
      <c r="F38" s="849"/>
      <c r="G38" s="849"/>
      <c r="H38" s="837">
        <v>0</v>
      </c>
      <c r="I38" s="849">
        <v>22</v>
      </c>
      <c r="J38" s="849">
        <v>57991.34</v>
      </c>
      <c r="K38" s="837">
        <v>1</v>
      </c>
      <c r="L38" s="849">
        <v>22</v>
      </c>
      <c r="M38" s="850">
        <v>57991.34</v>
      </c>
    </row>
    <row r="39" spans="1:13" ht="14.4" customHeight="1" thickBot="1" x14ac:dyDescent="0.35">
      <c r="A39" s="839" t="s">
        <v>935</v>
      </c>
      <c r="B39" s="840" t="s">
        <v>1195</v>
      </c>
      <c r="C39" s="840" t="s">
        <v>1006</v>
      </c>
      <c r="D39" s="840" t="s">
        <v>1007</v>
      </c>
      <c r="E39" s="840" t="s">
        <v>1008</v>
      </c>
      <c r="F39" s="851"/>
      <c r="G39" s="851"/>
      <c r="H39" s="845">
        <v>0</v>
      </c>
      <c r="I39" s="851">
        <v>5</v>
      </c>
      <c r="J39" s="851">
        <v>1474.05</v>
      </c>
      <c r="K39" s="845">
        <v>1</v>
      </c>
      <c r="L39" s="851">
        <v>5</v>
      </c>
      <c r="M39" s="852">
        <v>1474.05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567</v>
      </c>
      <c r="B5" s="730" t="s">
        <v>568</v>
      </c>
      <c r="C5" s="731" t="s">
        <v>569</v>
      </c>
      <c r="D5" s="731" t="s">
        <v>569</v>
      </c>
      <c r="E5" s="731"/>
      <c r="F5" s="731" t="s">
        <v>569</v>
      </c>
      <c r="G5" s="731" t="s">
        <v>569</v>
      </c>
      <c r="H5" s="731" t="s">
        <v>569</v>
      </c>
      <c r="I5" s="732" t="s">
        <v>569</v>
      </c>
      <c r="J5" s="733" t="s">
        <v>73</v>
      </c>
    </row>
    <row r="6" spans="1:10" ht="14.4" customHeight="1" x14ac:dyDescent="0.3">
      <c r="A6" s="729" t="s">
        <v>567</v>
      </c>
      <c r="B6" s="730" t="s">
        <v>1201</v>
      </c>
      <c r="C6" s="731">
        <v>160.6816</v>
      </c>
      <c r="D6" s="731">
        <v>197.91206</v>
      </c>
      <c r="E6" s="731"/>
      <c r="F6" s="731">
        <v>202.20451</v>
      </c>
      <c r="G6" s="731">
        <v>211.84443359375001</v>
      </c>
      <c r="H6" s="731">
        <v>-9.6399235937500123</v>
      </c>
      <c r="I6" s="732">
        <v>0.95449527075025109</v>
      </c>
      <c r="J6" s="733" t="s">
        <v>1</v>
      </c>
    </row>
    <row r="7" spans="1:10" ht="14.4" customHeight="1" x14ac:dyDescent="0.3">
      <c r="A7" s="729" t="s">
        <v>567</v>
      </c>
      <c r="B7" s="730" t="s">
        <v>1202</v>
      </c>
      <c r="C7" s="731">
        <v>76.266379999999998</v>
      </c>
      <c r="D7" s="731">
        <v>71.206009999999992</v>
      </c>
      <c r="E7" s="731"/>
      <c r="F7" s="731">
        <v>43.101400000000005</v>
      </c>
      <c r="G7" s="731">
        <v>71.666667968750005</v>
      </c>
      <c r="H7" s="731">
        <v>-28.56526796875</v>
      </c>
      <c r="I7" s="732">
        <v>0.60141487279406125</v>
      </c>
      <c r="J7" s="733" t="s">
        <v>1</v>
      </c>
    </row>
    <row r="8" spans="1:10" ht="14.4" customHeight="1" x14ac:dyDescent="0.3">
      <c r="A8" s="729" t="s">
        <v>567</v>
      </c>
      <c r="B8" s="730" t="s">
        <v>1203</v>
      </c>
      <c r="C8" s="731">
        <v>1084.0132899999996</v>
      </c>
      <c r="D8" s="731">
        <v>828.6606300000002</v>
      </c>
      <c r="E8" s="731"/>
      <c r="F8" s="731">
        <v>597.08457999999996</v>
      </c>
      <c r="G8" s="731">
        <v>966.66666896820072</v>
      </c>
      <c r="H8" s="731">
        <v>-369.58208896820076</v>
      </c>
      <c r="I8" s="732">
        <v>0.61767370197765814</v>
      </c>
      <c r="J8" s="733" t="s">
        <v>1</v>
      </c>
    </row>
    <row r="9" spans="1:10" ht="14.4" customHeight="1" x14ac:dyDescent="0.3">
      <c r="A9" s="729" t="s">
        <v>567</v>
      </c>
      <c r="B9" s="730" t="s">
        <v>1204</v>
      </c>
      <c r="C9" s="731">
        <v>10.74057</v>
      </c>
      <c r="D9" s="731">
        <v>10.02032</v>
      </c>
      <c r="E9" s="731"/>
      <c r="F9" s="731">
        <v>4.8351600000000001</v>
      </c>
      <c r="G9" s="731">
        <v>13.333333251953125</v>
      </c>
      <c r="H9" s="731">
        <v>-8.4981732519531246</v>
      </c>
      <c r="I9" s="732">
        <v>0.36263700221336065</v>
      </c>
      <c r="J9" s="733" t="s">
        <v>1</v>
      </c>
    </row>
    <row r="10" spans="1:10" ht="14.4" customHeight="1" x14ac:dyDescent="0.3">
      <c r="A10" s="729" t="s">
        <v>567</v>
      </c>
      <c r="B10" s="730" t="s">
        <v>1205</v>
      </c>
      <c r="C10" s="731">
        <v>0.59823000000000004</v>
      </c>
      <c r="D10" s="731">
        <v>2.3929200000000002</v>
      </c>
      <c r="E10" s="731"/>
      <c r="F10" s="731">
        <v>1.1964600000000001</v>
      </c>
      <c r="G10" s="731">
        <v>3.3333332519531251</v>
      </c>
      <c r="H10" s="731">
        <v>-2.1368732519531251</v>
      </c>
      <c r="I10" s="732">
        <v>0.35893800876313497</v>
      </c>
      <c r="J10" s="733" t="s">
        <v>1</v>
      </c>
    </row>
    <row r="11" spans="1:10" ht="14.4" customHeight="1" x14ac:dyDescent="0.3">
      <c r="A11" s="729" t="s">
        <v>567</v>
      </c>
      <c r="B11" s="730" t="s">
        <v>1206</v>
      </c>
      <c r="C11" s="731">
        <v>2.63008</v>
      </c>
      <c r="D11" s="731">
        <v>2.222</v>
      </c>
      <c r="E11" s="731"/>
      <c r="F11" s="731">
        <v>1.1147199999999999</v>
      </c>
      <c r="G11" s="731">
        <v>3.3333331909179691</v>
      </c>
      <c r="H11" s="731">
        <v>-2.2186131909179689</v>
      </c>
      <c r="I11" s="732">
        <v>0.33441601428779355</v>
      </c>
      <c r="J11" s="733" t="s">
        <v>1</v>
      </c>
    </row>
    <row r="12" spans="1:10" ht="14.4" customHeight="1" x14ac:dyDescent="0.3">
      <c r="A12" s="729" t="s">
        <v>567</v>
      </c>
      <c r="B12" s="730" t="s">
        <v>1207</v>
      </c>
      <c r="C12" s="731">
        <v>53.0518</v>
      </c>
      <c r="D12" s="731">
        <v>44.699059999999996</v>
      </c>
      <c r="E12" s="731"/>
      <c r="F12" s="731">
        <v>39.089380000000006</v>
      </c>
      <c r="G12" s="731">
        <v>53.333333236694344</v>
      </c>
      <c r="H12" s="731">
        <v>-14.243953236694338</v>
      </c>
      <c r="I12" s="732">
        <v>0.73292587632804795</v>
      </c>
      <c r="J12" s="733" t="s">
        <v>1</v>
      </c>
    </row>
    <row r="13" spans="1:10" ht="14.4" customHeight="1" x14ac:dyDescent="0.3">
      <c r="A13" s="729" t="s">
        <v>567</v>
      </c>
      <c r="B13" s="730" t="s">
        <v>1208</v>
      </c>
      <c r="C13" s="731">
        <v>52.877000000000002</v>
      </c>
      <c r="D13" s="731">
        <v>62.952820000000003</v>
      </c>
      <c r="E13" s="731"/>
      <c r="F13" s="731">
        <v>4.7431999999999999</v>
      </c>
      <c r="G13" s="731">
        <v>60</v>
      </c>
      <c r="H13" s="731">
        <v>-55.256799999999998</v>
      </c>
      <c r="I13" s="732">
        <v>7.9053333333333337E-2</v>
      </c>
      <c r="J13" s="733" t="s">
        <v>1</v>
      </c>
    </row>
    <row r="14" spans="1:10" ht="14.4" customHeight="1" x14ac:dyDescent="0.3">
      <c r="A14" s="729" t="s">
        <v>567</v>
      </c>
      <c r="B14" s="730" t="s">
        <v>1209</v>
      </c>
      <c r="C14" s="731">
        <v>81.943239999999989</v>
      </c>
      <c r="D14" s="731">
        <v>88.357939999999999</v>
      </c>
      <c r="E14" s="731"/>
      <c r="F14" s="731">
        <v>63.478050000000003</v>
      </c>
      <c r="G14" s="731">
        <v>100.0000068359375</v>
      </c>
      <c r="H14" s="731">
        <v>-36.521956835937495</v>
      </c>
      <c r="I14" s="732">
        <v>0.63478045660680482</v>
      </c>
      <c r="J14" s="733" t="s">
        <v>1</v>
      </c>
    </row>
    <row r="15" spans="1:10" ht="14.4" customHeight="1" x14ac:dyDescent="0.3">
      <c r="A15" s="729" t="s">
        <v>567</v>
      </c>
      <c r="B15" s="730" t="s">
        <v>579</v>
      </c>
      <c r="C15" s="731">
        <v>1522.8021899999994</v>
      </c>
      <c r="D15" s="731">
        <v>1308.4237600000004</v>
      </c>
      <c r="E15" s="731"/>
      <c r="F15" s="731">
        <v>956.84746000000007</v>
      </c>
      <c r="G15" s="731">
        <v>1483.5111102981568</v>
      </c>
      <c r="H15" s="731">
        <v>-526.66365029815677</v>
      </c>
      <c r="I15" s="732">
        <v>0.64498840174354499</v>
      </c>
      <c r="J15" s="733" t="s">
        <v>580</v>
      </c>
    </row>
    <row r="17" spans="1:10" ht="14.4" customHeight="1" x14ac:dyDescent="0.3">
      <c r="A17" s="729" t="s">
        <v>567</v>
      </c>
      <c r="B17" s="730" t="s">
        <v>568</v>
      </c>
      <c r="C17" s="731" t="s">
        <v>569</v>
      </c>
      <c r="D17" s="731" t="s">
        <v>569</v>
      </c>
      <c r="E17" s="731"/>
      <c r="F17" s="731" t="s">
        <v>569</v>
      </c>
      <c r="G17" s="731" t="s">
        <v>569</v>
      </c>
      <c r="H17" s="731" t="s">
        <v>569</v>
      </c>
      <c r="I17" s="732" t="s">
        <v>569</v>
      </c>
      <c r="J17" s="733" t="s">
        <v>73</v>
      </c>
    </row>
    <row r="18" spans="1:10" ht="14.4" customHeight="1" x14ac:dyDescent="0.3">
      <c r="A18" s="729" t="s">
        <v>581</v>
      </c>
      <c r="B18" s="730" t="s">
        <v>582</v>
      </c>
      <c r="C18" s="731" t="s">
        <v>569</v>
      </c>
      <c r="D18" s="731" t="s">
        <v>569</v>
      </c>
      <c r="E18" s="731"/>
      <c r="F18" s="731" t="s">
        <v>569</v>
      </c>
      <c r="G18" s="731" t="s">
        <v>569</v>
      </c>
      <c r="H18" s="731" t="s">
        <v>569</v>
      </c>
      <c r="I18" s="732" t="s">
        <v>569</v>
      </c>
      <c r="J18" s="733" t="s">
        <v>0</v>
      </c>
    </row>
    <row r="19" spans="1:10" ht="14.4" customHeight="1" x14ac:dyDescent="0.3">
      <c r="A19" s="729" t="s">
        <v>581</v>
      </c>
      <c r="B19" s="730" t="s">
        <v>1201</v>
      </c>
      <c r="C19" s="731">
        <v>48.544719999999998</v>
      </c>
      <c r="D19" s="731">
        <v>150.10126</v>
      </c>
      <c r="E19" s="731"/>
      <c r="F19" s="731">
        <v>148.25083000000001</v>
      </c>
      <c r="G19" s="731">
        <v>156</v>
      </c>
      <c r="H19" s="731">
        <v>-7.7491699999999923</v>
      </c>
      <c r="I19" s="732">
        <v>0.95032583333333343</v>
      </c>
      <c r="J19" s="733" t="s">
        <v>1</v>
      </c>
    </row>
    <row r="20" spans="1:10" ht="14.4" customHeight="1" x14ac:dyDescent="0.3">
      <c r="A20" s="729" t="s">
        <v>581</v>
      </c>
      <c r="B20" s="730" t="s">
        <v>1202</v>
      </c>
      <c r="C20" s="731">
        <v>12.263680000000001</v>
      </c>
      <c r="D20" s="731">
        <v>11.856710000000001</v>
      </c>
      <c r="E20" s="731"/>
      <c r="F20" s="731">
        <v>10.727349999999999</v>
      </c>
      <c r="G20" s="731">
        <v>16</v>
      </c>
      <c r="H20" s="731">
        <v>-5.2726500000000005</v>
      </c>
      <c r="I20" s="732">
        <v>0.67045937499999997</v>
      </c>
      <c r="J20" s="733" t="s">
        <v>1</v>
      </c>
    </row>
    <row r="21" spans="1:10" ht="14.4" customHeight="1" x14ac:dyDescent="0.3">
      <c r="A21" s="729" t="s">
        <v>581</v>
      </c>
      <c r="B21" s="730" t="s">
        <v>1203</v>
      </c>
      <c r="C21" s="731">
        <v>130.99164999999999</v>
      </c>
      <c r="D21" s="731">
        <v>113.15405000000003</v>
      </c>
      <c r="E21" s="731"/>
      <c r="F21" s="731">
        <v>117.63616</v>
      </c>
      <c r="G21" s="731">
        <v>121</v>
      </c>
      <c r="H21" s="731">
        <v>-3.3638399999999962</v>
      </c>
      <c r="I21" s="732">
        <v>0.97219966942148761</v>
      </c>
      <c r="J21" s="733" t="s">
        <v>1</v>
      </c>
    </row>
    <row r="22" spans="1:10" ht="14.4" customHeight="1" x14ac:dyDescent="0.3">
      <c r="A22" s="729" t="s">
        <v>581</v>
      </c>
      <c r="B22" s="730" t="s">
        <v>1204</v>
      </c>
      <c r="C22" s="731">
        <v>0</v>
      </c>
      <c r="D22" s="731">
        <v>0</v>
      </c>
      <c r="E22" s="731"/>
      <c r="F22" s="731">
        <v>0</v>
      </c>
      <c r="G22" s="731">
        <v>2</v>
      </c>
      <c r="H22" s="731">
        <v>-2</v>
      </c>
      <c r="I22" s="732">
        <v>0</v>
      </c>
      <c r="J22" s="733" t="s">
        <v>1</v>
      </c>
    </row>
    <row r="23" spans="1:10" ht="14.4" customHeight="1" x14ac:dyDescent="0.3">
      <c r="A23" s="729" t="s">
        <v>581</v>
      </c>
      <c r="B23" s="730" t="s">
        <v>1206</v>
      </c>
      <c r="C23" s="731">
        <v>0.36399999999999999</v>
      </c>
      <c r="D23" s="731">
        <v>0.48599999999999999</v>
      </c>
      <c r="E23" s="731"/>
      <c r="F23" s="731">
        <v>0.27772000000000002</v>
      </c>
      <c r="G23" s="731">
        <v>1</v>
      </c>
      <c r="H23" s="731">
        <v>-0.72228000000000003</v>
      </c>
      <c r="I23" s="732">
        <v>0.27772000000000002</v>
      </c>
      <c r="J23" s="733" t="s">
        <v>1</v>
      </c>
    </row>
    <row r="24" spans="1:10" ht="14.4" customHeight="1" x14ac:dyDescent="0.3">
      <c r="A24" s="729" t="s">
        <v>581</v>
      </c>
      <c r="B24" s="730" t="s">
        <v>1207</v>
      </c>
      <c r="C24" s="731">
        <v>13.298999999999999</v>
      </c>
      <c r="D24" s="731">
        <v>15.626899999999999</v>
      </c>
      <c r="E24" s="731"/>
      <c r="F24" s="731">
        <v>20.31664</v>
      </c>
      <c r="G24" s="731">
        <v>19</v>
      </c>
      <c r="H24" s="731">
        <v>1.3166399999999996</v>
      </c>
      <c r="I24" s="732">
        <v>1.0692968421052631</v>
      </c>
      <c r="J24" s="733" t="s">
        <v>1</v>
      </c>
    </row>
    <row r="25" spans="1:10" ht="14.4" customHeight="1" x14ac:dyDescent="0.3">
      <c r="A25" s="729" t="s">
        <v>581</v>
      </c>
      <c r="B25" s="730" t="s">
        <v>1209</v>
      </c>
      <c r="C25" s="731">
        <v>0</v>
      </c>
      <c r="D25" s="731">
        <v>0</v>
      </c>
      <c r="E25" s="731"/>
      <c r="F25" s="731">
        <v>0</v>
      </c>
      <c r="G25" s="731">
        <v>1</v>
      </c>
      <c r="H25" s="731">
        <v>-1</v>
      </c>
      <c r="I25" s="732">
        <v>0</v>
      </c>
      <c r="J25" s="733" t="s">
        <v>1</v>
      </c>
    </row>
    <row r="26" spans="1:10" ht="14.4" customHeight="1" x14ac:dyDescent="0.3">
      <c r="A26" s="729" t="s">
        <v>581</v>
      </c>
      <c r="B26" s="730" t="s">
        <v>583</v>
      </c>
      <c r="C26" s="731">
        <v>205.46305000000001</v>
      </c>
      <c r="D26" s="731">
        <v>291.22492</v>
      </c>
      <c r="E26" s="731"/>
      <c r="F26" s="731">
        <v>297.20870000000002</v>
      </c>
      <c r="G26" s="731">
        <v>317</v>
      </c>
      <c r="H26" s="731">
        <v>-19.791299999999978</v>
      </c>
      <c r="I26" s="732">
        <v>0.9375668769716089</v>
      </c>
      <c r="J26" s="733" t="s">
        <v>584</v>
      </c>
    </row>
    <row r="27" spans="1:10" ht="14.4" customHeight="1" x14ac:dyDescent="0.3">
      <c r="A27" s="729" t="s">
        <v>569</v>
      </c>
      <c r="B27" s="730" t="s">
        <v>569</v>
      </c>
      <c r="C27" s="731" t="s">
        <v>569</v>
      </c>
      <c r="D27" s="731" t="s">
        <v>569</v>
      </c>
      <c r="E27" s="731"/>
      <c r="F27" s="731" t="s">
        <v>569</v>
      </c>
      <c r="G27" s="731" t="s">
        <v>569</v>
      </c>
      <c r="H27" s="731" t="s">
        <v>569</v>
      </c>
      <c r="I27" s="732" t="s">
        <v>569</v>
      </c>
      <c r="J27" s="733" t="s">
        <v>585</v>
      </c>
    </row>
    <row r="28" spans="1:10" ht="14.4" customHeight="1" x14ac:dyDescent="0.3">
      <c r="A28" s="729" t="s">
        <v>586</v>
      </c>
      <c r="B28" s="730" t="s">
        <v>587</v>
      </c>
      <c r="C28" s="731" t="s">
        <v>569</v>
      </c>
      <c r="D28" s="731" t="s">
        <v>569</v>
      </c>
      <c r="E28" s="731"/>
      <c r="F28" s="731" t="s">
        <v>569</v>
      </c>
      <c r="G28" s="731" t="s">
        <v>569</v>
      </c>
      <c r="H28" s="731" t="s">
        <v>569</v>
      </c>
      <c r="I28" s="732" t="s">
        <v>569</v>
      </c>
      <c r="J28" s="733" t="s">
        <v>0</v>
      </c>
    </row>
    <row r="29" spans="1:10" ht="14.4" customHeight="1" x14ac:dyDescent="0.3">
      <c r="A29" s="729" t="s">
        <v>586</v>
      </c>
      <c r="B29" s="730" t="s">
        <v>1201</v>
      </c>
      <c r="C29" s="731">
        <v>88.681730000000016</v>
      </c>
      <c r="D29" s="731">
        <v>-4.0469299999999997</v>
      </c>
      <c r="E29" s="731"/>
      <c r="F29" s="731">
        <v>0</v>
      </c>
      <c r="G29" s="731">
        <v>0</v>
      </c>
      <c r="H29" s="731">
        <v>0</v>
      </c>
      <c r="I29" s="732" t="s">
        <v>569</v>
      </c>
      <c r="J29" s="733" t="s">
        <v>1</v>
      </c>
    </row>
    <row r="30" spans="1:10" ht="14.4" customHeight="1" x14ac:dyDescent="0.3">
      <c r="A30" s="729" t="s">
        <v>586</v>
      </c>
      <c r="B30" s="730" t="s">
        <v>1202</v>
      </c>
      <c r="C30" s="731">
        <v>9.4984400000000004</v>
      </c>
      <c r="D30" s="731">
        <v>0</v>
      </c>
      <c r="E30" s="731"/>
      <c r="F30" s="731">
        <v>0</v>
      </c>
      <c r="G30" s="731">
        <v>0</v>
      </c>
      <c r="H30" s="731">
        <v>0</v>
      </c>
      <c r="I30" s="732" t="s">
        <v>569</v>
      </c>
      <c r="J30" s="733" t="s">
        <v>1</v>
      </c>
    </row>
    <row r="31" spans="1:10" ht="14.4" customHeight="1" x14ac:dyDescent="0.3">
      <c r="A31" s="729" t="s">
        <v>586</v>
      </c>
      <c r="B31" s="730" t="s">
        <v>1203</v>
      </c>
      <c r="C31" s="731">
        <v>357.48333000000002</v>
      </c>
      <c r="D31" s="731">
        <v>0</v>
      </c>
      <c r="E31" s="731"/>
      <c r="F31" s="731">
        <v>0</v>
      </c>
      <c r="G31" s="731">
        <v>0</v>
      </c>
      <c r="H31" s="731">
        <v>0</v>
      </c>
      <c r="I31" s="732" t="s">
        <v>569</v>
      </c>
      <c r="J31" s="733" t="s">
        <v>1</v>
      </c>
    </row>
    <row r="32" spans="1:10" ht="14.4" customHeight="1" x14ac:dyDescent="0.3">
      <c r="A32" s="729" t="s">
        <v>586</v>
      </c>
      <c r="B32" s="730" t="s">
        <v>1206</v>
      </c>
      <c r="C32" s="731">
        <v>0.42472000000000004</v>
      </c>
      <c r="D32" s="731">
        <v>0</v>
      </c>
      <c r="E32" s="731"/>
      <c r="F32" s="731">
        <v>0</v>
      </c>
      <c r="G32" s="731">
        <v>0</v>
      </c>
      <c r="H32" s="731">
        <v>0</v>
      </c>
      <c r="I32" s="732" t="s">
        <v>569</v>
      </c>
      <c r="J32" s="733" t="s">
        <v>1</v>
      </c>
    </row>
    <row r="33" spans="1:10" ht="14.4" customHeight="1" x14ac:dyDescent="0.3">
      <c r="A33" s="729" t="s">
        <v>586</v>
      </c>
      <c r="B33" s="730" t="s">
        <v>1207</v>
      </c>
      <c r="C33" s="731">
        <v>10.4695</v>
      </c>
      <c r="D33" s="731">
        <v>0</v>
      </c>
      <c r="E33" s="731"/>
      <c r="F33" s="731">
        <v>0</v>
      </c>
      <c r="G33" s="731">
        <v>0</v>
      </c>
      <c r="H33" s="731">
        <v>0</v>
      </c>
      <c r="I33" s="732" t="s">
        <v>569</v>
      </c>
      <c r="J33" s="733" t="s">
        <v>1</v>
      </c>
    </row>
    <row r="34" spans="1:10" ht="14.4" customHeight="1" x14ac:dyDescent="0.3">
      <c r="A34" s="729" t="s">
        <v>586</v>
      </c>
      <c r="B34" s="730" t="s">
        <v>588</v>
      </c>
      <c r="C34" s="731">
        <v>466.55772000000002</v>
      </c>
      <c r="D34" s="731">
        <v>-4.0469299999999997</v>
      </c>
      <c r="E34" s="731"/>
      <c r="F34" s="731">
        <v>0</v>
      </c>
      <c r="G34" s="731">
        <v>0</v>
      </c>
      <c r="H34" s="731">
        <v>0</v>
      </c>
      <c r="I34" s="732" t="s">
        <v>569</v>
      </c>
      <c r="J34" s="733" t="s">
        <v>584</v>
      </c>
    </row>
    <row r="35" spans="1:10" ht="14.4" customHeight="1" x14ac:dyDescent="0.3">
      <c r="A35" s="729" t="s">
        <v>569</v>
      </c>
      <c r="B35" s="730" t="s">
        <v>569</v>
      </c>
      <c r="C35" s="731" t="s">
        <v>569</v>
      </c>
      <c r="D35" s="731" t="s">
        <v>569</v>
      </c>
      <c r="E35" s="731"/>
      <c r="F35" s="731" t="s">
        <v>569</v>
      </c>
      <c r="G35" s="731" t="s">
        <v>569</v>
      </c>
      <c r="H35" s="731" t="s">
        <v>569</v>
      </c>
      <c r="I35" s="732" t="s">
        <v>569</v>
      </c>
      <c r="J35" s="733" t="s">
        <v>585</v>
      </c>
    </row>
    <row r="36" spans="1:10" ht="14.4" customHeight="1" x14ac:dyDescent="0.3">
      <c r="A36" s="729" t="s">
        <v>589</v>
      </c>
      <c r="B36" s="730" t="s">
        <v>590</v>
      </c>
      <c r="C36" s="731" t="s">
        <v>569</v>
      </c>
      <c r="D36" s="731" t="s">
        <v>569</v>
      </c>
      <c r="E36" s="731"/>
      <c r="F36" s="731" t="s">
        <v>569</v>
      </c>
      <c r="G36" s="731" t="s">
        <v>569</v>
      </c>
      <c r="H36" s="731" t="s">
        <v>569</v>
      </c>
      <c r="I36" s="732" t="s">
        <v>569</v>
      </c>
      <c r="J36" s="733" t="s">
        <v>0</v>
      </c>
    </row>
    <row r="37" spans="1:10" ht="14.4" customHeight="1" x14ac:dyDescent="0.3">
      <c r="A37" s="729" t="s">
        <v>589</v>
      </c>
      <c r="B37" s="730" t="s">
        <v>1202</v>
      </c>
      <c r="C37" s="731">
        <v>0.78042999999999996</v>
      </c>
      <c r="D37" s="731">
        <v>0</v>
      </c>
      <c r="E37" s="731"/>
      <c r="F37" s="731">
        <v>0</v>
      </c>
      <c r="G37" s="731">
        <v>0</v>
      </c>
      <c r="H37" s="731">
        <v>0</v>
      </c>
      <c r="I37" s="732" t="s">
        <v>569</v>
      </c>
      <c r="J37" s="733" t="s">
        <v>1</v>
      </c>
    </row>
    <row r="38" spans="1:10" ht="14.4" customHeight="1" x14ac:dyDescent="0.3">
      <c r="A38" s="729" t="s">
        <v>589</v>
      </c>
      <c r="B38" s="730" t="s">
        <v>1203</v>
      </c>
      <c r="C38" s="731">
        <v>5.0296000000000003</v>
      </c>
      <c r="D38" s="731">
        <v>0.2114</v>
      </c>
      <c r="E38" s="731"/>
      <c r="F38" s="731">
        <v>0</v>
      </c>
      <c r="G38" s="731">
        <v>0</v>
      </c>
      <c r="H38" s="731">
        <v>0</v>
      </c>
      <c r="I38" s="732" t="s">
        <v>569</v>
      </c>
      <c r="J38" s="733" t="s">
        <v>1</v>
      </c>
    </row>
    <row r="39" spans="1:10" ht="14.4" customHeight="1" x14ac:dyDescent="0.3">
      <c r="A39" s="729" t="s">
        <v>589</v>
      </c>
      <c r="B39" s="730" t="s">
        <v>1206</v>
      </c>
      <c r="C39" s="731">
        <v>0.16536000000000001</v>
      </c>
      <c r="D39" s="731">
        <v>0</v>
      </c>
      <c r="E39" s="731"/>
      <c r="F39" s="731">
        <v>0</v>
      </c>
      <c r="G39" s="731">
        <v>0</v>
      </c>
      <c r="H39" s="731">
        <v>0</v>
      </c>
      <c r="I39" s="732" t="s">
        <v>569</v>
      </c>
      <c r="J39" s="733" t="s">
        <v>1</v>
      </c>
    </row>
    <row r="40" spans="1:10" ht="14.4" customHeight="1" x14ac:dyDescent="0.3">
      <c r="A40" s="729" t="s">
        <v>589</v>
      </c>
      <c r="B40" s="730" t="s">
        <v>1207</v>
      </c>
      <c r="C40" s="731">
        <v>0.73015999999999992</v>
      </c>
      <c r="D40" s="731">
        <v>0.35816000000000003</v>
      </c>
      <c r="E40" s="731"/>
      <c r="F40" s="731">
        <v>0</v>
      </c>
      <c r="G40" s="731">
        <v>0</v>
      </c>
      <c r="H40" s="731">
        <v>0</v>
      </c>
      <c r="I40" s="732" t="s">
        <v>569</v>
      </c>
      <c r="J40" s="733" t="s">
        <v>1</v>
      </c>
    </row>
    <row r="41" spans="1:10" ht="14.4" customHeight="1" x14ac:dyDescent="0.3">
      <c r="A41" s="729" t="s">
        <v>589</v>
      </c>
      <c r="B41" s="730" t="s">
        <v>591</v>
      </c>
      <c r="C41" s="731">
        <v>6.7055499999999997</v>
      </c>
      <c r="D41" s="731">
        <v>0.56956000000000007</v>
      </c>
      <c r="E41" s="731"/>
      <c r="F41" s="731">
        <v>0</v>
      </c>
      <c r="G41" s="731">
        <v>0</v>
      </c>
      <c r="H41" s="731">
        <v>0</v>
      </c>
      <c r="I41" s="732" t="s">
        <v>569</v>
      </c>
      <c r="J41" s="733" t="s">
        <v>584</v>
      </c>
    </row>
    <row r="42" spans="1:10" ht="14.4" customHeight="1" x14ac:dyDescent="0.3">
      <c r="A42" s="729" t="s">
        <v>569</v>
      </c>
      <c r="B42" s="730" t="s">
        <v>569</v>
      </c>
      <c r="C42" s="731" t="s">
        <v>569</v>
      </c>
      <c r="D42" s="731" t="s">
        <v>569</v>
      </c>
      <c r="E42" s="731"/>
      <c r="F42" s="731" t="s">
        <v>569</v>
      </c>
      <c r="G42" s="731" t="s">
        <v>569</v>
      </c>
      <c r="H42" s="731" t="s">
        <v>569</v>
      </c>
      <c r="I42" s="732" t="s">
        <v>569</v>
      </c>
      <c r="J42" s="733" t="s">
        <v>585</v>
      </c>
    </row>
    <row r="43" spans="1:10" ht="14.4" customHeight="1" x14ac:dyDescent="0.3">
      <c r="A43" s="729" t="s">
        <v>592</v>
      </c>
      <c r="B43" s="730" t="s">
        <v>593</v>
      </c>
      <c r="C43" s="731" t="s">
        <v>569</v>
      </c>
      <c r="D43" s="731" t="s">
        <v>569</v>
      </c>
      <c r="E43" s="731"/>
      <c r="F43" s="731" t="s">
        <v>569</v>
      </c>
      <c r="G43" s="731" t="s">
        <v>569</v>
      </c>
      <c r="H43" s="731" t="s">
        <v>569</v>
      </c>
      <c r="I43" s="732" t="s">
        <v>569</v>
      </c>
      <c r="J43" s="733" t="s">
        <v>0</v>
      </c>
    </row>
    <row r="44" spans="1:10" ht="14.4" customHeight="1" x14ac:dyDescent="0.3">
      <c r="A44" s="729" t="s">
        <v>592</v>
      </c>
      <c r="B44" s="730" t="s">
        <v>1201</v>
      </c>
      <c r="C44" s="731">
        <v>23.45515</v>
      </c>
      <c r="D44" s="731">
        <v>51.857729999999997</v>
      </c>
      <c r="E44" s="731"/>
      <c r="F44" s="731">
        <v>53.953679999999991</v>
      </c>
      <c r="G44" s="731">
        <v>56</v>
      </c>
      <c r="H44" s="731">
        <v>-2.0463200000000086</v>
      </c>
      <c r="I44" s="732">
        <v>0.96345857142857128</v>
      </c>
      <c r="J44" s="733" t="s">
        <v>1</v>
      </c>
    </row>
    <row r="45" spans="1:10" ht="14.4" customHeight="1" x14ac:dyDescent="0.3">
      <c r="A45" s="729" t="s">
        <v>592</v>
      </c>
      <c r="B45" s="730" t="s">
        <v>1202</v>
      </c>
      <c r="C45" s="731">
        <v>53.723829999999992</v>
      </c>
      <c r="D45" s="731">
        <v>59.349299999999985</v>
      </c>
      <c r="E45" s="731"/>
      <c r="F45" s="731">
        <v>32.374050000000004</v>
      </c>
      <c r="G45" s="731">
        <v>56</v>
      </c>
      <c r="H45" s="731">
        <v>-23.625949999999996</v>
      </c>
      <c r="I45" s="732">
        <v>0.57810803571428582</v>
      </c>
      <c r="J45" s="733" t="s">
        <v>1</v>
      </c>
    </row>
    <row r="46" spans="1:10" ht="14.4" customHeight="1" x14ac:dyDescent="0.3">
      <c r="A46" s="729" t="s">
        <v>592</v>
      </c>
      <c r="B46" s="730" t="s">
        <v>1203</v>
      </c>
      <c r="C46" s="731">
        <v>590.50870999999961</v>
      </c>
      <c r="D46" s="731">
        <v>715.29518000000019</v>
      </c>
      <c r="E46" s="731"/>
      <c r="F46" s="731">
        <v>479.44842</v>
      </c>
      <c r="G46" s="731">
        <v>845</v>
      </c>
      <c r="H46" s="731">
        <v>-365.55158</v>
      </c>
      <c r="I46" s="732">
        <v>0.56739457988165676</v>
      </c>
      <c r="J46" s="733" t="s">
        <v>1</v>
      </c>
    </row>
    <row r="47" spans="1:10" ht="14.4" customHeight="1" x14ac:dyDescent="0.3">
      <c r="A47" s="729" t="s">
        <v>592</v>
      </c>
      <c r="B47" s="730" t="s">
        <v>1204</v>
      </c>
      <c r="C47" s="731">
        <v>10.74057</v>
      </c>
      <c r="D47" s="731">
        <v>10.02032</v>
      </c>
      <c r="E47" s="731"/>
      <c r="F47" s="731">
        <v>4.8351600000000001</v>
      </c>
      <c r="G47" s="731">
        <v>11</v>
      </c>
      <c r="H47" s="731">
        <v>-6.1648399999999999</v>
      </c>
      <c r="I47" s="732">
        <v>0.43956000000000001</v>
      </c>
      <c r="J47" s="733" t="s">
        <v>1</v>
      </c>
    </row>
    <row r="48" spans="1:10" ht="14.4" customHeight="1" x14ac:dyDescent="0.3">
      <c r="A48" s="729" t="s">
        <v>592</v>
      </c>
      <c r="B48" s="730" t="s">
        <v>1205</v>
      </c>
      <c r="C48" s="731">
        <v>0.59823000000000004</v>
      </c>
      <c r="D48" s="731">
        <v>2.3929200000000002</v>
      </c>
      <c r="E48" s="731"/>
      <c r="F48" s="731">
        <v>1.1964600000000001</v>
      </c>
      <c r="G48" s="731">
        <v>3</v>
      </c>
      <c r="H48" s="731">
        <v>-1.8035399999999999</v>
      </c>
      <c r="I48" s="732">
        <v>0.39882000000000001</v>
      </c>
      <c r="J48" s="733" t="s">
        <v>1</v>
      </c>
    </row>
    <row r="49" spans="1:10" ht="14.4" customHeight="1" x14ac:dyDescent="0.3">
      <c r="A49" s="729" t="s">
        <v>592</v>
      </c>
      <c r="B49" s="730" t="s">
        <v>1206</v>
      </c>
      <c r="C49" s="731">
        <v>1.6759999999999999</v>
      </c>
      <c r="D49" s="731">
        <v>1.736</v>
      </c>
      <c r="E49" s="731"/>
      <c r="F49" s="731">
        <v>0.83699999999999997</v>
      </c>
      <c r="G49" s="731">
        <v>3</v>
      </c>
      <c r="H49" s="731">
        <v>-2.1630000000000003</v>
      </c>
      <c r="I49" s="732">
        <v>0.27899999999999997</v>
      </c>
      <c r="J49" s="733" t="s">
        <v>1</v>
      </c>
    </row>
    <row r="50" spans="1:10" ht="14.4" customHeight="1" x14ac:dyDescent="0.3">
      <c r="A50" s="729" t="s">
        <v>592</v>
      </c>
      <c r="B50" s="730" t="s">
        <v>1207</v>
      </c>
      <c r="C50" s="731">
        <v>28.553139999999999</v>
      </c>
      <c r="D50" s="731">
        <v>28.713999999999999</v>
      </c>
      <c r="E50" s="731"/>
      <c r="F50" s="731">
        <v>18.772740000000002</v>
      </c>
      <c r="G50" s="731">
        <v>34</v>
      </c>
      <c r="H50" s="731">
        <v>-15.227259999999998</v>
      </c>
      <c r="I50" s="732">
        <v>0.55213941176470593</v>
      </c>
      <c r="J50" s="733" t="s">
        <v>1</v>
      </c>
    </row>
    <row r="51" spans="1:10" ht="14.4" customHeight="1" x14ac:dyDescent="0.3">
      <c r="A51" s="729" t="s">
        <v>592</v>
      </c>
      <c r="B51" s="730" t="s">
        <v>1208</v>
      </c>
      <c r="C51" s="731">
        <v>52.877000000000002</v>
      </c>
      <c r="D51" s="731">
        <v>62.952820000000003</v>
      </c>
      <c r="E51" s="731"/>
      <c r="F51" s="731">
        <v>4.7431999999999999</v>
      </c>
      <c r="G51" s="731">
        <v>60</v>
      </c>
      <c r="H51" s="731">
        <v>-55.256799999999998</v>
      </c>
      <c r="I51" s="732">
        <v>7.9053333333333337E-2</v>
      </c>
      <c r="J51" s="733" t="s">
        <v>1</v>
      </c>
    </row>
    <row r="52" spans="1:10" ht="14.4" customHeight="1" x14ac:dyDescent="0.3">
      <c r="A52" s="729" t="s">
        <v>592</v>
      </c>
      <c r="B52" s="730" t="s">
        <v>1209</v>
      </c>
      <c r="C52" s="731">
        <v>81.943239999999989</v>
      </c>
      <c r="D52" s="731">
        <v>88.357939999999999</v>
      </c>
      <c r="E52" s="731"/>
      <c r="F52" s="731">
        <v>63.478050000000003</v>
      </c>
      <c r="G52" s="731">
        <v>99</v>
      </c>
      <c r="H52" s="731">
        <v>-35.521949999999997</v>
      </c>
      <c r="I52" s="732">
        <v>0.64119242424242429</v>
      </c>
      <c r="J52" s="733" t="s">
        <v>1</v>
      </c>
    </row>
    <row r="53" spans="1:10" ht="14.4" customHeight="1" x14ac:dyDescent="0.3">
      <c r="A53" s="729" t="s">
        <v>592</v>
      </c>
      <c r="B53" s="730" t="s">
        <v>594</v>
      </c>
      <c r="C53" s="731">
        <v>844.07586999999955</v>
      </c>
      <c r="D53" s="731">
        <v>1020.67621</v>
      </c>
      <c r="E53" s="731"/>
      <c r="F53" s="731">
        <v>659.63876000000005</v>
      </c>
      <c r="G53" s="731">
        <v>1167</v>
      </c>
      <c r="H53" s="731">
        <v>-507.36123999999995</v>
      </c>
      <c r="I53" s="732">
        <v>0.56524315338474729</v>
      </c>
      <c r="J53" s="733" t="s">
        <v>584</v>
      </c>
    </row>
    <row r="54" spans="1:10" ht="14.4" customHeight="1" x14ac:dyDescent="0.3">
      <c r="A54" s="729" t="s">
        <v>569</v>
      </c>
      <c r="B54" s="730" t="s">
        <v>569</v>
      </c>
      <c r="C54" s="731" t="s">
        <v>569</v>
      </c>
      <c r="D54" s="731" t="s">
        <v>569</v>
      </c>
      <c r="E54" s="731"/>
      <c r="F54" s="731" t="s">
        <v>569</v>
      </c>
      <c r="G54" s="731" t="s">
        <v>569</v>
      </c>
      <c r="H54" s="731" t="s">
        <v>569</v>
      </c>
      <c r="I54" s="732" t="s">
        <v>569</v>
      </c>
      <c r="J54" s="733" t="s">
        <v>585</v>
      </c>
    </row>
    <row r="55" spans="1:10" ht="14.4" customHeight="1" x14ac:dyDescent="0.3">
      <c r="A55" s="729" t="s">
        <v>567</v>
      </c>
      <c r="B55" s="730" t="s">
        <v>579</v>
      </c>
      <c r="C55" s="731">
        <v>1522.8021899999994</v>
      </c>
      <c r="D55" s="731">
        <v>1308.4237600000004</v>
      </c>
      <c r="E55" s="731"/>
      <c r="F55" s="731">
        <v>956.84746000000007</v>
      </c>
      <c r="G55" s="731">
        <v>1484</v>
      </c>
      <c r="H55" s="731">
        <v>-527.15253999999993</v>
      </c>
      <c r="I55" s="732">
        <v>0.64477591644204857</v>
      </c>
      <c r="J55" s="733" t="s">
        <v>580</v>
      </c>
    </row>
  </sheetData>
  <mergeCells count="3">
    <mergeCell ref="A1:I1"/>
    <mergeCell ref="F3:I3"/>
    <mergeCell ref="C4:D4"/>
  </mergeCells>
  <conditionalFormatting sqref="F16 F56:F65537">
    <cfRule type="cellIs" dxfId="41" priority="18" stopIfTrue="1" operator="greaterThan">
      <formula>1</formula>
    </cfRule>
  </conditionalFormatting>
  <conditionalFormatting sqref="H5:H15">
    <cfRule type="expression" dxfId="40" priority="14">
      <formula>$H5&gt;0</formula>
    </cfRule>
  </conditionalFormatting>
  <conditionalFormatting sqref="I5:I15">
    <cfRule type="expression" dxfId="39" priority="15">
      <formula>$I5&gt;1</formula>
    </cfRule>
  </conditionalFormatting>
  <conditionalFormatting sqref="B5:B15">
    <cfRule type="expression" dxfId="38" priority="11">
      <formula>OR($J5="NS",$J5="SumaNS",$J5="Účet")</formula>
    </cfRule>
  </conditionalFormatting>
  <conditionalFormatting sqref="F5:I15 B5:D15">
    <cfRule type="expression" dxfId="37" priority="17">
      <formula>AND($J5&lt;&gt;"",$J5&lt;&gt;"mezeraKL")</formula>
    </cfRule>
  </conditionalFormatting>
  <conditionalFormatting sqref="B5:D15 F5:I15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35" priority="13">
      <formula>OR($J5="SumaNS",$J5="NS")</formula>
    </cfRule>
  </conditionalFormatting>
  <conditionalFormatting sqref="A5:A15">
    <cfRule type="expression" dxfId="34" priority="9">
      <formula>AND($J5&lt;&gt;"mezeraKL",$J5&lt;&gt;"")</formula>
    </cfRule>
  </conditionalFormatting>
  <conditionalFormatting sqref="A5:A15">
    <cfRule type="expression" dxfId="33" priority="10">
      <formula>AND($J5&lt;&gt;"",$J5&lt;&gt;"mezeraKL")</formula>
    </cfRule>
  </conditionalFormatting>
  <conditionalFormatting sqref="H17:H55">
    <cfRule type="expression" dxfId="32" priority="6">
      <formula>$H17&gt;0</formula>
    </cfRule>
  </conditionalFormatting>
  <conditionalFormatting sqref="A17:A55">
    <cfRule type="expression" dxfId="31" priority="5">
      <formula>AND($J17&lt;&gt;"mezeraKL",$J17&lt;&gt;"")</formula>
    </cfRule>
  </conditionalFormatting>
  <conditionalFormatting sqref="I17:I55">
    <cfRule type="expression" dxfId="30" priority="7">
      <formula>$I17&gt;1</formula>
    </cfRule>
  </conditionalFormatting>
  <conditionalFormatting sqref="B17:B55">
    <cfRule type="expression" dxfId="29" priority="4">
      <formula>OR($J17="NS",$J17="SumaNS",$J17="Účet")</formula>
    </cfRule>
  </conditionalFormatting>
  <conditionalFormatting sqref="A17:D55 F17:I55">
    <cfRule type="expression" dxfId="28" priority="8">
      <formula>AND($J17&lt;&gt;"",$J17&lt;&gt;"mezeraKL")</formula>
    </cfRule>
  </conditionalFormatting>
  <conditionalFormatting sqref="B17:D55 F17:I55">
    <cfRule type="expression" dxfId="27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55 F17:I55">
    <cfRule type="expression" dxfId="26" priority="2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0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1561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6.9030920100151327</v>
      </c>
      <c r="J3" s="203">
        <f>SUBTOTAL(9,J5:J1048576)</f>
        <v>138190.75</v>
      </c>
      <c r="K3" s="204">
        <f>SUBTOTAL(9,K5:K1048576)</f>
        <v>953943.46218299866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567</v>
      </c>
      <c r="B5" s="825" t="s">
        <v>568</v>
      </c>
      <c r="C5" s="828" t="s">
        <v>581</v>
      </c>
      <c r="D5" s="862" t="s">
        <v>582</v>
      </c>
      <c r="E5" s="828" t="s">
        <v>1210</v>
      </c>
      <c r="F5" s="862" t="s">
        <v>1211</v>
      </c>
      <c r="G5" s="828" t="s">
        <v>1212</v>
      </c>
      <c r="H5" s="828" t="s">
        <v>1213</v>
      </c>
      <c r="I5" s="225">
        <v>147.17999267578125</v>
      </c>
      <c r="J5" s="225">
        <v>20</v>
      </c>
      <c r="K5" s="848">
        <v>2943.639892578125</v>
      </c>
    </row>
    <row r="6" spans="1:11" ht="14.4" customHeight="1" x14ac:dyDescent="0.3">
      <c r="A6" s="831" t="s">
        <v>567</v>
      </c>
      <c r="B6" s="832" t="s">
        <v>568</v>
      </c>
      <c r="C6" s="835" t="s">
        <v>581</v>
      </c>
      <c r="D6" s="863" t="s">
        <v>582</v>
      </c>
      <c r="E6" s="835" t="s">
        <v>1210</v>
      </c>
      <c r="F6" s="863" t="s">
        <v>1211</v>
      </c>
      <c r="G6" s="835" t="s">
        <v>1214</v>
      </c>
      <c r="H6" s="835" t="s">
        <v>1215</v>
      </c>
      <c r="I6" s="849">
        <v>117.57999928792317</v>
      </c>
      <c r="J6" s="849">
        <v>3</v>
      </c>
      <c r="K6" s="850">
        <v>352.73999786376953</v>
      </c>
    </row>
    <row r="7" spans="1:11" ht="14.4" customHeight="1" x14ac:dyDescent="0.3">
      <c r="A7" s="831" t="s">
        <v>567</v>
      </c>
      <c r="B7" s="832" t="s">
        <v>568</v>
      </c>
      <c r="C7" s="835" t="s">
        <v>581</v>
      </c>
      <c r="D7" s="863" t="s">
        <v>582</v>
      </c>
      <c r="E7" s="835" t="s">
        <v>1210</v>
      </c>
      <c r="F7" s="863" t="s">
        <v>1211</v>
      </c>
      <c r="G7" s="835" t="s">
        <v>1216</v>
      </c>
      <c r="H7" s="835" t="s">
        <v>1217</v>
      </c>
      <c r="I7" s="849">
        <v>9228.2001953125</v>
      </c>
      <c r="J7" s="849">
        <v>0.5</v>
      </c>
      <c r="K7" s="850">
        <v>4614.10009765625</v>
      </c>
    </row>
    <row r="8" spans="1:11" ht="14.4" customHeight="1" x14ac:dyDescent="0.3">
      <c r="A8" s="831" t="s">
        <v>567</v>
      </c>
      <c r="B8" s="832" t="s">
        <v>568</v>
      </c>
      <c r="C8" s="835" t="s">
        <v>581</v>
      </c>
      <c r="D8" s="863" t="s">
        <v>582</v>
      </c>
      <c r="E8" s="835" t="s">
        <v>1210</v>
      </c>
      <c r="F8" s="863" t="s">
        <v>1211</v>
      </c>
      <c r="G8" s="835" t="s">
        <v>1218</v>
      </c>
      <c r="H8" s="835" t="s">
        <v>1219</v>
      </c>
      <c r="I8" s="849">
        <v>12.174999713897705</v>
      </c>
      <c r="J8" s="849">
        <v>20</v>
      </c>
      <c r="K8" s="850">
        <v>243.5</v>
      </c>
    </row>
    <row r="9" spans="1:11" ht="14.4" customHeight="1" x14ac:dyDescent="0.3">
      <c r="A9" s="831" t="s">
        <v>567</v>
      </c>
      <c r="B9" s="832" t="s">
        <v>568</v>
      </c>
      <c r="C9" s="835" t="s">
        <v>581</v>
      </c>
      <c r="D9" s="863" t="s">
        <v>582</v>
      </c>
      <c r="E9" s="835" t="s">
        <v>1210</v>
      </c>
      <c r="F9" s="863" t="s">
        <v>1211</v>
      </c>
      <c r="G9" s="835" t="s">
        <v>1220</v>
      </c>
      <c r="H9" s="835" t="s">
        <v>1221</v>
      </c>
      <c r="I9" s="849">
        <v>3035.31005859375</v>
      </c>
      <c r="J9" s="849">
        <v>3</v>
      </c>
      <c r="K9" s="850">
        <v>9105.93017578125</v>
      </c>
    </row>
    <row r="10" spans="1:11" ht="14.4" customHeight="1" x14ac:dyDescent="0.3">
      <c r="A10" s="831" t="s">
        <v>567</v>
      </c>
      <c r="B10" s="832" t="s">
        <v>568</v>
      </c>
      <c r="C10" s="835" t="s">
        <v>581</v>
      </c>
      <c r="D10" s="863" t="s">
        <v>582</v>
      </c>
      <c r="E10" s="835" t="s">
        <v>1210</v>
      </c>
      <c r="F10" s="863" t="s">
        <v>1211</v>
      </c>
      <c r="G10" s="835" t="s">
        <v>1222</v>
      </c>
      <c r="H10" s="835" t="s">
        <v>1223</v>
      </c>
      <c r="I10" s="849">
        <v>3035.31005859375</v>
      </c>
      <c r="J10" s="849">
        <v>2</v>
      </c>
      <c r="K10" s="850">
        <v>6070.6201171875</v>
      </c>
    </row>
    <row r="11" spans="1:11" ht="14.4" customHeight="1" x14ac:dyDescent="0.3">
      <c r="A11" s="831" t="s">
        <v>567</v>
      </c>
      <c r="B11" s="832" t="s">
        <v>568</v>
      </c>
      <c r="C11" s="835" t="s">
        <v>581</v>
      </c>
      <c r="D11" s="863" t="s">
        <v>582</v>
      </c>
      <c r="E11" s="835" t="s">
        <v>1210</v>
      </c>
      <c r="F11" s="863" t="s">
        <v>1211</v>
      </c>
      <c r="G11" s="835" t="s">
        <v>1224</v>
      </c>
      <c r="H11" s="835" t="s">
        <v>1225</v>
      </c>
      <c r="I11" s="849">
        <v>4598.139973958333</v>
      </c>
      <c r="J11" s="849">
        <v>9</v>
      </c>
      <c r="K11" s="850">
        <v>41383.259765625</v>
      </c>
    </row>
    <row r="12" spans="1:11" ht="14.4" customHeight="1" x14ac:dyDescent="0.3">
      <c r="A12" s="831" t="s">
        <v>567</v>
      </c>
      <c r="B12" s="832" t="s">
        <v>568</v>
      </c>
      <c r="C12" s="835" t="s">
        <v>581</v>
      </c>
      <c r="D12" s="863" t="s">
        <v>582</v>
      </c>
      <c r="E12" s="835" t="s">
        <v>1210</v>
      </c>
      <c r="F12" s="863" t="s">
        <v>1211</v>
      </c>
      <c r="G12" s="835" t="s">
        <v>1226</v>
      </c>
      <c r="H12" s="835" t="s">
        <v>1227</v>
      </c>
      <c r="I12" s="849">
        <v>9228.2001953125</v>
      </c>
      <c r="J12" s="849">
        <v>1</v>
      </c>
      <c r="K12" s="850">
        <v>9228.2001953125</v>
      </c>
    </row>
    <row r="13" spans="1:11" ht="14.4" customHeight="1" x14ac:dyDescent="0.3">
      <c r="A13" s="831" t="s">
        <v>567</v>
      </c>
      <c r="B13" s="832" t="s">
        <v>568</v>
      </c>
      <c r="C13" s="835" t="s">
        <v>581</v>
      </c>
      <c r="D13" s="863" t="s">
        <v>582</v>
      </c>
      <c r="E13" s="835" t="s">
        <v>1210</v>
      </c>
      <c r="F13" s="863" t="s">
        <v>1211</v>
      </c>
      <c r="G13" s="835" t="s">
        <v>1228</v>
      </c>
      <c r="H13" s="835" t="s">
        <v>1229</v>
      </c>
      <c r="I13" s="849">
        <v>22994.599609375</v>
      </c>
      <c r="J13" s="849">
        <v>0.25</v>
      </c>
      <c r="K13" s="850">
        <v>5748.64990234375</v>
      </c>
    </row>
    <row r="14" spans="1:11" ht="14.4" customHeight="1" x14ac:dyDescent="0.3">
      <c r="A14" s="831" t="s">
        <v>567</v>
      </c>
      <c r="B14" s="832" t="s">
        <v>568</v>
      </c>
      <c r="C14" s="835" t="s">
        <v>581</v>
      </c>
      <c r="D14" s="863" t="s">
        <v>582</v>
      </c>
      <c r="E14" s="835" t="s">
        <v>1210</v>
      </c>
      <c r="F14" s="863" t="s">
        <v>1211</v>
      </c>
      <c r="G14" s="835" t="s">
        <v>1230</v>
      </c>
      <c r="H14" s="835" t="s">
        <v>1231</v>
      </c>
      <c r="I14" s="849">
        <v>3709.679931640625</v>
      </c>
      <c r="J14" s="849">
        <v>0.5</v>
      </c>
      <c r="K14" s="850">
        <v>1854.8399658203125</v>
      </c>
    </row>
    <row r="15" spans="1:11" ht="14.4" customHeight="1" x14ac:dyDescent="0.3">
      <c r="A15" s="831" t="s">
        <v>567</v>
      </c>
      <c r="B15" s="832" t="s">
        <v>568</v>
      </c>
      <c r="C15" s="835" t="s">
        <v>581</v>
      </c>
      <c r="D15" s="863" t="s">
        <v>582</v>
      </c>
      <c r="E15" s="835" t="s">
        <v>1210</v>
      </c>
      <c r="F15" s="863" t="s">
        <v>1211</v>
      </c>
      <c r="G15" s="835" t="s">
        <v>1232</v>
      </c>
      <c r="H15" s="835" t="s">
        <v>1233</v>
      </c>
      <c r="I15" s="849">
        <v>3130.7550048828125</v>
      </c>
      <c r="J15" s="849">
        <v>3</v>
      </c>
      <c r="K15" s="850">
        <v>9392.259765625</v>
      </c>
    </row>
    <row r="16" spans="1:11" ht="14.4" customHeight="1" x14ac:dyDescent="0.3">
      <c r="A16" s="831" t="s">
        <v>567</v>
      </c>
      <c r="B16" s="832" t="s">
        <v>568</v>
      </c>
      <c r="C16" s="835" t="s">
        <v>581</v>
      </c>
      <c r="D16" s="863" t="s">
        <v>582</v>
      </c>
      <c r="E16" s="835" t="s">
        <v>1210</v>
      </c>
      <c r="F16" s="863" t="s">
        <v>1211</v>
      </c>
      <c r="G16" s="835" t="s">
        <v>1234</v>
      </c>
      <c r="H16" s="835" t="s">
        <v>1235</v>
      </c>
      <c r="I16" s="849">
        <v>213.35000610351563</v>
      </c>
      <c r="J16" s="849">
        <v>12</v>
      </c>
      <c r="K16" s="850">
        <v>2560.1700439453125</v>
      </c>
    </row>
    <row r="17" spans="1:11" ht="14.4" customHeight="1" x14ac:dyDescent="0.3">
      <c r="A17" s="831" t="s">
        <v>567</v>
      </c>
      <c r="B17" s="832" t="s">
        <v>568</v>
      </c>
      <c r="C17" s="835" t="s">
        <v>581</v>
      </c>
      <c r="D17" s="863" t="s">
        <v>582</v>
      </c>
      <c r="E17" s="835" t="s">
        <v>1210</v>
      </c>
      <c r="F17" s="863" t="s">
        <v>1211</v>
      </c>
      <c r="G17" s="835" t="s">
        <v>1236</v>
      </c>
      <c r="H17" s="835" t="s">
        <v>1237</v>
      </c>
      <c r="I17" s="849">
        <v>2722.49853515625</v>
      </c>
      <c r="J17" s="849">
        <v>17</v>
      </c>
      <c r="K17" s="850">
        <v>46282.48046875</v>
      </c>
    </row>
    <row r="18" spans="1:11" ht="14.4" customHeight="1" x14ac:dyDescent="0.3">
      <c r="A18" s="831" t="s">
        <v>567</v>
      </c>
      <c r="B18" s="832" t="s">
        <v>568</v>
      </c>
      <c r="C18" s="835" t="s">
        <v>581</v>
      </c>
      <c r="D18" s="863" t="s">
        <v>582</v>
      </c>
      <c r="E18" s="835" t="s">
        <v>1210</v>
      </c>
      <c r="F18" s="863" t="s">
        <v>1211</v>
      </c>
      <c r="G18" s="835" t="s">
        <v>1238</v>
      </c>
      <c r="H18" s="835" t="s">
        <v>1239</v>
      </c>
      <c r="I18" s="849">
        <v>2397.39990234375</v>
      </c>
      <c r="J18" s="849">
        <v>1</v>
      </c>
      <c r="K18" s="850">
        <v>2397.39990234375</v>
      </c>
    </row>
    <row r="19" spans="1:11" ht="14.4" customHeight="1" x14ac:dyDescent="0.3">
      <c r="A19" s="831" t="s">
        <v>567</v>
      </c>
      <c r="B19" s="832" t="s">
        <v>568</v>
      </c>
      <c r="C19" s="835" t="s">
        <v>581</v>
      </c>
      <c r="D19" s="863" t="s">
        <v>582</v>
      </c>
      <c r="E19" s="835" t="s">
        <v>1210</v>
      </c>
      <c r="F19" s="863" t="s">
        <v>1211</v>
      </c>
      <c r="G19" s="835" t="s">
        <v>1240</v>
      </c>
      <c r="H19" s="835" t="s">
        <v>1241</v>
      </c>
      <c r="I19" s="849">
        <v>2624.5400390625</v>
      </c>
      <c r="J19" s="849">
        <v>1</v>
      </c>
      <c r="K19" s="850">
        <v>2624.5400390625</v>
      </c>
    </row>
    <row r="20" spans="1:11" ht="14.4" customHeight="1" x14ac:dyDescent="0.3">
      <c r="A20" s="831" t="s">
        <v>567</v>
      </c>
      <c r="B20" s="832" t="s">
        <v>568</v>
      </c>
      <c r="C20" s="835" t="s">
        <v>581</v>
      </c>
      <c r="D20" s="863" t="s">
        <v>582</v>
      </c>
      <c r="E20" s="835" t="s">
        <v>1210</v>
      </c>
      <c r="F20" s="863" t="s">
        <v>1211</v>
      </c>
      <c r="G20" s="835" t="s">
        <v>1242</v>
      </c>
      <c r="H20" s="835" t="s">
        <v>1243</v>
      </c>
      <c r="I20" s="849">
        <v>1149.5</v>
      </c>
      <c r="J20" s="849">
        <v>3</v>
      </c>
      <c r="K20" s="850">
        <v>3448.5</v>
      </c>
    </row>
    <row r="21" spans="1:11" ht="14.4" customHeight="1" x14ac:dyDescent="0.3">
      <c r="A21" s="831" t="s">
        <v>567</v>
      </c>
      <c r="B21" s="832" t="s">
        <v>568</v>
      </c>
      <c r="C21" s="835" t="s">
        <v>581</v>
      </c>
      <c r="D21" s="863" t="s">
        <v>582</v>
      </c>
      <c r="E21" s="835" t="s">
        <v>1244</v>
      </c>
      <c r="F21" s="863" t="s">
        <v>1245</v>
      </c>
      <c r="G21" s="835" t="s">
        <v>1246</v>
      </c>
      <c r="H21" s="835" t="s">
        <v>1247</v>
      </c>
      <c r="I21" s="849">
        <v>790.8800048828125</v>
      </c>
      <c r="J21" s="849">
        <v>2</v>
      </c>
      <c r="K21" s="850">
        <v>1581.760009765625</v>
      </c>
    </row>
    <row r="22" spans="1:11" ht="14.4" customHeight="1" x14ac:dyDescent="0.3">
      <c r="A22" s="831" t="s">
        <v>567</v>
      </c>
      <c r="B22" s="832" t="s">
        <v>568</v>
      </c>
      <c r="C22" s="835" t="s">
        <v>581</v>
      </c>
      <c r="D22" s="863" t="s">
        <v>582</v>
      </c>
      <c r="E22" s="835" t="s">
        <v>1244</v>
      </c>
      <c r="F22" s="863" t="s">
        <v>1245</v>
      </c>
      <c r="G22" s="835" t="s">
        <v>1248</v>
      </c>
      <c r="H22" s="835" t="s">
        <v>1249</v>
      </c>
      <c r="I22" s="849">
        <v>6.0950000286102295</v>
      </c>
      <c r="J22" s="849">
        <v>400</v>
      </c>
      <c r="K22" s="850">
        <v>2437.5</v>
      </c>
    </row>
    <row r="23" spans="1:11" ht="14.4" customHeight="1" x14ac:dyDescent="0.3">
      <c r="A23" s="831" t="s">
        <v>567</v>
      </c>
      <c r="B23" s="832" t="s">
        <v>568</v>
      </c>
      <c r="C23" s="835" t="s">
        <v>581</v>
      </c>
      <c r="D23" s="863" t="s">
        <v>582</v>
      </c>
      <c r="E23" s="835" t="s">
        <v>1244</v>
      </c>
      <c r="F23" s="863" t="s">
        <v>1245</v>
      </c>
      <c r="G23" s="835" t="s">
        <v>1250</v>
      </c>
      <c r="H23" s="835" t="s">
        <v>1251</v>
      </c>
      <c r="I23" s="849">
        <v>0.3033333420753479</v>
      </c>
      <c r="J23" s="849">
        <v>1500</v>
      </c>
      <c r="K23" s="850">
        <v>454.94999694824219</v>
      </c>
    </row>
    <row r="24" spans="1:11" ht="14.4" customHeight="1" x14ac:dyDescent="0.3">
      <c r="A24" s="831" t="s">
        <v>567</v>
      </c>
      <c r="B24" s="832" t="s">
        <v>568</v>
      </c>
      <c r="C24" s="835" t="s">
        <v>581</v>
      </c>
      <c r="D24" s="863" t="s">
        <v>582</v>
      </c>
      <c r="E24" s="835" t="s">
        <v>1244</v>
      </c>
      <c r="F24" s="863" t="s">
        <v>1245</v>
      </c>
      <c r="G24" s="835" t="s">
        <v>1252</v>
      </c>
      <c r="H24" s="835" t="s">
        <v>1253</v>
      </c>
      <c r="I24" s="849">
        <v>7.630000114440918</v>
      </c>
      <c r="J24" s="849">
        <v>48</v>
      </c>
      <c r="K24" s="850">
        <v>366.239990234375</v>
      </c>
    </row>
    <row r="25" spans="1:11" ht="14.4" customHeight="1" x14ac:dyDescent="0.3">
      <c r="A25" s="831" t="s">
        <v>567</v>
      </c>
      <c r="B25" s="832" t="s">
        <v>568</v>
      </c>
      <c r="C25" s="835" t="s">
        <v>581</v>
      </c>
      <c r="D25" s="863" t="s">
        <v>582</v>
      </c>
      <c r="E25" s="835" t="s">
        <v>1244</v>
      </c>
      <c r="F25" s="863" t="s">
        <v>1245</v>
      </c>
      <c r="G25" s="835" t="s">
        <v>1254</v>
      </c>
      <c r="H25" s="835" t="s">
        <v>1255</v>
      </c>
      <c r="I25" s="849">
        <v>0.28999999165534973</v>
      </c>
      <c r="J25" s="849">
        <v>19200</v>
      </c>
      <c r="K25" s="850">
        <v>5575.68017578125</v>
      </c>
    </row>
    <row r="26" spans="1:11" ht="14.4" customHeight="1" x14ac:dyDescent="0.3">
      <c r="A26" s="831" t="s">
        <v>567</v>
      </c>
      <c r="B26" s="832" t="s">
        <v>568</v>
      </c>
      <c r="C26" s="835" t="s">
        <v>581</v>
      </c>
      <c r="D26" s="863" t="s">
        <v>582</v>
      </c>
      <c r="E26" s="835" t="s">
        <v>1244</v>
      </c>
      <c r="F26" s="863" t="s">
        <v>1245</v>
      </c>
      <c r="G26" s="835" t="s">
        <v>1256</v>
      </c>
      <c r="H26" s="835" t="s">
        <v>1257</v>
      </c>
      <c r="I26" s="849">
        <v>0.15000000596046448</v>
      </c>
      <c r="J26" s="849">
        <v>1500</v>
      </c>
      <c r="K26" s="850">
        <v>225</v>
      </c>
    </row>
    <row r="27" spans="1:11" ht="14.4" customHeight="1" x14ac:dyDescent="0.3">
      <c r="A27" s="831" t="s">
        <v>567</v>
      </c>
      <c r="B27" s="832" t="s">
        <v>568</v>
      </c>
      <c r="C27" s="835" t="s">
        <v>581</v>
      </c>
      <c r="D27" s="863" t="s">
        <v>582</v>
      </c>
      <c r="E27" s="835" t="s">
        <v>1244</v>
      </c>
      <c r="F27" s="863" t="s">
        <v>1245</v>
      </c>
      <c r="G27" s="835" t="s">
        <v>1258</v>
      </c>
      <c r="H27" s="835" t="s">
        <v>1259</v>
      </c>
      <c r="I27" s="849">
        <v>28.739999771118164</v>
      </c>
      <c r="J27" s="849">
        <v>3</v>
      </c>
      <c r="K27" s="850">
        <v>86.220001220703125</v>
      </c>
    </row>
    <row r="28" spans="1:11" ht="14.4" customHeight="1" x14ac:dyDescent="0.3">
      <c r="A28" s="831" t="s">
        <v>567</v>
      </c>
      <c r="B28" s="832" t="s">
        <v>568</v>
      </c>
      <c r="C28" s="835" t="s">
        <v>581</v>
      </c>
      <c r="D28" s="863" t="s">
        <v>582</v>
      </c>
      <c r="E28" s="835" t="s">
        <v>1260</v>
      </c>
      <c r="F28" s="863" t="s">
        <v>1261</v>
      </c>
      <c r="G28" s="835" t="s">
        <v>1262</v>
      </c>
      <c r="H28" s="835" t="s">
        <v>1263</v>
      </c>
      <c r="I28" s="849">
        <v>17.459999084472656</v>
      </c>
      <c r="J28" s="849">
        <v>1600</v>
      </c>
      <c r="K28" s="850">
        <v>27936.240234375</v>
      </c>
    </row>
    <row r="29" spans="1:11" ht="14.4" customHeight="1" x14ac:dyDescent="0.3">
      <c r="A29" s="831" t="s">
        <v>567</v>
      </c>
      <c r="B29" s="832" t="s">
        <v>568</v>
      </c>
      <c r="C29" s="835" t="s">
        <v>581</v>
      </c>
      <c r="D29" s="863" t="s">
        <v>582</v>
      </c>
      <c r="E29" s="835" t="s">
        <v>1260</v>
      </c>
      <c r="F29" s="863" t="s">
        <v>1261</v>
      </c>
      <c r="G29" s="835" t="s">
        <v>1264</v>
      </c>
      <c r="H29" s="835" t="s">
        <v>1265</v>
      </c>
      <c r="I29" s="849">
        <v>492.47000122070313</v>
      </c>
      <c r="J29" s="849">
        <v>80</v>
      </c>
      <c r="K29" s="850">
        <v>39397.6015625</v>
      </c>
    </row>
    <row r="30" spans="1:11" ht="14.4" customHeight="1" x14ac:dyDescent="0.3">
      <c r="A30" s="831" t="s">
        <v>567</v>
      </c>
      <c r="B30" s="832" t="s">
        <v>568</v>
      </c>
      <c r="C30" s="835" t="s">
        <v>581</v>
      </c>
      <c r="D30" s="863" t="s">
        <v>582</v>
      </c>
      <c r="E30" s="835" t="s">
        <v>1260</v>
      </c>
      <c r="F30" s="863" t="s">
        <v>1261</v>
      </c>
      <c r="G30" s="835" t="s">
        <v>1266</v>
      </c>
      <c r="H30" s="835" t="s">
        <v>1267</v>
      </c>
      <c r="I30" s="849">
        <v>25.409999847412109</v>
      </c>
      <c r="J30" s="849">
        <v>150</v>
      </c>
      <c r="K30" s="850">
        <v>3811.5</v>
      </c>
    </row>
    <row r="31" spans="1:11" ht="14.4" customHeight="1" x14ac:dyDescent="0.3">
      <c r="A31" s="831" t="s">
        <v>567</v>
      </c>
      <c r="B31" s="832" t="s">
        <v>568</v>
      </c>
      <c r="C31" s="835" t="s">
        <v>581</v>
      </c>
      <c r="D31" s="863" t="s">
        <v>582</v>
      </c>
      <c r="E31" s="835" t="s">
        <v>1260</v>
      </c>
      <c r="F31" s="863" t="s">
        <v>1261</v>
      </c>
      <c r="G31" s="835" t="s">
        <v>1268</v>
      </c>
      <c r="H31" s="835" t="s">
        <v>1269</v>
      </c>
      <c r="I31" s="849">
        <v>15.930000305175781</v>
      </c>
      <c r="J31" s="849">
        <v>50</v>
      </c>
      <c r="K31" s="850">
        <v>796.5</v>
      </c>
    </row>
    <row r="32" spans="1:11" ht="14.4" customHeight="1" x14ac:dyDescent="0.3">
      <c r="A32" s="831" t="s">
        <v>567</v>
      </c>
      <c r="B32" s="832" t="s">
        <v>568</v>
      </c>
      <c r="C32" s="835" t="s">
        <v>581</v>
      </c>
      <c r="D32" s="863" t="s">
        <v>582</v>
      </c>
      <c r="E32" s="835" t="s">
        <v>1260</v>
      </c>
      <c r="F32" s="863" t="s">
        <v>1261</v>
      </c>
      <c r="G32" s="835" t="s">
        <v>1270</v>
      </c>
      <c r="H32" s="835" t="s">
        <v>1271</v>
      </c>
      <c r="I32" s="849">
        <v>371.47000122070313</v>
      </c>
      <c r="J32" s="849">
        <v>15</v>
      </c>
      <c r="K32" s="850">
        <v>5572.0499267578125</v>
      </c>
    </row>
    <row r="33" spans="1:11" ht="14.4" customHeight="1" x14ac:dyDescent="0.3">
      <c r="A33" s="831" t="s">
        <v>567</v>
      </c>
      <c r="B33" s="832" t="s">
        <v>568</v>
      </c>
      <c r="C33" s="835" t="s">
        <v>581</v>
      </c>
      <c r="D33" s="863" t="s">
        <v>582</v>
      </c>
      <c r="E33" s="835" t="s">
        <v>1260</v>
      </c>
      <c r="F33" s="863" t="s">
        <v>1261</v>
      </c>
      <c r="G33" s="835" t="s">
        <v>1272</v>
      </c>
      <c r="H33" s="835" t="s">
        <v>1273</v>
      </c>
      <c r="I33" s="849">
        <v>30.25</v>
      </c>
      <c r="J33" s="849">
        <v>100</v>
      </c>
      <c r="K33" s="850">
        <v>3025</v>
      </c>
    </row>
    <row r="34" spans="1:11" ht="14.4" customHeight="1" x14ac:dyDescent="0.3">
      <c r="A34" s="831" t="s">
        <v>567</v>
      </c>
      <c r="B34" s="832" t="s">
        <v>568</v>
      </c>
      <c r="C34" s="835" t="s">
        <v>581</v>
      </c>
      <c r="D34" s="863" t="s">
        <v>582</v>
      </c>
      <c r="E34" s="835" t="s">
        <v>1260</v>
      </c>
      <c r="F34" s="863" t="s">
        <v>1261</v>
      </c>
      <c r="G34" s="835" t="s">
        <v>1274</v>
      </c>
      <c r="H34" s="835" t="s">
        <v>1275</v>
      </c>
      <c r="I34" s="849">
        <v>99.220001220703125</v>
      </c>
      <c r="J34" s="849">
        <v>10</v>
      </c>
      <c r="K34" s="850">
        <v>992.20001220703125</v>
      </c>
    </row>
    <row r="35" spans="1:11" ht="14.4" customHeight="1" x14ac:dyDescent="0.3">
      <c r="A35" s="831" t="s">
        <v>567</v>
      </c>
      <c r="B35" s="832" t="s">
        <v>568</v>
      </c>
      <c r="C35" s="835" t="s">
        <v>581</v>
      </c>
      <c r="D35" s="863" t="s">
        <v>582</v>
      </c>
      <c r="E35" s="835" t="s">
        <v>1260</v>
      </c>
      <c r="F35" s="863" t="s">
        <v>1261</v>
      </c>
      <c r="G35" s="835" t="s">
        <v>1276</v>
      </c>
      <c r="H35" s="835" t="s">
        <v>1277</v>
      </c>
      <c r="I35" s="849">
        <v>1.8700000047683716</v>
      </c>
      <c r="J35" s="849">
        <v>2100</v>
      </c>
      <c r="K35" s="850">
        <v>3927</v>
      </c>
    </row>
    <row r="36" spans="1:11" ht="14.4" customHeight="1" x14ac:dyDescent="0.3">
      <c r="A36" s="831" t="s">
        <v>567</v>
      </c>
      <c r="B36" s="832" t="s">
        <v>568</v>
      </c>
      <c r="C36" s="835" t="s">
        <v>581</v>
      </c>
      <c r="D36" s="863" t="s">
        <v>582</v>
      </c>
      <c r="E36" s="835" t="s">
        <v>1260</v>
      </c>
      <c r="F36" s="863" t="s">
        <v>1261</v>
      </c>
      <c r="G36" s="835" t="s">
        <v>1278</v>
      </c>
      <c r="H36" s="835" t="s">
        <v>1279</v>
      </c>
      <c r="I36" s="849">
        <v>1.059999942779541</v>
      </c>
      <c r="J36" s="849">
        <v>500</v>
      </c>
      <c r="K36" s="850">
        <v>530</v>
      </c>
    </row>
    <row r="37" spans="1:11" ht="14.4" customHeight="1" x14ac:dyDescent="0.3">
      <c r="A37" s="831" t="s">
        <v>567</v>
      </c>
      <c r="B37" s="832" t="s">
        <v>568</v>
      </c>
      <c r="C37" s="835" t="s">
        <v>581</v>
      </c>
      <c r="D37" s="863" t="s">
        <v>582</v>
      </c>
      <c r="E37" s="835" t="s">
        <v>1260</v>
      </c>
      <c r="F37" s="863" t="s">
        <v>1261</v>
      </c>
      <c r="G37" s="835" t="s">
        <v>1280</v>
      </c>
      <c r="H37" s="835" t="s">
        <v>1281</v>
      </c>
      <c r="I37" s="849">
        <v>11.739999771118164</v>
      </c>
      <c r="J37" s="849">
        <v>230</v>
      </c>
      <c r="K37" s="850">
        <v>2700.2000122070313</v>
      </c>
    </row>
    <row r="38" spans="1:11" ht="14.4" customHeight="1" x14ac:dyDescent="0.3">
      <c r="A38" s="831" t="s">
        <v>567</v>
      </c>
      <c r="B38" s="832" t="s">
        <v>568</v>
      </c>
      <c r="C38" s="835" t="s">
        <v>581</v>
      </c>
      <c r="D38" s="863" t="s">
        <v>582</v>
      </c>
      <c r="E38" s="835" t="s">
        <v>1260</v>
      </c>
      <c r="F38" s="863" t="s">
        <v>1261</v>
      </c>
      <c r="G38" s="835" t="s">
        <v>1280</v>
      </c>
      <c r="H38" s="835" t="s">
        <v>1282</v>
      </c>
      <c r="I38" s="849">
        <v>11.739999771118164</v>
      </c>
      <c r="J38" s="849">
        <v>60</v>
      </c>
      <c r="K38" s="850">
        <v>704.4000244140625</v>
      </c>
    </row>
    <row r="39" spans="1:11" ht="14.4" customHeight="1" x14ac:dyDescent="0.3">
      <c r="A39" s="831" t="s">
        <v>567</v>
      </c>
      <c r="B39" s="832" t="s">
        <v>568</v>
      </c>
      <c r="C39" s="835" t="s">
        <v>581</v>
      </c>
      <c r="D39" s="863" t="s">
        <v>582</v>
      </c>
      <c r="E39" s="835" t="s">
        <v>1260</v>
      </c>
      <c r="F39" s="863" t="s">
        <v>1261</v>
      </c>
      <c r="G39" s="835" t="s">
        <v>1283</v>
      </c>
      <c r="H39" s="835" t="s">
        <v>1284</v>
      </c>
      <c r="I39" s="849">
        <v>160.92999267578125</v>
      </c>
      <c r="J39" s="849">
        <v>10</v>
      </c>
      <c r="K39" s="850">
        <v>1609.300048828125</v>
      </c>
    </row>
    <row r="40" spans="1:11" ht="14.4" customHeight="1" x14ac:dyDescent="0.3">
      <c r="A40" s="831" t="s">
        <v>567</v>
      </c>
      <c r="B40" s="832" t="s">
        <v>568</v>
      </c>
      <c r="C40" s="835" t="s">
        <v>581</v>
      </c>
      <c r="D40" s="863" t="s">
        <v>582</v>
      </c>
      <c r="E40" s="835" t="s">
        <v>1260</v>
      </c>
      <c r="F40" s="863" t="s">
        <v>1261</v>
      </c>
      <c r="G40" s="835" t="s">
        <v>1285</v>
      </c>
      <c r="H40" s="835" t="s">
        <v>1286</v>
      </c>
      <c r="I40" s="849">
        <v>4.8000001907348633</v>
      </c>
      <c r="J40" s="849">
        <v>400</v>
      </c>
      <c r="K40" s="850">
        <v>1919.9800109863281</v>
      </c>
    </row>
    <row r="41" spans="1:11" ht="14.4" customHeight="1" x14ac:dyDescent="0.3">
      <c r="A41" s="831" t="s">
        <v>567</v>
      </c>
      <c r="B41" s="832" t="s">
        <v>568</v>
      </c>
      <c r="C41" s="835" t="s">
        <v>581</v>
      </c>
      <c r="D41" s="863" t="s">
        <v>582</v>
      </c>
      <c r="E41" s="835" t="s">
        <v>1260</v>
      </c>
      <c r="F41" s="863" t="s">
        <v>1261</v>
      </c>
      <c r="G41" s="835" t="s">
        <v>1287</v>
      </c>
      <c r="H41" s="835" t="s">
        <v>1288</v>
      </c>
      <c r="I41" s="849">
        <v>21.176666895548504</v>
      </c>
      <c r="J41" s="849">
        <v>30</v>
      </c>
      <c r="K41" s="850">
        <v>635.24000549316406</v>
      </c>
    </row>
    <row r="42" spans="1:11" ht="14.4" customHeight="1" x14ac:dyDescent="0.3">
      <c r="A42" s="831" t="s">
        <v>567</v>
      </c>
      <c r="B42" s="832" t="s">
        <v>568</v>
      </c>
      <c r="C42" s="835" t="s">
        <v>581</v>
      </c>
      <c r="D42" s="863" t="s">
        <v>582</v>
      </c>
      <c r="E42" s="835" t="s">
        <v>1260</v>
      </c>
      <c r="F42" s="863" t="s">
        <v>1261</v>
      </c>
      <c r="G42" s="835" t="s">
        <v>1289</v>
      </c>
      <c r="H42" s="835" t="s">
        <v>1290</v>
      </c>
      <c r="I42" s="849">
        <v>9.1999998092651367</v>
      </c>
      <c r="J42" s="849">
        <v>400</v>
      </c>
      <c r="K42" s="850">
        <v>3680</v>
      </c>
    </row>
    <row r="43" spans="1:11" ht="14.4" customHeight="1" x14ac:dyDescent="0.3">
      <c r="A43" s="831" t="s">
        <v>567</v>
      </c>
      <c r="B43" s="832" t="s">
        <v>568</v>
      </c>
      <c r="C43" s="835" t="s">
        <v>581</v>
      </c>
      <c r="D43" s="863" t="s">
        <v>582</v>
      </c>
      <c r="E43" s="835" t="s">
        <v>1260</v>
      </c>
      <c r="F43" s="863" t="s">
        <v>1261</v>
      </c>
      <c r="G43" s="835" t="s">
        <v>1291</v>
      </c>
      <c r="H43" s="835" t="s">
        <v>1292</v>
      </c>
      <c r="I43" s="849">
        <v>172.5</v>
      </c>
      <c r="J43" s="849">
        <v>2</v>
      </c>
      <c r="K43" s="850">
        <v>345</v>
      </c>
    </row>
    <row r="44" spans="1:11" ht="14.4" customHeight="1" x14ac:dyDescent="0.3">
      <c r="A44" s="831" t="s">
        <v>567</v>
      </c>
      <c r="B44" s="832" t="s">
        <v>568</v>
      </c>
      <c r="C44" s="835" t="s">
        <v>581</v>
      </c>
      <c r="D44" s="863" t="s">
        <v>582</v>
      </c>
      <c r="E44" s="835" t="s">
        <v>1260</v>
      </c>
      <c r="F44" s="863" t="s">
        <v>1261</v>
      </c>
      <c r="G44" s="835" t="s">
        <v>1293</v>
      </c>
      <c r="H44" s="835" t="s">
        <v>1294</v>
      </c>
      <c r="I44" s="849">
        <v>1.0900000333786011</v>
      </c>
      <c r="J44" s="849">
        <v>2000</v>
      </c>
      <c r="K44" s="850">
        <v>2180</v>
      </c>
    </row>
    <row r="45" spans="1:11" ht="14.4" customHeight="1" x14ac:dyDescent="0.3">
      <c r="A45" s="831" t="s">
        <v>567</v>
      </c>
      <c r="B45" s="832" t="s">
        <v>568</v>
      </c>
      <c r="C45" s="835" t="s">
        <v>581</v>
      </c>
      <c r="D45" s="863" t="s">
        <v>582</v>
      </c>
      <c r="E45" s="835" t="s">
        <v>1260</v>
      </c>
      <c r="F45" s="863" t="s">
        <v>1261</v>
      </c>
      <c r="G45" s="835" t="s">
        <v>1295</v>
      </c>
      <c r="H45" s="835" t="s">
        <v>1296</v>
      </c>
      <c r="I45" s="849">
        <v>0.47999998927116394</v>
      </c>
      <c r="J45" s="849">
        <v>1200</v>
      </c>
      <c r="K45" s="850">
        <v>576</v>
      </c>
    </row>
    <row r="46" spans="1:11" ht="14.4" customHeight="1" x14ac:dyDescent="0.3">
      <c r="A46" s="831" t="s">
        <v>567</v>
      </c>
      <c r="B46" s="832" t="s">
        <v>568</v>
      </c>
      <c r="C46" s="835" t="s">
        <v>581</v>
      </c>
      <c r="D46" s="863" t="s">
        <v>582</v>
      </c>
      <c r="E46" s="835" t="s">
        <v>1260</v>
      </c>
      <c r="F46" s="863" t="s">
        <v>1261</v>
      </c>
      <c r="G46" s="835" t="s">
        <v>1297</v>
      </c>
      <c r="H46" s="835" t="s">
        <v>1298</v>
      </c>
      <c r="I46" s="849">
        <v>1.67249995470047</v>
      </c>
      <c r="J46" s="849">
        <v>4000</v>
      </c>
      <c r="K46" s="850">
        <v>6690</v>
      </c>
    </row>
    <row r="47" spans="1:11" ht="14.4" customHeight="1" x14ac:dyDescent="0.3">
      <c r="A47" s="831" t="s">
        <v>567</v>
      </c>
      <c r="B47" s="832" t="s">
        <v>568</v>
      </c>
      <c r="C47" s="835" t="s">
        <v>581</v>
      </c>
      <c r="D47" s="863" t="s">
        <v>582</v>
      </c>
      <c r="E47" s="835" t="s">
        <v>1260</v>
      </c>
      <c r="F47" s="863" t="s">
        <v>1261</v>
      </c>
      <c r="G47" s="835" t="s">
        <v>1299</v>
      </c>
      <c r="H47" s="835" t="s">
        <v>1300</v>
      </c>
      <c r="I47" s="849">
        <v>0.67000001668930054</v>
      </c>
      <c r="J47" s="849">
        <v>1200</v>
      </c>
      <c r="K47" s="850">
        <v>804</v>
      </c>
    </row>
    <row r="48" spans="1:11" ht="14.4" customHeight="1" x14ac:dyDescent="0.3">
      <c r="A48" s="831" t="s">
        <v>567</v>
      </c>
      <c r="B48" s="832" t="s">
        <v>568</v>
      </c>
      <c r="C48" s="835" t="s">
        <v>581</v>
      </c>
      <c r="D48" s="863" t="s">
        <v>582</v>
      </c>
      <c r="E48" s="835" t="s">
        <v>1260</v>
      </c>
      <c r="F48" s="863" t="s">
        <v>1261</v>
      </c>
      <c r="G48" s="835" t="s">
        <v>1301</v>
      </c>
      <c r="H48" s="835" t="s">
        <v>1302</v>
      </c>
      <c r="I48" s="849">
        <v>2.75</v>
      </c>
      <c r="J48" s="849">
        <v>400</v>
      </c>
      <c r="K48" s="850">
        <v>1100</v>
      </c>
    </row>
    <row r="49" spans="1:11" ht="14.4" customHeight="1" x14ac:dyDescent="0.3">
      <c r="A49" s="831" t="s">
        <v>567</v>
      </c>
      <c r="B49" s="832" t="s">
        <v>568</v>
      </c>
      <c r="C49" s="835" t="s">
        <v>581</v>
      </c>
      <c r="D49" s="863" t="s">
        <v>582</v>
      </c>
      <c r="E49" s="835" t="s">
        <v>1260</v>
      </c>
      <c r="F49" s="863" t="s">
        <v>1261</v>
      </c>
      <c r="G49" s="835" t="s">
        <v>1303</v>
      </c>
      <c r="H49" s="835" t="s">
        <v>1304</v>
      </c>
      <c r="I49" s="849">
        <v>9.1499996185302734</v>
      </c>
      <c r="J49" s="849">
        <v>100</v>
      </c>
      <c r="K49" s="850">
        <v>914.6500244140625</v>
      </c>
    </row>
    <row r="50" spans="1:11" ht="14.4" customHeight="1" x14ac:dyDescent="0.3">
      <c r="A50" s="831" t="s">
        <v>567</v>
      </c>
      <c r="B50" s="832" t="s">
        <v>568</v>
      </c>
      <c r="C50" s="835" t="s">
        <v>581</v>
      </c>
      <c r="D50" s="863" t="s">
        <v>582</v>
      </c>
      <c r="E50" s="835" t="s">
        <v>1260</v>
      </c>
      <c r="F50" s="863" t="s">
        <v>1261</v>
      </c>
      <c r="G50" s="835" t="s">
        <v>1305</v>
      </c>
      <c r="H50" s="835" t="s">
        <v>1306</v>
      </c>
      <c r="I50" s="849">
        <v>156.08999633789063</v>
      </c>
      <c r="J50" s="849">
        <v>10</v>
      </c>
      <c r="K50" s="850">
        <v>1560.9000244140625</v>
      </c>
    </row>
    <row r="51" spans="1:11" ht="14.4" customHeight="1" x14ac:dyDescent="0.3">
      <c r="A51" s="831" t="s">
        <v>567</v>
      </c>
      <c r="B51" s="832" t="s">
        <v>568</v>
      </c>
      <c r="C51" s="835" t="s">
        <v>581</v>
      </c>
      <c r="D51" s="863" t="s">
        <v>582</v>
      </c>
      <c r="E51" s="835" t="s">
        <v>1260</v>
      </c>
      <c r="F51" s="863" t="s">
        <v>1261</v>
      </c>
      <c r="G51" s="835" t="s">
        <v>1307</v>
      </c>
      <c r="H51" s="835" t="s">
        <v>1308</v>
      </c>
      <c r="I51" s="849">
        <v>2.8499999046325684</v>
      </c>
      <c r="J51" s="849">
        <v>800</v>
      </c>
      <c r="K51" s="850">
        <v>2280</v>
      </c>
    </row>
    <row r="52" spans="1:11" ht="14.4" customHeight="1" x14ac:dyDescent="0.3">
      <c r="A52" s="831" t="s">
        <v>567</v>
      </c>
      <c r="B52" s="832" t="s">
        <v>568</v>
      </c>
      <c r="C52" s="835" t="s">
        <v>581</v>
      </c>
      <c r="D52" s="863" t="s">
        <v>582</v>
      </c>
      <c r="E52" s="835" t="s">
        <v>1260</v>
      </c>
      <c r="F52" s="863" t="s">
        <v>1261</v>
      </c>
      <c r="G52" s="835" t="s">
        <v>1309</v>
      </c>
      <c r="H52" s="835" t="s">
        <v>1310</v>
      </c>
      <c r="I52" s="849">
        <v>0.47499999403953552</v>
      </c>
      <c r="J52" s="849">
        <v>400</v>
      </c>
      <c r="K52" s="850">
        <v>190</v>
      </c>
    </row>
    <row r="53" spans="1:11" ht="14.4" customHeight="1" x14ac:dyDescent="0.3">
      <c r="A53" s="831" t="s">
        <v>567</v>
      </c>
      <c r="B53" s="832" t="s">
        <v>568</v>
      </c>
      <c r="C53" s="835" t="s">
        <v>581</v>
      </c>
      <c r="D53" s="863" t="s">
        <v>582</v>
      </c>
      <c r="E53" s="835" t="s">
        <v>1260</v>
      </c>
      <c r="F53" s="863" t="s">
        <v>1261</v>
      </c>
      <c r="G53" s="835" t="s">
        <v>1311</v>
      </c>
      <c r="H53" s="835" t="s">
        <v>1312</v>
      </c>
      <c r="I53" s="849">
        <v>2.369999885559082</v>
      </c>
      <c r="J53" s="849">
        <v>50</v>
      </c>
      <c r="K53" s="850">
        <v>118.5</v>
      </c>
    </row>
    <row r="54" spans="1:11" ht="14.4" customHeight="1" x14ac:dyDescent="0.3">
      <c r="A54" s="831" t="s">
        <v>567</v>
      </c>
      <c r="B54" s="832" t="s">
        <v>568</v>
      </c>
      <c r="C54" s="835" t="s">
        <v>581</v>
      </c>
      <c r="D54" s="863" t="s">
        <v>582</v>
      </c>
      <c r="E54" s="835" t="s">
        <v>1260</v>
      </c>
      <c r="F54" s="863" t="s">
        <v>1261</v>
      </c>
      <c r="G54" s="835" t="s">
        <v>1313</v>
      </c>
      <c r="H54" s="835" t="s">
        <v>1314</v>
      </c>
      <c r="I54" s="849">
        <v>3.75</v>
      </c>
      <c r="J54" s="849">
        <v>50</v>
      </c>
      <c r="K54" s="850">
        <v>187.5</v>
      </c>
    </row>
    <row r="55" spans="1:11" ht="14.4" customHeight="1" x14ac:dyDescent="0.3">
      <c r="A55" s="831" t="s">
        <v>567</v>
      </c>
      <c r="B55" s="832" t="s">
        <v>568</v>
      </c>
      <c r="C55" s="835" t="s">
        <v>581</v>
      </c>
      <c r="D55" s="863" t="s">
        <v>582</v>
      </c>
      <c r="E55" s="835" t="s">
        <v>1260</v>
      </c>
      <c r="F55" s="863" t="s">
        <v>1261</v>
      </c>
      <c r="G55" s="835" t="s">
        <v>1315</v>
      </c>
      <c r="H55" s="835" t="s">
        <v>1316</v>
      </c>
      <c r="I55" s="849">
        <v>21.229999542236328</v>
      </c>
      <c r="J55" s="849">
        <v>50</v>
      </c>
      <c r="K55" s="850">
        <v>1061.5</v>
      </c>
    </row>
    <row r="56" spans="1:11" ht="14.4" customHeight="1" x14ac:dyDescent="0.3">
      <c r="A56" s="831" t="s">
        <v>567</v>
      </c>
      <c r="B56" s="832" t="s">
        <v>568</v>
      </c>
      <c r="C56" s="835" t="s">
        <v>581</v>
      </c>
      <c r="D56" s="863" t="s">
        <v>582</v>
      </c>
      <c r="E56" s="835" t="s">
        <v>1260</v>
      </c>
      <c r="F56" s="863" t="s">
        <v>1261</v>
      </c>
      <c r="G56" s="835" t="s">
        <v>1317</v>
      </c>
      <c r="H56" s="835" t="s">
        <v>1318</v>
      </c>
      <c r="I56" s="849">
        <v>2.5266666412353516</v>
      </c>
      <c r="J56" s="849">
        <v>250</v>
      </c>
      <c r="K56" s="850">
        <v>632</v>
      </c>
    </row>
    <row r="57" spans="1:11" ht="14.4" customHeight="1" x14ac:dyDescent="0.3">
      <c r="A57" s="831" t="s">
        <v>567</v>
      </c>
      <c r="B57" s="832" t="s">
        <v>568</v>
      </c>
      <c r="C57" s="835" t="s">
        <v>581</v>
      </c>
      <c r="D57" s="863" t="s">
        <v>582</v>
      </c>
      <c r="E57" s="835" t="s">
        <v>1260</v>
      </c>
      <c r="F57" s="863" t="s">
        <v>1261</v>
      </c>
      <c r="G57" s="835" t="s">
        <v>1319</v>
      </c>
      <c r="H57" s="835" t="s">
        <v>1320</v>
      </c>
      <c r="I57" s="849">
        <v>3.7400000095367432</v>
      </c>
      <c r="J57" s="849">
        <v>300</v>
      </c>
      <c r="K57" s="850">
        <v>1122</v>
      </c>
    </row>
    <row r="58" spans="1:11" ht="14.4" customHeight="1" x14ac:dyDescent="0.3">
      <c r="A58" s="831" t="s">
        <v>567</v>
      </c>
      <c r="B58" s="832" t="s">
        <v>568</v>
      </c>
      <c r="C58" s="835" t="s">
        <v>581</v>
      </c>
      <c r="D58" s="863" t="s">
        <v>582</v>
      </c>
      <c r="E58" s="835" t="s">
        <v>1260</v>
      </c>
      <c r="F58" s="863" t="s">
        <v>1261</v>
      </c>
      <c r="G58" s="835" t="s">
        <v>1321</v>
      </c>
      <c r="H58" s="835" t="s">
        <v>1322</v>
      </c>
      <c r="I58" s="849">
        <v>21.229999542236328</v>
      </c>
      <c r="J58" s="849">
        <v>30</v>
      </c>
      <c r="K58" s="850">
        <v>636.9000244140625</v>
      </c>
    </row>
    <row r="59" spans="1:11" ht="14.4" customHeight="1" x14ac:dyDescent="0.3">
      <c r="A59" s="831" t="s">
        <v>567</v>
      </c>
      <c r="B59" s="832" t="s">
        <v>568</v>
      </c>
      <c r="C59" s="835" t="s">
        <v>581</v>
      </c>
      <c r="D59" s="863" t="s">
        <v>582</v>
      </c>
      <c r="E59" s="835" t="s">
        <v>1323</v>
      </c>
      <c r="F59" s="863" t="s">
        <v>1324</v>
      </c>
      <c r="G59" s="835" t="s">
        <v>1325</v>
      </c>
      <c r="H59" s="835" t="s">
        <v>1326</v>
      </c>
      <c r="I59" s="849">
        <v>0.31000000238418579</v>
      </c>
      <c r="J59" s="849">
        <v>200</v>
      </c>
      <c r="K59" s="850">
        <v>62</v>
      </c>
    </row>
    <row r="60" spans="1:11" ht="14.4" customHeight="1" x14ac:dyDescent="0.3">
      <c r="A60" s="831" t="s">
        <v>567</v>
      </c>
      <c r="B60" s="832" t="s">
        <v>568</v>
      </c>
      <c r="C60" s="835" t="s">
        <v>581</v>
      </c>
      <c r="D60" s="863" t="s">
        <v>582</v>
      </c>
      <c r="E60" s="835" t="s">
        <v>1323</v>
      </c>
      <c r="F60" s="863" t="s">
        <v>1324</v>
      </c>
      <c r="G60" s="835" t="s">
        <v>1327</v>
      </c>
      <c r="H60" s="835" t="s">
        <v>1328</v>
      </c>
      <c r="I60" s="849">
        <v>0.30000001192092896</v>
      </c>
      <c r="J60" s="849">
        <v>200</v>
      </c>
      <c r="K60" s="850">
        <v>60.720001220703125</v>
      </c>
    </row>
    <row r="61" spans="1:11" ht="14.4" customHeight="1" x14ac:dyDescent="0.3">
      <c r="A61" s="831" t="s">
        <v>567</v>
      </c>
      <c r="B61" s="832" t="s">
        <v>568</v>
      </c>
      <c r="C61" s="835" t="s">
        <v>581</v>
      </c>
      <c r="D61" s="863" t="s">
        <v>582</v>
      </c>
      <c r="E61" s="835" t="s">
        <v>1323</v>
      </c>
      <c r="F61" s="863" t="s">
        <v>1324</v>
      </c>
      <c r="G61" s="835" t="s">
        <v>1329</v>
      </c>
      <c r="H61" s="835" t="s">
        <v>1330</v>
      </c>
      <c r="I61" s="849">
        <v>0.31000000238418579</v>
      </c>
      <c r="J61" s="849">
        <v>500</v>
      </c>
      <c r="K61" s="850">
        <v>155</v>
      </c>
    </row>
    <row r="62" spans="1:11" ht="14.4" customHeight="1" x14ac:dyDescent="0.3">
      <c r="A62" s="831" t="s">
        <v>567</v>
      </c>
      <c r="B62" s="832" t="s">
        <v>568</v>
      </c>
      <c r="C62" s="835" t="s">
        <v>581</v>
      </c>
      <c r="D62" s="863" t="s">
        <v>582</v>
      </c>
      <c r="E62" s="835" t="s">
        <v>1331</v>
      </c>
      <c r="F62" s="863" t="s">
        <v>1332</v>
      </c>
      <c r="G62" s="835" t="s">
        <v>1333</v>
      </c>
      <c r="H62" s="835" t="s">
        <v>1334</v>
      </c>
      <c r="I62" s="849">
        <v>15.729999542236328</v>
      </c>
      <c r="J62" s="849">
        <v>400</v>
      </c>
      <c r="K62" s="850">
        <v>6292</v>
      </c>
    </row>
    <row r="63" spans="1:11" ht="14.4" customHeight="1" x14ac:dyDescent="0.3">
      <c r="A63" s="831" t="s">
        <v>567</v>
      </c>
      <c r="B63" s="832" t="s">
        <v>568</v>
      </c>
      <c r="C63" s="835" t="s">
        <v>581</v>
      </c>
      <c r="D63" s="863" t="s">
        <v>582</v>
      </c>
      <c r="E63" s="835" t="s">
        <v>1331</v>
      </c>
      <c r="F63" s="863" t="s">
        <v>1332</v>
      </c>
      <c r="G63" s="835" t="s">
        <v>1335</v>
      </c>
      <c r="H63" s="835" t="s">
        <v>1336</v>
      </c>
      <c r="I63" s="849">
        <v>15.729999542236328</v>
      </c>
      <c r="J63" s="849">
        <v>400</v>
      </c>
      <c r="K63" s="850">
        <v>6292</v>
      </c>
    </row>
    <row r="64" spans="1:11" ht="14.4" customHeight="1" x14ac:dyDescent="0.3">
      <c r="A64" s="831" t="s">
        <v>567</v>
      </c>
      <c r="B64" s="832" t="s">
        <v>568</v>
      </c>
      <c r="C64" s="835" t="s">
        <v>581</v>
      </c>
      <c r="D64" s="863" t="s">
        <v>582</v>
      </c>
      <c r="E64" s="835" t="s">
        <v>1331</v>
      </c>
      <c r="F64" s="863" t="s">
        <v>1332</v>
      </c>
      <c r="G64" s="835" t="s">
        <v>1337</v>
      </c>
      <c r="H64" s="835" t="s">
        <v>1338</v>
      </c>
      <c r="I64" s="849">
        <v>0.62999999523162842</v>
      </c>
      <c r="J64" s="849">
        <v>1000</v>
      </c>
      <c r="K64" s="850">
        <v>630</v>
      </c>
    </row>
    <row r="65" spans="1:11" ht="14.4" customHeight="1" x14ac:dyDescent="0.3">
      <c r="A65" s="831" t="s">
        <v>567</v>
      </c>
      <c r="B65" s="832" t="s">
        <v>568</v>
      </c>
      <c r="C65" s="835" t="s">
        <v>581</v>
      </c>
      <c r="D65" s="863" t="s">
        <v>582</v>
      </c>
      <c r="E65" s="835" t="s">
        <v>1331</v>
      </c>
      <c r="F65" s="863" t="s">
        <v>1332</v>
      </c>
      <c r="G65" s="835" t="s">
        <v>1339</v>
      </c>
      <c r="H65" s="835" t="s">
        <v>1340</v>
      </c>
      <c r="I65" s="849">
        <v>0.62999999523162842</v>
      </c>
      <c r="J65" s="849">
        <v>9000</v>
      </c>
      <c r="K65" s="850">
        <v>5670</v>
      </c>
    </row>
    <row r="66" spans="1:11" ht="14.4" customHeight="1" x14ac:dyDescent="0.3">
      <c r="A66" s="831" t="s">
        <v>567</v>
      </c>
      <c r="B66" s="832" t="s">
        <v>568</v>
      </c>
      <c r="C66" s="835" t="s">
        <v>581</v>
      </c>
      <c r="D66" s="863" t="s">
        <v>582</v>
      </c>
      <c r="E66" s="835" t="s">
        <v>1331</v>
      </c>
      <c r="F66" s="863" t="s">
        <v>1332</v>
      </c>
      <c r="G66" s="835" t="s">
        <v>1341</v>
      </c>
      <c r="H66" s="835" t="s">
        <v>1342</v>
      </c>
      <c r="I66" s="849">
        <v>0.89999997615814209</v>
      </c>
      <c r="J66" s="849">
        <v>600</v>
      </c>
      <c r="K66" s="850">
        <v>537.239990234375</v>
      </c>
    </row>
    <row r="67" spans="1:11" ht="14.4" customHeight="1" x14ac:dyDescent="0.3">
      <c r="A67" s="831" t="s">
        <v>567</v>
      </c>
      <c r="B67" s="832" t="s">
        <v>568</v>
      </c>
      <c r="C67" s="835" t="s">
        <v>581</v>
      </c>
      <c r="D67" s="863" t="s">
        <v>582</v>
      </c>
      <c r="E67" s="835" t="s">
        <v>1331</v>
      </c>
      <c r="F67" s="863" t="s">
        <v>1332</v>
      </c>
      <c r="G67" s="835" t="s">
        <v>1343</v>
      </c>
      <c r="H67" s="835" t="s">
        <v>1344</v>
      </c>
      <c r="I67" s="849">
        <v>0.89999997615814209</v>
      </c>
      <c r="J67" s="849">
        <v>1000</v>
      </c>
      <c r="K67" s="850">
        <v>895.4000244140625</v>
      </c>
    </row>
    <row r="68" spans="1:11" ht="14.4" customHeight="1" x14ac:dyDescent="0.3">
      <c r="A68" s="831" t="s">
        <v>567</v>
      </c>
      <c r="B68" s="832" t="s">
        <v>568</v>
      </c>
      <c r="C68" s="835" t="s">
        <v>592</v>
      </c>
      <c r="D68" s="863" t="s">
        <v>593</v>
      </c>
      <c r="E68" s="835" t="s">
        <v>1210</v>
      </c>
      <c r="F68" s="863" t="s">
        <v>1211</v>
      </c>
      <c r="G68" s="835" t="s">
        <v>1345</v>
      </c>
      <c r="H68" s="835" t="s">
        <v>1346</v>
      </c>
      <c r="I68" s="849">
        <v>5445</v>
      </c>
      <c r="J68" s="849">
        <v>1</v>
      </c>
      <c r="K68" s="850">
        <v>5445</v>
      </c>
    </row>
    <row r="69" spans="1:11" ht="14.4" customHeight="1" x14ac:dyDescent="0.3">
      <c r="A69" s="831" t="s">
        <v>567</v>
      </c>
      <c r="B69" s="832" t="s">
        <v>568</v>
      </c>
      <c r="C69" s="835" t="s">
        <v>592</v>
      </c>
      <c r="D69" s="863" t="s">
        <v>593</v>
      </c>
      <c r="E69" s="835" t="s">
        <v>1210</v>
      </c>
      <c r="F69" s="863" t="s">
        <v>1211</v>
      </c>
      <c r="G69" s="835" t="s">
        <v>1347</v>
      </c>
      <c r="H69" s="835" t="s">
        <v>1348</v>
      </c>
      <c r="I69" s="849">
        <v>5445</v>
      </c>
      <c r="J69" s="849">
        <v>1</v>
      </c>
      <c r="K69" s="850">
        <v>5445</v>
      </c>
    </row>
    <row r="70" spans="1:11" ht="14.4" customHeight="1" x14ac:dyDescent="0.3">
      <c r="A70" s="831" t="s">
        <v>567</v>
      </c>
      <c r="B70" s="832" t="s">
        <v>568</v>
      </c>
      <c r="C70" s="835" t="s">
        <v>592</v>
      </c>
      <c r="D70" s="863" t="s">
        <v>593</v>
      </c>
      <c r="E70" s="835" t="s">
        <v>1210</v>
      </c>
      <c r="F70" s="863" t="s">
        <v>1211</v>
      </c>
      <c r="G70" s="835" t="s">
        <v>1212</v>
      </c>
      <c r="H70" s="835" t="s">
        <v>1213</v>
      </c>
      <c r="I70" s="849">
        <v>147.17999267578125</v>
      </c>
      <c r="J70" s="849">
        <v>10</v>
      </c>
      <c r="K70" s="850">
        <v>1471.8399658203125</v>
      </c>
    </row>
    <row r="71" spans="1:11" ht="14.4" customHeight="1" x14ac:dyDescent="0.3">
      <c r="A71" s="831" t="s">
        <v>567</v>
      </c>
      <c r="B71" s="832" t="s">
        <v>568</v>
      </c>
      <c r="C71" s="835" t="s">
        <v>592</v>
      </c>
      <c r="D71" s="863" t="s">
        <v>593</v>
      </c>
      <c r="E71" s="835" t="s">
        <v>1210</v>
      </c>
      <c r="F71" s="863" t="s">
        <v>1211</v>
      </c>
      <c r="G71" s="835" t="s">
        <v>1218</v>
      </c>
      <c r="H71" s="835" t="s">
        <v>1219</v>
      </c>
      <c r="I71" s="849">
        <v>11.649999618530273</v>
      </c>
      <c r="J71" s="849">
        <v>10</v>
      </c>
      <c r="K71" s="850">
        <v>116.52999877929688</v>
      </c>
    </row>
    <row r="72" spans="1:11" ht="14.4" customHeight="1" x14ac:dyDescent="0.3">
      <c r="A72" s="831" t="s">
        <v>567</v>
      </c>
      <c r="B72" s="832" t="s">
        <v>568</v>
      </c>
      <c r="C72" s="835" t="s">
        <v>592</v>
      </c>
      <c r="D72" s="863" t="s">
        <v>593</v>
      </c>
      <c r="E72" s="835" t="s">
        <v>1210</v>
      </c>
      <c r="F72" s="863" t="s">
        <v>1211</v>
      </c>
      <c r="G72" s="835" t="s">
        <v>1349</v>
      </c>
      <c r="H72" s="835" t="s">
        <v>1350</v>
      </c>
      <c r="I72" s="849">
        <v>2277.85009765625</v>
      </c>
      <c r="J72" s="849">
        <v>1</v>
      </c>
      <c r="K72" s="850">
        <v>2277.85009765625</v>
      </c>
    </row>
    <row r="73" spans="1:11" ht="14.4" customHeight="1" x14ac:dyDescent="0.3">
      <c r="A73" s="831" t="s">
        <v>567</v>
      </c>
      <c r="B73" s="832" t="s">
        <v>568</v>
      </c>
      <c r="C73" s="835" t="s">
        <v>592</v>
      </c>
      <c r="D73" s="863" t="s">
        <v>593</v>
      </c>
      <c r="E73" s="835" t="s">
        <v>1210</v>
      </c>
      <c r="F73" s="863" t="s">
        <v>1211</v>
      </c>
      <c r="G73" s="835" t="s">
        <v>1351</v>
      </c>
      <c r="H73" s="835" t="s">
        <v>1352</v>
      </c>
      <c r="I73" s="849">
        <v>2277.85009765625</v>
      </c>
      <c r="J73" s="849">
        <v>2</v>
      </c>
      <c r="K73" s="850">
        <v>4555.7001953125</v>
      </c>
    </row>
    <row r="74" spans="1:11" ht="14.4" customHeight="1" x14ac:dyDescent="0.3">
      <c r="A74" s="831" t="s">
        <v>567</v>
      </c>
      <c r="B74" s="832" t="s">
        <v>568</v>
      </c>
      <c r="C74" s="835" t="s">
        <v>592</v>
      </c>
      <c r="D74" s="863" t="s">
        <v>593</v>
      </c>
      <c r="E74" s="835" t="s">
        <v>1210</v>
      </c>
      <c r="F74" s="863" t="s">
        <v>1211</v>
      </c>
      <c r="G74" s="835" t="s">
        <v>1220</v>
      </c>
      <c r="H74" s="835" t="s">
        <v>1221</v>
      </c>
      <c r="I74" s="849">
        <v>3035.31005859375</v>
      </c>
      <c r="J74" s="849">
        <v>2</v>
      </c>
      <c r="K74" s="850">
        <v>6070.6201171875</v>
      </c>
    </row>
    <row r="75" spans="1:11" ht="14.4" customHeight="1" x14ac:dyDescent="0.3">
      <c r="A75" s="831" t="s">
        <v>567</v>
      </c>
      <c r="B75" s="832" t="s">
        <v>568</v>
      </c>
      <c r="C75" s="835" t="s">
        <v>592</v>
      </c>
      <c r="D75" s="863" t="s">
        <v>593</v>
      </c>
      <c r="E75" s="835" t="s">
        <v>1210</v>
      </c>
      <c r="F75" s="863" t="s">
        <v>1211</v>
      </c>
      <c r="G75" s="835" t="s">
        <v>1353</v>
      </c>
      <c r="H75" s="835" t="s">
        <v>1354</v>
      </c>
      <c r="I75" s="849">
        <v>22994.599609375</v>
      </c>
      <c r="J75" s="849">
        <v>0.25</v>
      </c>
      <c r="K75" s="850">
        <v>5748.64990234375</v>
      </c>
    </row>
    <row r="76" spans="1:11" ht="14.4" customHeight="1" x14ac:dyDescent="0.3">
      <c r="A76" s="831" t="s">
        <v>567</v>
      </c>
      <c r="B76" s="832" t="s">
        <v>568</v>
      </c>
      <c r="C76" s="835" t="s">
        <v>592</v>
      </c>
      <c r="D76" s="863" t="s">
        <v>593</v>
      </c>
      <c r="E76" s="835" t="s">
        <v>1210</v>
      </c>
      <c r="F76" s="863" t="s">
        <v>1211</v>
      </c>
      <c r="G76" s="835" t="s">
        <v>1355</v>
      </c>
      <c r="H76" s="835" t="s">
        <v>1356</v>
      </c>
      <c r="I76" s="849">
        <v>22994.599609375</v>
      </c>
      <c r="J76" s="849">
        <v>0.25</v>
      </c>
      <c r="K76" s="850">
        <v>5748.64990234375</v>
      </c>
    </row>
    <row r="77" spans="1:11" ht="14.4" customHeight="1" x14ac:dyDescent="0.3">
      <c r="A77" s="831" t="s">
        <v>567</v>
      </c>
      <c r="B77" s="832" t="s">
        <v>568</v>
      </c>
      <c r="C77" s="835" t="s">
        <v>592</v>
      </c>
      <c r="D77" s="863" t="s">
        <v>593</v>
      </c>
      <c r="E77" s="835" t="s">
        <v>1210</v>
      </c>
      <c r="F77" s="863" t="s">
        <v>1211</v>
      </c>
      <c r="G77" s="835" t="s">
        <v>1230</v>
      </c>
      <c r="H77" s="835" t="s">
        <v>1231</v>
      </c>
      <c r="I77" s="849">
        <v>3709.669921875</v>
      </c>
      <c r="J77" s="849">
        <v>2</v>
      </c>
      <c r="K77" s="850">
        <v>7419.33984375</v>
      </c>
    </row>
    <row r="78" spans="1:11" ht="14.4" customHeight="1" x14ac:dyDescent="0.3">
      <c r="A78" s="831" t="s">
        <v>567</v>
      </c>
      <c r="B78" s="832" t="s">
        <v>568</v>
      </c>
      <c r="C78" s="835" t="s">
        <v>592</v>
      </c>
      <c r="D78" s="863" t="s">
        <v>593</v>
      </c>
      <c r="E78" s="835" t="s">
        <v>1210</v>
      </c>
      <c r="F78" s="863" t="s">
        <v>1211</v>
      </c>
      <c r="G78" s="835" t="s">
        <v>1234</v>
      </c>
      <c r="H78" s="835" t="s">
        <v>1235</v>
      </c>
      <c r="I78" s="849">
        <v>213.35000610351563</v>
      </c>
      <c r="J78" s="849">
        <v>1</v>
      </c>
      <c r="K78" s="850">
        <v>213.35000610351563</v>
      </c>
    </row>
    <row r="79" spans="1:11" ht="14.4" customHeight="1" x14ac:dyDescent="0.3">
      <c r="A79" s="831" t="s">
        <v>567</v>
      </c>
      <c r="B79" s="832" t="s">
        <v>568</v>
      </c>
      <c r="C79" s="835" t="s">
        <v>592</v>
      </c>
      <c r="D79" s="863" t="s">
        <v>593</v>
      </c>
      <c r="E79" s="835" t="s">
        <v>1210</v>
      </c>
      <c r="F79" s="863" t="s">
        <v>1211</v>
      </c>
      <c r="G79" s="835" t="s">
        <v>1236</v>
      </c>
      <c r="H79" s="835" t="s">
        <v>1237</v>
      </c>
      <c r="I79" s="849">
        <v>2722.5</v>
      </c>
      <c r="J79" s="849">
        <v>3</v>
      </c>
      <c r="K79" s="850">
        <v>8167.5</v>
      </c>
    </row>
    <row r="80" spans="1:11" ht="14.4" customHeight="1" x14ac:dyDescent="0.3">
      <c r="A80" s="831" t="s">
        <v>567</v>
      </c>
      <c r="B80" s="832" t="s">
        <v>568</v>
      </c>
      <c r="C80" s="835" t="s">
        <v>592</v>
      </c>
      <c r="D80" s="863" t="s">
        <v>593</v>
      </c>
      <c r="E80" s="835" t="s">
        <v>1210</v>
      </c>
      <c r="F80" s="863" t="s">
        <v>1211</v>
      </c>
      <c r="G80" s="835" t="s">
        <v>1357</v>
      </c>
      <c r="H80" s="835" t="s">
        <v>1358</v>
      </c>
      <c r="I80" s="849">
        <v>62.080001831054688</v>
      </c>
      <c r="J80" s="849">
        <v>2</v>
      </c>
      <c r="K80" s="850">
        <v>124.15000152587891</v>
      </c>
    </row>
    <row r="81" spans="1:11" ht="14.4" customHeight="1" x14ac:dyDescent="0.3">
      <c r="A81" s="831" t="s">
        <v>567</v>
      </c>
      <c r="B81" s="832" t="s">
        <v>568</v>
      </c>
      <c r="C81" s="835" t="s">
        <v>592</v>
      </c>
      <c r="D81" s="863" t="s">
        <v>593</v>
      </c>
      <c r="E81" s="835" t="s">
        <v>1210</v>
      </c>
      <c r="F81" s="863" t="s">
        <v>1211</v>
      </c>
      <c r="G81" s="835" t="s">
        <v>1242</v>
      </c>
      <c r="H81" s="835" t="s">
        <v>1243</v>
      </c>
      <c r="I81" s="849">
        <v>1149.5</v>
      </c>
      <c r="J81" s="849">
        <v>1</v>
      </c>
      <c r="K81" s="850">
        <v>1149.5</v>
      </c>
    </row>
    <row r="82" spans="1:11" ht="14.4" customHeight="1" x14ac:dyDescent="0.3">
      <c r="A82" s="831" t="s">
        <v>567</v>
      </c>
      <c r="B82" s="832" t="s">
        <v>568</v>
      </c>
      <c r="C82" s="835" t="s">
        <v>592</v>
      </c>
      <c r="D82" s="863" t="s">
        <v>593</v>
      </c>
      <c r="E82" s="835" t="s">
        <v>1244</v>
      </c>
      <c r="F82" s="863" t="s">
        <v>1245</v>
      </c>
      <c r="G82" s="835" t="s">
        <v>1359</v>
      </c>
      <c r="H82" s="835" t="s">
        <v>1360</v>
      </c>
      <c r="I82" s="849">
        <v>9.7799997329711914</v>
      </c>
      <c r="J82" s="849">
        <v>100</v>
      </c>
      <c r="K82" s="850">
        <v>977.5</v>
      </c>
    </row>
    <row r="83" spans="1:11" ht="14.4" customHeight="1" x14ac:dyDescent="0.3">
      <c r="A83" s="831" t="s">
        <v>567</v>
      </c>
      <c r="B83" s="832" t="s">
        <v>568</v>
      </c>
      <c r="C83" s="835" t="s">
        <v>592</v>
      </c>
      <c r="D83" s="863" t="s">
        <v>593</v>
      </c>
      <c r="E83" s="835" t="s">
        <v>1244</v>
      </c>
      <c r="F83" s="863" t="s">
        <v>1245</v>
      </c>
      <c r="G83" s="835" t="s">
        <v>1359</v>
      </c>
      <c r="H83" s="835" t="s">
        <v>1361</v>
      </c>
      <c r="I83" s="849">
        <v>9.7799997329711914</v>
      </c>
      <c r="J83" s="849">
        <v>200</v>
      </c>
      <c r="K83" s="850">
        <v>1955</v>
      </c>
    </row>
    <row r="84" spans="1:11" ht="14.4" customHeight="1" x14ac:dyDescent="0.3">
      <c r="A84" s="831" t="s">
        <v>567</v>
      </c>
      <c r="B84" s="832" t="s">
        <v>568</v>
      </c>
      <c r="C84" s="835" t="s">
        <v>592</v>
      </c>
      <c r="D84" s="863" t="s">
        <v>593</v>
      </c>
      <c r="E84" s="835" t="s">
        <v>1244</v>
      </c>
      <c r="F84" s="863" t="s">
        <v>1245</v>
      </c>
      <c r="G84" s="835" t="s">
        <v>1362</v>
      </c>
      <c r="H84" s="835" t="s">
        <v>1363</v>
      </c>
      <c r="I84" s="849">
        <v>1.2899999618530273</v>
      </c>
      <c r="J84" s="849">
        <v>2500</v>
      </c>
      <c r="K84" s="850">
        <v>3225</v>
      </c>
    </row>
    <row r="85" spans="1:11" ht="14.4" customHeight="1" x14ac:dyDescent="0.3">
      <c r="A85" s="831" t="s">
        <v>567</v>
      </c>
      <c r="B85" s="832" t="s">
        <v>568</v>
      </c>
      <c r="C85" s="835" t="s">
        <v>592</v>
      </c>
      <c r="D85" s="863" t="s">
        <v>593</v>
      </c>
      <c r="E85" s="835" t="s">
        <v>1244</v>
      </c>
      <c r="F85" s="863" t="s">
        <v>1245</v>
      </c>
      <c r="G85" s="835" t="s">
        <v>1364</v>
      </c>
      <c r="H85" s="835" t="s">
        <v>1365</v>
      </c>
      <c r="I85" s="849">
        <v>0.31999999284744263</v>
      </c>
      <c r="J85" s="849">
        <v>4000</v>
      </c>
      <c r="K85" s="850">
        <v>1278.800048828125</v>
      </c>
    </row>
    <row r="86" spans="1:11" ht="14.4" customHeight="1" x14ac:dyDescent="0.3">
      <c r="A86" s="831" t="s">
        <v>567</v>
      </c>
      <c r="B86" s="832" t="s">
        <v>568</v>
      </c>
      <c r="C86" s="835" t="s">
        <v>592</v>
      </c>
      <c r="D86" s="863" t="s">
        <v>593</v>
      </c>
      <c r="E86" s="835" t="s">
        <v>1244</v>
      </c>
      <c r="F86" s="863" t="s">
        <v>1245</v>
      </c>
      <c r="G86" s="835" t="s">
        <v>1366</v>
      </c>
      <c r="H86" s="835" t="s">
        <v>1367</v>
      </c>
      <c r="I86" s="849">
        <v>43.310001373291016</v>
      </c>
      <c r="J86" s="849">
        <v>20</v>
      </c>
      <c r="K86" s="850">
        <v>866.17999267578125</v>
      </c>
    </row>
    <row r="87" spans="1:11" ht="14.4" customHeight="1" x14ac:dyDescent="0.3">
      <c r="A87" s="831" t="s">
        <v>567</v>
      </c>
      <c r="B87" s="832" t="s">
        <v>568</v>
      </c>
      <c r="C87" s="835" t="s">
        <v>592</v>
      </c>
      <c r="D87" s="863" t="s">
        <v>593</v>
      </c>
      <c r="E87" s="835" t="s">
        <v>1244</v>
      </c>
      <c r="F87" s="863" t="s">
        <v>1245</v>
      </c>
      <c r="G87" s="835" t="s">
        <v>1368</v>
      </c>
      <c r="H87" s="835" t="s">
        <v>1369</v>
      </c>
      <c r="I87" s="849">
        <v>48.479999542236328</v>
      </c>
      <c r="J87" s="849">
        <v>10</v>
      </c>
      <c r="K87" s="850">
        <v>484.76998901367188</v>
      </c>
    </row>
    <row r="88" spans="1:11" ht="14.4" customHeight="1" x14ac:dyDescent="0.3">
      <c r="A88" s="831" t="s">
        <v>567</v>
      </c>
      <c r="B88" s="832" t="s">
        <v>568</v>
      </c>
      <c r="C88" s="835" t="s">
        <v>592</v>
      </c>
      <c r="D88" s="863" t="s">
        <v>593</v>
      </c>
      <c r="E88" s="835" t="s">
        <v>1244</v>
      </c>
      <c r="F88" s="863" t="s">
        <v>1245</v>
      </c>
      <c r="G88" s="835" t="s">
        <v>1370</v>
      </c>
      <c r="H88" s="835" t="s">
        <v>1371</v>
      </c>
      <c r="I88" s="849">
        <v>272.44000244140625</v>
      </c>
      <c r="J88" s="849">
        <v>6</v>
      </c>
      <c r="K88" s="850">
        <v>1634.6099853515625</v>
      </c>
    </row>
    <row r="89" spans="1:11" ht="14.4" customHeight="1" x14ac:dyDescent="0.3">
      <c r="A89" s="831" t="s">
        <v>567</v>
      </c>
      <c r="B89" s="832" t="s">
        <v>568</v>
      </c>
      <c r="C89" s="835" t="s">
        <v>592</v>
      </c>
      <c r="D89" s="863" t="s">
        <v>593</v>
      </c>
      <c r="E89" s="835" t="s">
        <v>1244</v>
      </c>
      <c r="F89" s="863" t="s">
        <v>1245</v>
      </c>
      <c r="G89" s="835" t="s">
        <v>1372</v>
      </c>
      <c r="H89" s="835" t="s">
        <v>1373</v>
      </c>
      <c r="I89" s="849">
        <v>22.149999618530273</v>
      </c>
      <c r="J89" s="849">
        <v>50</v>
      </c>
      <c r="K89" s="850">
        <v>1107.5</v>
      </c>
    </row>
    <row r="90" spans="1:11" ht="14.4" customHeight="1" x14ac:dyDescent="0.3">
      <c r="A90" s="831" t="s">
        <v>567</v>
      </c>
      <c r="B90" s="832" t="s">
        <v>568</v>
      </c>
      <c r="C90" s="835" t="s">
        <v>592</v>
      </c>
      <c r="D90" s="863" t="s">
        <v>593</v>
      </c>
      <c r="E90" s="835" t="s">
        <v>1244</v>
      </c>
      <c r="F90" s="863" t="s">
        <v>1245</v>
      </c>
      <c r="G90" s="835" t="s">
        <v>1374</v>
      </c>
      <c r="H90" s="835" t="s">
        <v>1375</v>
      </c>
      <c r="I90" s="849">
        <v>13.039999961853027</v>
      </c>
      <c r="J90" s="849">
        <v>10</v>
      </c>
      <c r="K90" s="850">
        <v>130.39999389648438</v>
      </c>
    </row>
    <row r="91" spans="1:11" ht="14.4" customHeight="1" x14ac:dyDescent="0.3">
      <c r="A91" s="831" t="s">
        <v>567</v>
      </c>
      <c r="B91" s="832" t="s">
        <v>568</v>
      </c>
      <c r="C91" s="835" t="s">
        <v>592</v>
      </c>
      <c r="D91" s="863" t="s">
        <v>593</v>
      </c>
      <c r="E91" s="835" t="s">
        <v>1244</v>
      </c>
      <c r="F91" s="863" t="s">
        <v>1245</v>
      </c>
      <c r="G91" s="835" t="s">
        <v>1376</v>
      </c>
      <c r="H91" s="835" t="s">
        <v>1377</v>
      </c>
      <c r="I91" s="849">
        <v>123.19000244140625</v>
      </c>
      <c r="J91" s="849">
        <v>10</v>
      </c>
      <c r="K91" s="850">
        <v>1231.8800048828125</v>
      </c>
    </row>
    <row r="92" spans="1:11" ht="14.4" customHeight="1" x14ac:dyDescent="0.3">
      <c r="A92" s="831" t="s">
        <v>567</v>
      </c>
      <c r="B92" s="832" t="s">
        <v>568</v>
      </c>
      <c r="C92" s="835" t="s">
        <v>592</v>
      </c>
      <c r="D92" s="863" t="s">
        <v>593</v>
      </c>
      <c r="E92" s="835" t="s">
        <v>1244</v>
      </c>
      <c r="F92" s="863" t="s">
        <v>1245</v>
      </c>
      <c r="G92" s="835" t="s">
        <v>1378</v>
      </c>
      <c r="H92" s="835" t="s">
        <v>1379</v>
      </c>
      <c r="I92" s="849">
        <v>120.69000244140625</v>
      </c>
      <c r="J92" s="849">
        <v>30</v>
      </c>
      <c r="K92" s="850">
        <v>3620.7801513671875</v>
      </c>
    </row>
    <row r="93" spans="1:11" ht="14.4" customHeight="1" x14ac:dyDescent="0.3">
      <c r="A93" s="831" t="s">
        <v>567</v>
      </c>
      <c r="B93" s="832" t="s">
        <v>568</v>
      </c>
      <c r="C93" s="835" t="s">
        <v>592</v>
      </c>
      <c r="D93" s="863" t="s">
        <v>593</v>
      </c>
      <c r="E93" s="835" t="s">
        <v>1244</v>
      </c>
      <c r="F93" s="863" t="s">
        <v>1245</v>
      </c>
      <c r="G93" s="835" t="s">
        <v>1380</v>
      </c>
      <c r="H93" s="835" t="s">
        <v>1381</v>
      </c>
      <c r="I93" s="849">
        <v>85.419998168945313</v>
      </c>
      <c r="J93" s="849">
        <v>15</v>
      </c>
      <c r="K93" s="850">
        <v>1281.3299560546875</v>
      </c>
    </row>
    <row r="94" spans="1:11" ht="14.4" customHeight="1" x14ac:dyDescent="0.3">
      <c r="A94" s="831" t="s">
        <v>567</v>
      </c>
      <c r="B94" s="832" t="s">
        <v>568</v>
      </c>
      <c r="C94" s="835" t="s">
        <v>592</v>
      </c>
      <c r="D94" s="863" t="s">
        <v>593</v>
      </c>
      <c r="E94" s="835" t="s">
        <v>1244</v>
      </c>
      <c r="F94" s="863" t="s">
        <v>1245</v>
      </c>
      <c r="G94" s="835" t="s">
        <v>1382</v>
      </c>
      <c r="H94" s="835" t="s">
        <v>1383</v>
      </c>
      <c r="I94" s="849">
        <v>124.41000366210938</v>
      </c>
      <c r="J94" s="849">
        <v>10</v>
      </c>
      <c r="K94" s="850">
        <v>1244.0699462890625</v>
      </c>
    </row>
    <row r="95" spans="1:11" ht="14.4" customHeight="1" x14ac:dyDescent="0.3">
      <c r="A95" s="831" t="s">
        <v>567</v>
      </c>
      <c r="B95" s="832" t="s">
        <v>568</v>
      </c>
      <c r="C95" s="835" t="s">
        <v>592</v>
      </c>
      <c r="D95" s="863" t="s">
        <v>593</v>
      </c>
      <c r="E95" s="835" t="s">
        <v>1244</v>
      </c>
      <c r="F95" s="863" t="s">
        <v>1245</v>
      </c>
      <c r="G95" s="835" t="s">
        <v>1384</v>
      </c>
      <c r="H95" s="835" t="s">
        <v>1385</v>
      </c>
      <c r="I95" s="849">
        <v>309.35000610351563</v>
      </c>
      <c r="J95" s="849">
        <v>2</v>
      </c>
      <c r="K95" s="850">
        <v>618.70001220703125</v>
      </c>
    </row>
    <row r="96" spans="1:11" ht="14.4" customHeight="1" x14ac:dyDescent="0.3">
      <c r="A96" s="831" t="s">
        <v>567</v>
      </c>
      <c r="B96" s="832" t="s">
        <v>568</v>
      </c>
      <c r="C96" s="835" t="s">
        <v>592</v>
      </c>
      <c r="D96" s="863" t="s">
        <v>593</v>
      </c>
      <c r="E96" s="835" t="s">
        <v>1244</v>
      </c>
      <c r="F96" s="863" t="s">
        <v>1245</v>
      </c>
      <c r="G96" s="835" t="s">
        <v>1248</v>
      </c>
      <c r="H96" s="835" t="s">
        <v>1249</v>
      </c>
      <c r="I96" s="849">
        <v>6.0999999046325684</v>
      </c>
      <c r="J96" s="849">
        <v>700</v>
      </c>
      <c r="K96" s="850">
        <v>4267</v>
      </c>
    </row>
    <row r="97" spans="1:11" ht="14.4" customHeight="1" x14ac:dyDescent="0.3">
      <c r="A97" s="831" t="s">
        <v>567</v>
      </c>
      <c r="B97" s="832" t="s">
        <v>568</v>
      </c>
      <c r="C97" s="835" t="s">
        <v>592</v>
      </c>
      <c r="D97" s="863" t="s">
        <v>593</v>
      </c>
      <c r="E97" s="835" t="s">
        <v>1244</v>
      </c>
      <c r="F97" s="863" t="s">
        <v>1245</v>
      </c>
      <c r="G97" s="835" t="s">
        <v>1386</v>
      </c>
      <c r="H97" s="835" t="s">
        <v>1387</v>
      </c>
      <c r="I97" s="849">
        <v>0.86000001430511475</v>
      </c>
      <c r="J97" s="849">
        <v>200</v>
      </c>
      <c r="K97" s="850">
        <v>172</v>
      </c>
    </row>
    <row r="98" spans="1:11" ht="14.4" customHeight="1" x14ac:dyDescent="0.3">
      <c r="A98" s="831" t="s">
        <v>567</v>
      </c>
      <c r="B98" s="832" t="s">
        <v>568</v>
      </c>
      <c r="C98" s="835" t="s">
        <v>592</v>
      </c>
      <c r="D98" s="863" t="s">
        <v>593</v>
      </c>
      <c r="E98" s="835" t="s">
        <v>1244</v>
      </c>
      <c r="F98" s="863" t="s">
        <v>1245</v>
      </c>
      <c r="G98" s="835" t="s">
        <v>1388</v>
      </c>
      <c r="H98" s="835" t="s">
        <v>1389</v>
      </c>
      <c r="I98" s="849">
        <v>1.5199999809265137</v>
      </c>
      <c r="J98" s="849">
        <v>50</v>
      </c>
      <c r="K98" s="850">
        <v>76</v>
      </c>
    </row>
    <row r="99" spans="1:11" ht="14.4" customHeight="1" x14ac:dyDescent="0.3">
      <c r="A99" s="831" t="s">
        <v>567</v>
      </c>
      <c r="B99" s="832" t="s">
        <v>568</v>
      </c>
      <c r="C99" s="835" t="s">
        <v>592</v>
      </c>
      <c r="D99" s="863" t="s">
        <v>593</v>
      </c>
      <c r="E99" s="835" t="s">
        <v>1244</v>
      </c>
      <c r="F99" s="863" t="s">
        <v>1245</v>
      </c>
      <c r="G99" s="835" t="s">
        <v>1252</v>
      </c>
      <c r="H99" s="835" t="s">
        <v>1253</v>
      </c>
      <c r="I99" s="849">
        <v>7.630000114440918</v>
      </c>
      <c r="J99" s="849">
        <v>168</v>
      </c>
      <c r="K99" s="850">
        <v>1281.8399658203125</v>
      </c>
    </row>
    <row r="100" spans="1:11" ht="14.4" customHeight="1" x14ac:dyDescent="0.3">
      <c r="A100" s="831" t="s">
        <v>567</v>
      </c>
      <c r="B100" s="832" t="s">
        <v>568</v>
      </c>
      <c r="C100" s="835" t="s">
        <v>592</v>
      </c>
      <c r="D100" s="863" t="s">
        <v>593</v>
      </c>
      <c r="E100" s="835" t="s">
        <v>1244</v>
      </c>
      <c r="F100" s="863" t="s">
        <v>1245</v>
      </c>
      <c r="G100" s="835" t="s">
        <v>1390</v>
      </c>
      <c r="H100" s="835" t="s">
        <v>1391</v>
      </c>
      <c r="I100" s="849">
        <v>9.4899997711181641</v>
      </c>
      <c r="J100" s="849">
        <v>48</v>
      </c>
      <c r="K100" s="850">
        <v>455.45999145507813</v>
      </c>
    </row>
    <row r="101" spans="1:11" ht="14.4" customHeight="1" x14ac:dyDescent="0.3">
      <c r="A101" s="831" t="s">
        <v>567</v>
      </c>
      <c r="B101" s="832" t="s">
        <v>568</v>
      </c>
      <c r="C101" s="835" t="s">
        <v>592</v>
      </c>
      <c r="D101" s="863" t="s">
        <v>593</v>
      </c>
      <c r="E101" s="835" t="s">
        <v>1244</v>
      </c>
      <c r="F101" s="863" t="s">
        <v>1245</v>
      </c>
      <c r="G101" s="835" t="s">
        <v>1392</v>
      </c>
      <c r="H101" s="835" t="s">
        <v>1393</v>
      </c>
      <c r="I101" s="849">
        <v>114.76999664306641</v>
      </c>
      <c r="J101" s="849">
        <v>2</v>
      </c>
      <c r="K101" s="850">
        <v>229.53999328613281</v>
      </c>
    </row>
    <row r="102" spans="1:11" ht="14.4" customHeight="1" x14ac:dyDescent="0.3">
      <c r="A102" s="831" t="s">
        <v>567</v>
      </c>
      <c r="B102" s="832" t="s">
        <v>568</v>
      </c>
      <c r="C102" s="835" t="s">
        <v>592</v>
      </c>
      <c r="D102" s="863" t="s">
        <v>593</v>
      </c>
      <c r="E102" s="835" t="s">
        <v>1244</v>
      </c>
      <c r="F102" s="863" t="s">
        <v>1245</v>
      </c>
      <c r="G102" s="835" t="s">
        <v>1394</v>
      </c>
      <c r="H102" s="835" t="s">
        <v>1395</v>
      </c>
      <c r="I102" s="849">
        <v>7.4800000190734863</v>
      </c>
      <c r="J102" s="849">
        <v>100</v>
      </c>
      <c r="K102" s="850">
        <v>747.5</v>
      </c>
    </row>
    <row r="103" spans="1:11" ht="14.4" customHeight="1" x14ac:dyDescent="0.3">
      <c r="A103" s="831" t="s">
        <v>567</v>
      </c>
      <c r="B103" s="832" t="s">
        <v>568</v>
      </c>
      <c r="C103" s="835" t="s">
        <v>592</v>
      </c>
      <c r="D103" s="863" t="s">
        <v>593</v>
      </c>
      <c r="E103" s="835" t="s">
        <v>1244</v>
      </c>
      <c r="F103" s="863" t="s">
        <v>1245</v>
      </c>
      <c r="G103" s="835" t="s">
        <v>1396</v>
      </c>
      <c r="H103" s="835" t="s">
        <v>1397</v>
      </c>
      <c r="I103" s="849">
        <v>13.039999961853027</v>
      </c>
      <c r="J103" s="849">
        <v>50</v>
      </c>
      <c r="K103" s="850">
        <v>652</v>
      </c>
    </row>
    <row r="104" spans="1:11" ht="14.4" customHeight="1" x14ac:dyDescent="0.3">
      <c r="A104" s="831" t="s">
        <v>567</v>
      </c>
      <c r="B104" s="832" t="s">
        <v>568</v>
      </c>
      <c r="C104" s="835" t="s">
        <v>592</v>
      </c>
      <c r="D104" s="863" t="s">
        <v>593</v>
      </c>
      <c r="E104" s="835" t="s">
        <v>1244</v>
      </c>
      <c r="F104" s="863" t="s">
        <v>1245</v>
      </c>
      <c r="G104" s="835" t="s">
        <v>1398</v>
      </c>
      <c r="H104" s="835" t="s">
        <v>1399</v>
      </c>
      <c r="I104" s="849">
        <v>34.130001068115234</v>
      </c>
      <c r="J104" s="849">
        <v>50</v>
      </c>
      <c r="K104" s="850">
        <v>1706.5999755859375</v>
      </c>
    </row>
    <row r="105" spans="1:11" ht="14.4" customHeight="1" x14ac:dyDescent="0.3">
      <c r="A105" s="831" t="s">
        <v>567</v>
      </c>
      <c r="B105" s="832" t="s">
        <v>568</v>
      </c>
      <c r="C105" s="835" t="s">
        <v>592</v>
      </c>
      <c r="D105" s="863" t="s">
        <v>593</v>
      </c>
      <c r="E105" s="835" t="s">
        <v>1244</v>
      </c>
      <c r="F105" s="863" t="s">
        <v>1245</v>
      </c>
      <c r="G105" s="835" t="s">
        <v>1400</v>
      </c>
      <c r="H105" s="835" t="s">
        <v>1401</v>
      </c>
      <c r="I105" s="849">
        <v>0.5</v>
      </c>
      <c r="J105" s="849">
        <v>400</v>
      </c>
      <c r="K105" s="850">
        <v>200</v>
      </c>
    </row>
    <row r="106" spans="1:11" ht="14.4" customHeight="1" x14ac:dyDescent="0.3">
      <c r="A106" s="831" t="s">
        <v>567</v>
      </c>
      <c r="B106" s="832" t="s">
        <v>568</v>
      </c>
      <c r="C106" s="835" t="s">
        <v>592</v>
      </c>
      <c r="D106" s="863" t="s">
        <v>593</v>
      </c>
      <c r="E106" s="835" t="s">
        <v>1244</v>
      </c>
      <c r="F106" s="863" t="s">
        <v>1245</v>
      </c>
      <c r="G106" s="835" t="s">
        <v>1402</v>
      </c>
      <c r="H106" s="835" t="s">
        <v>1403</v>
      </c>
      <c r="I106" s="849">
        <v>0.67000001668930054</v>
      </c>
      <c r="J106" s="849">
        <v>1200</v>
      </c>
      <c r="K106" s="850">
        <v>804</v>
      </c>
    </row>
    <row r="107" spans="1:11" ht="14.4" customHeight="1" x14ac:dyDescent="0.3">
      <c r="A107" s="831" t="s">
        <v>567</v>
      </c>
      <c r="B107" s="832" t="s">
        <v>568</v>
      </c>
      <c r="C107" s="835" t="s">
        <v>592</v>
      </c>
      <c r="D107" s="863" t="s">
        <v>593</v>
      </c>
      <c r="E107" s="835" t="s">
        <v>1244</v>
      </c>
      <c r="F107" s="863" t="s">
        <v>1245</v>
      </c>
      <c r="G107" s="835" t="s">
        <v>1404</v>
      </c>
      <c r="H107" s="835" t="s">
        <v>1405</v>
      </c>
      <c r="I107" s="849">
        <v>1.059999942779541</v>
      </c>
      <c r="J107" s="849">
        <v>650</v>
      </c>
      <c r="K107" s="850">
        <v>686.21002197265625</v>
      </c>
    </row>
    <row r="108" spans="1:11" ht="14.4" customHeight="1" x14ac:dyDescent="0.3">
      <c r="A108" s="831" t="s">
        <v>567</v>
      </c>
      <c r="B108" s="832" t="s">
        <v>568</v>
      </c>
      <c r="C108" s="835" t="s">
        <v>592</v>
      </c>
      <c r="D108" s="863" t="s">
        <v>593</v>
      </c>
      <c r="E108" s="835" t="s">
        <v>1244</v>
      </c>
      <c r="F108" s="863" t="s">
        <v>1245</v>
      </c>
      <c r="G108" s="835" t="s">
        <v>1406</v>
      </c>
      <c r="H108" s="835" t="s">
        <v>1407</v>
      </c>
      <c r="I108" s="849">
        <v>7.5</v>
      </c>
      <c r="J108" s="849">
        <v>192</v>
      </c>
      <c r="K108" s="850">
        <v>1439.3800048828125</v>
      </c>
    </row>
    <row r="109" spans="1:11" ht="14.4" customHeight="1" x14ac:dyDescent="0.3">
      <c r="A109" s="831" t="s">
        <v>567</v>
      </c>
      <c r="B109" s="832" t="s">
        <v>568</v>
      </c>
      <c r="C109" s="835" t="s">
        <v>592</v>
      </c>
      <c r="D109" s="863" t="s">
        <v>593</v>
      </c>
      <c r="E109" s="835" t="s">
        <v>1260</v>
      </c>
      <c r="F109" s="863" t="s">
        <v>1261</v>
      </c>
      <c r="G109" s="835" t="s">
        <v>1408</v>
      </c>
      <c r="H109" s="835" t="s">
        <v>1409</v>
      </c>
      <c r="I109" s="849">
        <v>1560.9100341796875</v>
      </c>
      <c r="J109" s="849">
        <v>8</v>
      </c>
      <c r="K109" s="850">
        <v>12487.25</v>
      </c>
    </row>
    <row r="110" spans="1:11" ht="14.4" customHeight="1" x14ac:dyDescent="0.3">
      <c r="A110" s="831" t="s">
        <v>567</v>
      </c>
      <c r="B110" s="832" t="s">
        <v>568</v>
      </c>
      <c r="C110" s="835" t="s">
        <v>592</v>
      </c>
      <c r="D110" s="863" t="s">
        <v>593</v>
      </c>
      <c r="E110" s="835" t="s">
        <v>1260</v>
      </c>
      <c r="F110" s="863" t="s">
        <v>1261</v>
      </c>
      <c r="G110" s="835" t="s">
        <v>1410</v>
      </c>
      <c r="H110" s="835" t="s">
        <v>1411</v>
      </c>
      <c r="I110" s="849">
        <v>12.340000152587891</v>
      </c>
      <c r="J110" s="849">
        <v>40</v>
      </c>
      <c r="K110" s="850">
        <v>493.67999267578125</v>
      </c>
    </row>
    <row r="111" spans="1:11" ht="14.4" customHeight="1" x14ac:dyDescent="0.3">
      <c r="A111" s="831" t="s">
        <v>567</v>
      </c>
      <c r="B111" s="832" t="s">
        <v>568</v>
      </c>
      <c r="C111" s="835" t="s">
        <v>592</v>
      </c>
      <c r="D111" s="863" t="s">
        <v>593</v>
      </c>
      <c r="E111" s="835" t="s">
        <v>1260</v>
      </c>
      <c r="F111" s="863" t="s">
        <v>1261</v>
      </c>
      <c r="G111" s="835" t="s">
        <v>1412</v>
      </c>
      <c r="H111" s="835" t="s">
        <v>1413</v>
      </c>
      <c r="I111" s="849">
        <v>11.675000190734863</v>
      </c>
      <c r="J111" s="849">
        <v>80</v>
      </c>
      <c r="K111" s="850">
        <v>934</v>
      </c>
    </row>
    <row r="112" spans="1:11" ht="14.4" customHeight="1" x14ac:dyDescent="0.3">
      <c r="A112" s="831" t="s">
        <v>567</v>
      </c>
      <c r="B112" s="832" t="s">
        <v>568</v>
      </c>
      <c r="C112" s="835" t="s">
        <v>592</v>
      </c>
      <c r="D112" s="863" t="s">
        <v>593</v>
      </c>
      <c r="E112" s="835" t="s">
        <v>1260</v>
      </c>
      <c r="F112" s="863" t="s">
        <v>1261</v>
      </c>
      <c r="G112" s="835" t="s">
        <v>1264</v>
      </c>
      <c r="H112" s="835" t="s">
        <v>1265</v>
      </c>
      <c r="I112" s="849">
        <v>492.47000122070313</v>
      </c>
      <c r="J112" s="849">
        <v>100</v>
      </c>
      <c r="K112" s="850">
        <v>49247.001953125</v>
      </c>
    </row>
    <row r="113" spans="1:11" ht="14.4" customHeight="1" x14ac:dyDescent="0.3">
      <c r="A113" s="831" t="s">
        <v>567</v>
      </c>
      <c r="B113" s="832" t="s">
        <v>568</v>
      </c>
      <c r="C113" s="835" t="s">
        <v>592</v>
      </c>
      <c r="D113" s="863" t="s">
        <v>593</v>
      </c>
      <c r="E113" s="835" t="s">
        <v>1260</v>
      </c>
      <c r="F113" s="863" t="s">
        <v>1261</v>
      </c>
      <c r="G113" s="835" t="s">
        <v>1414</v>
      </c>
      <c r="H113" s="835" t="s">
        <v>1415</v>
      </c>
      <c r="I113" s="849">
        <v>502.14999389648438</v>
      </c>
      <c r="J113" s="849">
        <v>120</v>
      </c>
      <c r="K113" s="850">
        <v>60258</v>
      </c>
    </row>
    <row r="114" spans="1:11" ht="14.4" customHeight="1" x14ac:dyDescent="0.3">
      <c r="A114" s="831" t="s">
        <v>567</v>
      </c>
      <c r="B114" s="832" t="s">
        <v>568</v>
      </c>
      <c r="C114" s="835" t="s">
        <v>592</v>
      </c>
      <c r="D114" s="863" t="s">
        <v>593</v>
      </c>
      <c r="E114" s="835" t="s">
        <v>1260</v>
      </c>
      <c r="F114" s="863" t="s">
        <v>1261</v>
      </c>
      <c r="G114" s="835" t="s">
        <v>1416</v>
      </c>
      <c r="H114" s="835" t="s">
        <v>1417</v>
      </c>
      <c r="I114" s="849">
        <v>302.01998901367188</v>
      </c>
      <c r="J114" s="849">
        <v>60</v>
      </c>
      <c r="K114" s="850">
        <v>18120.960205078125</v>
      </c>
    </row>
    <row r="115" spans="1:11" ht="14.4" customHeight="1" x14ac:dyDescent="0.3">
      <c r="A115" s="831" t="s">
        <v>567</v>
      </c>
      <c r="B115" s="832" t="s">
        <v>568</v>
      </c>
      <c r="C115" s="835" t="s">
        <v>592</v>
      </c>
      <c r="D115" s="863" t="s">
        <v>593</v>
      </c>
      <c r="E115" s="835" t="s">
        <v>1260</v>
      </c>
      <c r="F115" s="863" t="s">
        <v>1261</v>
      </c>
      <c r="G115" s="835" t="s">
        <v>1418</v>
      </c>
      <c r="H115" s="835" t="s">
        <v>1419</v>
      </c>
      <c r="I115" s="849">
        <v>0.27000001072883606</v>
      </c>
      <c r="J115" s="849">
        <v>1000</v>
      </c>
      <c r="K115" s="850">
        <v>266.20001220703125</v>
      </c>
    </row>
    <row r="116" spans="1:11" ht="14.4" customHeight="1" x14ac:dyDescent="0.3">
      <c r="A116" s="831" t="s">
        <v>567</v>
      </c>
      <c r="B116" s="832" t="s">
        <v>568</v>
      </c>
      <c r="C116" s="835" t="s">
        <v>592</v>
      </c>
      <c r="D116" s="863" t="s">
        <v>593</v>
      </c>
      <c r="E116" s="835" t="s">
        <v>1260</v>
      </c>
      <c r="F116" s="863" t="s">
        <v>1261</v>
      </c>
      <c r="G116" s="835" t="s">
        <v>1420</v>
      </c>
      <c r="H116" s="835" t="s">
        <v>1421</v>
      </c>
      <c r="I116" s="849">
        <v>8.8299999237060547</v>
      </c>
      <c r="J116" s="849">
        <v>1440</v>
      </c>
      <c r="K116" s="850">
        <v>12719.51953125</v>
      </c>
    </row>
    <row r="117" spans="1:11" ht="14.4" customHeight="1" x14ac:dyDescent="0.3">
      <c r="A117" s="831" t="s">
        <v>567</v>
      </c>
      <c r="B117" s="832" t="s">
        <v>568</v>
      </c>
      <c r="C117" s="835" t="s">
        <v>592</v>
      </c>
      <c r="D117" s="863" t="s">
        <v>593</v>
      </c>
      <c r="E117" s="835" t="s">
        <v>1260</v>
      </c>
      <c r="F117" s="863" t="s">
        <v>1261</v>
      </c>
      <c r="G117" s="835" t="s">
        <v>1422</v>
      </c>
      <c r="H117" s="835" t="s">
        <v>1423</v>
      </c>
      <c r="I117" s="849">
        <v>10.159999847412109</v>
      </c>
      <c r="J117" s="849">
        <v>1260</v>
      </c>
      <c r="K117" s="850">
        <v>12806.64013671875</v>
      </c>
    </row>
    <row r="118" spans="1:11" ht="14.4" customHeight="1" x14ac:dyDescent="0.3">
      <c r="A118" s="831" t="s">
        <v>567</v>
      </c>
      <c r="B118" s="832" t="s">
        <v>568</v>
      </c>
      <c r="C118" s="835" t="s">
        <v>592</v>
      </c>
      <c r="D118" s="863" t="s">
        <v>593</v>
      </c>
      <c r="E118" s="835" t="s">
        <v>1260</v>
      </c>
      <c r="F118" s="863" t="s">
        <v>1261</v>
      </c>
      <c r="G118" s="835" t="s">
        <v>1424</v>
      </c>
      <c r="H118" s="835" t="s">
        <v>1425</v>
      </c>
      <c r="I118" s="849">
        <v>10.159999847412109</v>
      </c>
      <c r="J118" s="849">
        <v>1080</v>
      </c>
      <c r="K118" s="850">
        <v>10977.1201171875</v>
      </c>
    </row>
    <row r="119" spans="1:11" ht="14.4" customHeight="1" x14ac:dyDescent="0.3">
      <c r="A119" s="831" t="s">
        <v>567</v>
      </c>
      <c r="B119" s="832" t="s">
        <v>568</v>
      </c>
      <c r="C119" s="835" t="s">
        <v>592</v>
      </c>
      <c r="D119" s="863" t="s">
        <v>593</v>
      </c>
      <c r="E119" s="835" t="s">
        <v>1260</v>
      </c>
      <c r="F119" s="863" t="s">
        <v>1261</v>
      </c>
      <c r="G119" s="835" t="s">
        <v>1426</v>
      </c>
      <c r="H119" s="835" t="s">
        <v>1427</v>
      </c>
      <c r="I119" s="849">
        <v>316.82000732421875</v>
      </c>
      <c r="J119" s="849">
        <v>30</v>
      </c>
      <c r="K119" s="850">
        <v>9504.5498046875</v>
      </c>
    </row>
    <row r="120" spans="1:11" ht="14.4" customHeight="1" x14ac:dyDescent="0.3">
      <c r="A120" s="831" t="s">
        <v>567</v>
      </c>
      <c r="B120" s="832" t="s">
        <v>568</v>
      </c>
      <c r="C120" s="835" t="s">
        <v>592</v>
      </c>
      <c r="D120" s="863" t="s">
        <v>593</v>
      </c>
      <c r="E120" s="835" t="s">
        <v>1260</v>
      </c>
      <c r="F120" s="863" t="s">
        <v>1261</v>
      </c>
      <c r="G120" s="835" t="s">
        <v>1268</v>
      </c>
      <c r="H120" s="835" t="s">
        <v>1269</v>
      </c>
      <c r="I120" s="849">
        <v>15.920000076293945</v>
      </c>
      <c r="J120" s="849">
        <v>250</v>
      </c>
      <c r="K120" s="850">
        <v>3980</v>
      </c>
    </row>
    <row r="121" spans="1:11" ht="14.4" customHeight="1" x14ac:dyDescent="0.3">
      <c r="A121" s="831" t="s">
        <v>567</v>
      </c>
      <c r="B121" s="832" t="s">
        <v>568</v>
      </c>
      <c r="C121" s="835" t="s">
        <v>592</v>
      </c>
      <c r="D121" s="863" t="s">
        <v>593</v>
      </c>
      <c r="E121" s="835" t="s">
        <v>1260</v>
      </c>
      <c r="F121" s="863" t="s">
        <v>1261</v>
      </c>
      <c r="G121" s="835" t="s">
        <v>1428</v>
      </c>
      <c r="H121" s="835" t="s">
        <v>1429</v>
      </c>
      <c r="I121" s="849">
        <v>3.3900001049041748</v>
      </c>
      <c r="J121" s="849">
        <v>40</v>
      </c>
      <c r="K121" s="850">
        <v>135.60000610351563</v>
      </c>
    </row>
    <row r="122" spans="1:11" ht="14.4" customHeight="1" x14ac:dyDescent="0.3">
      <c r="A122" s="831" t="s">
        <v>567</v>
      </c>
      <c r="B122" s="832" t="s">
        <v>568</v>
      </c>
      <c r="C122" s="835" t="s">
        <v>592</v>
      </c>
      <c r="D122" s="863" t="s">
        <v>593</v>
      </c>
      <c r="E122" s="835" t="s">
        <v>1260</v>
      </c>
      <c r="F122" s="863" t="s">
        <v>1261</v>
      </c>
      <c r="G122" s="835" t="s">
        <v>1430</v>
      </c>
      <c r="H122" s="835" t="s">
        <v>1431</v>
      </c>
      <c r="I122" s="849">
        <v>26.016667048136394</v>
      </c>
      <c r="J122" s="849">
        <v>1000</v>
      </c>
      <c r="K122" s="850">
        <v>26013.999389648438</v>
      </c>
    </row>
    <row r="123" spans="1:11" ht="14.4" customHeight="1" x14ac:dyDescent="0.3">
      <c r="A123" s="831" t="s">
        <v>567</v>
      </c>
      <c r="B123" s="832" t="s">
        <v>568</v>
      </c>
      <c r="C123" s="835" t="s">
        <v>592</v>
      </c>
      <c r="D123" s="863" t="s">
        <v>593</v>
      </c>
      <c r="E123" s="835" t="s">
        <v>1260</v>
      </c>
      <c r="F123" s="863" t="s">
        <v>1261</v>
      </c>
      <c r="G123" s="835" t="s">
        <v>1432</v>
      </c>
      <c r="H123" s="835" t="s">
        <v>1433</v>
      </c>
      <c r="I123" s="849">
        <v>27.829999923706055</v>
      </c>
      <c r="J123" s="849">
        <v>10</v>
      </c>
      <c r="K123" s="850">
        <v>278.29998779296875</v>
      </c>
    </row>
    <row r="124" spans="1:11" ht="14.4" customHeight="1" x14ac:dyDescent="0.3">
      <c r="A124" s="831" t="s">
        <v>567</v>
      </c>
      <c r="B124" s="832" t="s">
        <v>568</v>
      </c>
      <c r="C124" s="835" t="s">
        <v>592</v>
      </c>
      <c r="D124" s="863" t="s">
        <v>593</v>
      </c>
      <c r="E124" s="835" t="s">
        <v>1260</v>
      </c>
      <c r="F124" s="863" t="s">
        <v>1261</v>
      </c>
      <c r="G124" s="835" t="s">
        <v>1272</v>
      </c>
      <c r="H124" s="835" t="s">
        <v>1273</v>
      </c>
      <c r="I124" s="849">
        <v>30.25</v>
      </c>
      <c r="J124" s="849">
        <v>300</v>
      </c>
      <c r="K124" s="850">
        <v>9075</v>
      </c>
    </row>
    <row r="125" spans="1:11" ht="14.4" customHeight="1" x14ac:dyDescent="0.3">
      <c r="A125" s="831" t="s">
        <v>567</v>
      </c>
      <c r="B125" s="832" t="s">
        <v>568</v>
      </c>
      <c r="C125" s="835" t="s">
        <v>592</v>
      </c>
      <c r="D125" s="863" t="s">
        <v>593</v>
      </c>
      <c r="E125" s="835" t="s">
        <v>1260</v>
      </c>
      <c r="F125" s="863" t="s">
        <v>1261</v>
      </c>
      <c r="G125" s="835" t="s">
        <v>1434</v>
      </c>
      <c r="H125" s="835" t="s">
        <v>1435</v>
      </c>
      <c r="I125" s="849">
        <v>30.25</v>
      </c>
      <c r="J125" s="849">
        <v>150</v>
      </c>
      <c r="K125" s="850">
        <v>4537.5</v>
      </c>
    </row>
    <row r="126" spans="1:11" ht="14.4" customHeight="1" x14ac:dyDescent="0.3">
      <c r="A126" s="831" t="s">
        <v>567</v>
      </c>
      <c r="B126" s="832" t="s">
        <v>568</v>
      </c>
      <c r="C126" s="835" t="s">
        <v>592</v>
      </c>
      <c r="D126" s="863" t="s">
        <v>593</v>
      </c>
      <c r="E126" s="835" t="s">
        <v>1260</v>
      </c>
      <c r="F126" s="863" t="s">
        <v>1261</v>
      </c>
      <c r="G126" s="835" t="s">
        <v>1436</v>
      </c>
      <c r="H126" s="835" t="s">
        <v>1437</v>
      </c>
      <c r="I126" s="849">
        <v>2.880000114440918</v>
      </c>
      <c r="J126" s="849">
        <v>700</v>
      </c>
      <c r="K126" s="850">
        <v>2015.8600158691406</v>
      </c>
    </row>
    <row r="127" spans="1:11" ht="14.4" customHeight="1" x14ac:dyDescent="0.3">
      <c r="A127" s="831" t="s">
        <v>567</v>
      </c>
      <c r="B127" s="832" t="s">
        <v>568</v>
      </c>
      <c r="C127" s="835" t="s">
        <v>592</v>
      </c>
      <c r="D127" s="863" t="s">
        <v>593</v>
      </c>
      <c r="E127" s="835" t="s">
        <v>1260</v>
      </c>
      <c r="F127" s="863" t="s">
        <v>1261</v>
      </c>
      <c r="G127" s="835" t="s">
        <v>1438</v>
      </c>
      <c r="H127" s="835" t="s">
        <v>1439</v>
      </c>
      <c r="I127" s="849">
        <v>4.0300002098083496</v>
      </c>
      <c r="J127" s="849">
        <v>200</v>
      </c>
      <c r="K127" s="850">
        <v>806</v>
      </c>
    </row>
    <row r="128" spans="1:11" ht="14.4" customHeight="1" x14ac:dyDescent="0.3">
      <c r="A128" s="831" t="s">
        <v>567</v>
      </c>
      <c r="B128" s="832" t="s">
        <v>568</v>
      </c>
      <c r="C128" s="835" t="s">
        <v>592</v>
      </c>
      <c r="D128" s="863" t="s">
        <v>593</v>
      </c>
      <c r="E128" s="835" t="s">
        <v>1260</v>
      </c>
      <c r="F128" s="863" t="s">
        <v>1261</v>
      </c>
      <c r="G128" s="835" t="s">
        <v>1440</v>
      </c>
      <c r="H128" s="835" t="s">
        <v>1441</v>
      </c>
      <c r="I128" s="849">
        <v>15.729999542236328</v>
      </c>
      <c r="J128" s="849">
        <v>150</v>
      </c>
      <c r="K128" s="850">
        <v>2359.5</v>
      </c>
    </row>
    <row r="129" spans="1:11" ht="14.4" customHeight="1" x14ac:dyDescent="0.3">
      <c r="A129" s="831" t="s">
        <v>567</v>
      </c>
      <c r="B129" s="832" t="s">
        <v>568</v>
      </c>
      <c r="C129" s="835" t="s">
        <v>592</v>
      </c>
      <c r="D129" s="863" t="s">
        <v>593</v>
      </c>
      <c r="E129" s="835" t="s">
        <v>1260</v>
      </c>
      <c r="F129" s="863" t="s">
        <v>1261</v>
      </c>
      <c r="G129" s="835" t="s">
        <v>1442</v>
      </c>
      <c r="H129" s="835" t="s">
        <v>1443</v>
      </c>
      <c r="I129" s="849">
        <v>33.650001525878906</v>
      </c>
      <c r="J129" s="849">
        <v>300</v>
      </c>
      <c r="K129" s="850">
        <v>10095.030029296875</v>
      </c>
    </row>
    <row r="130" spans="1:11" ht="14.4" customHeight="1" x14ac:dyDescent="0.3">
      <c r="A130" s="831" t="s">
        <v>567</v>
      </c>
      <c r="B130" s="832" t="s">
        <v>568</v>
      </c>
      <c r="C130" s="835" t="s">
        <v>592</v>
      </c>
      <c r="D130" s="863" t="s">
        <v>593</v>
      </c>
      <c r="E130" s="835" t="s">
        <v>1260</v>
      </c>
      <c r="F130" s="863" t="s">
        <v>1261</v>
      </c>
      <c r="G130" s="835" t="s">
        <v>1444</v>
      </c>
      <c r="H130" s="835" t="s">
        <v>1445</v>
      </c>
      <c r="I130" s="849">
        <v>58.200000762939453</v>
      </c>
      <c r="J130" s="849">
        <v>20</v>
      </c>
      <c r="K130" s="850">
        <v>1164.02001953125</v>
      </c>
    </row>
    <row r="131" spans="1:11" ht="14.4" customHeight="1" x14ac:dyDescent="0.3">
      <c r="A131" s="831" t="s">
        <v>567</v>
      </c>
      <c r="B131" s="832" t="s">
        <v>568</v>
      </c>
      <c r="C131" s="835" t="s">
        <v>592</v>
      </c>
      <c r="D131" s="863" t="s">
        <v>593</v>
      </c>
      <c r="E131" s="835" t="s">
        <v>1260</v>
      </c>
      <c r="F131" s="863" t="s">
        <v>1261</v>
      </c>
      <c r="G131" s="835" t="s">
        <v>1446</v>
      </c>
      <c r="H131" s="835" t="s">
        <v>1447</v>
      </c>
      <c r="I131" s="849">
        <v>8.3500003814697266</v>
      </c>
      <c r="J131" s="849">
        <v>500</v>
      </c>
      <c r="K131" s="850">
        <v>4174.5</v>
      </c>
    </row>
    <row r="132" spans="1:11" ht="14.4" customHeight="1" x14ac:dyDescent="0.3">
      <c r="A132" s="831" t="s">
        <v>567</v>
      </c>
      <c r="B132" s="832" t="s">
        <v>568</v>
      </c>
      <c r="C132" s="835" t="s">
        <v>592</v>
      </c>
      <c r="D132" s="863" t="s">
        <v>593</v>
      </c>
      <c r="E132" s="835" t="s">
        <v>1260</v>
      </c>
      <c r="F132" s="863" t="s">
        <v>1261</v>
      </c>
      <c r="G132" s="835" t="s">
        <v>1448</v>
      </c>
      <c r="H132" s="835" t="s">
        <v>1449</v>
      </c>
      <c r="I132" s="849">
        <v>5.1399998664855957</v>
      </c>
      <c r="J132" s="849">
        <v>11000</v>
      </c>
      <c r="K132" s="850">
        <v>56567.5</v>
      </c>
    </row>
    <row r="133" spans="1:11" ht="14.4" customHeight="1" x14ac:dyDescent="0.3">
      <c r="A133" s="831" t="s">
        <v>567</v>
      </c>
      <c r="B133" s="832" t="s">
        <v>568</v>
      </c>
      <c r="C133" s="835" t="s">
        <v>592</v>
      </c>
      <c r="D133" s="863" t="s">
        <v>593</v>
      </c>
      <c r="E133" s="835" t="s">
        <v>1260</v>
      </c>
      <c r="F133" s="863" t="s">
        <v>1261</v>
      </c>
      <c r="G133" s="835" t="s">
        <v>1450</v>
      </c>
      <c r="H133" s="835" t="s">
        <v>1451</v>
      </c>
      <c r="I133" s="849">
        <v>1.8700000047683716</v>
      </c>
      <c r="J133" s="849">
        <v>100</v>
      </c>
      <c r="K133" s="850">
        <v>187</v>
      </c>
    </row>
    <row r="134" spans="1:11" ht="14.4" customHeight="1" x14ac:dyDescent="0.3">
      <c r="A134" s="831" t="s">
        <v>567</v>
      </c>
      <c r="B134" s="832" t="s">
        <v>568</v>
      </c>
      <c r="C134" s="835" t="s">
        <v>592</v>
      </c>
      <c r="D134" s="863" t="s">
        <v>593</v>
      </c>
      <c r="E134" s="835" t="s">
        <v>1260</v>
      </c>
      <c r="F134" s="863" t="s">
        <v>1261</v>
      </c>
      <c r="G134" s="835" t="s">
        <v>1276</v>
      </c>
      <c r="H134" s="835" t="s">
        <v>1277</v>
      </c>
      <c r="I134" s="849">
        <v>1.8833333253860474</v>
      </c>
      <c r="J134" s="849">
        <v>1100</v>
      </c>
      <c r="K134" s="850">
        <v>2071.4000244140625</v>
      </c>
    </row>
    <row r="135" spans="1:11" ht="14.4" customHeight="1" x14ac:dyDescent="0.3">
      <c r="A135" s="831" t="s">
        <v>567</v>
      </c>
      <c r="B135" s="832" t="s">
        <v>568</v>
      </c>
      <c r="C135" s="835" t="s">
        <v>592</v>
      </c>
      <c r="D135" s="863" t="s">
        <v>593</v>
      </c>
      <c r="E135" s="835" t="s">
        <v>1260</v>
      </c>
      <c r="F135" s="863" t="s">
        <v>1261</v>
      </c>
      <c r="G135" s="835" t="s">
        <v>1452</v>
      </c>
      <c r="H135" s="835" t="s">
        <v>1453</v>
      </c>
      <c r="I135" s="849">
        <v>204.49000549316406</v>
      </c>
      <c r="J135" s="849">
        <v>10</v>
      </c>
      <c r="K135" s="850">
        <v>2044.9000244140625</v>
      </c>
    </row>
    <row r="136" spans="1:11" ht="14.4" customHeight="1" x14ac:dyDescent="0.3">
      <c r="A136" s="831" t="s">
        <v>567</v>
      </c>
      <c r="B136" s="832" t="s">
        <v>568</v>
      </c>
      <c r="C136" s="835" t="s">
        <v>592</v>
      </c>
      <c r="D136" s="863" t="s">
        <v>593</v>
      </c>
      <c r="E136" s="835" t="s">
        <v>1260</v>
      </c>
      <c r="F136" s="863" t="s">
        <v>1261</v>
      </c>
      <c r="G136" s="835" t="s">
        <v>1454</v>
      </c>
      <c r="H136" s="835" t="s">
        <v>1455</v>
      </c>
      <c r="I136" s="849">
        <v>204.49000549316406</v>
      </c>
      <c r="J136" s="849">
        <v>10</v>
      </c>
      <c r="K136" s="850">
        <v>2044.9000244140625</v>
      </c>
    </row>
    <row r="137" spans="1:11" ht="14.4" customHeight="1" x14ac:dyDescent="0.3">
      <c r="A137" s="831" t="s">
        <v>567</v>
      </c>
      <c r="B137" s="832" t="s">
        <v>568</v>
      </c>
      <c r="C137" s="835" t="s">
        <v>592</v>
      </c>
      <c r="D137" s="863" t="s">
        <v>593</v>
      </c>
      <c r="E137" s="835" t="s">
        <v>1260</v>
      </c>
      <c r="F137" s="863" t="s">
        <v>1261</v>
      </c>
      <c r="G137" s="835" t="s">
        <v>1456</v>
      </c>
      <c r="H137" s="835" t="s">
        <v>1457</v>
      </c>
      <c r="I137" s="849">
        <v>204.49000549316406</v>
      </c>
      <c r="J137" s="849">
        <v>10</v>
      </c>
      <c r="K137" s="850">
        <v>2044.9000244140625</v>
      </c>
    </row>
    <row r="138" spans="1:11" ht="14.4" customHeight="1" x14ac:dyDescent="0.3">
      <c r="A138" s="831" t="s">
        <v>567</v>
      </c>
      <c r="B138" s="832" t="s">
        <v>568</v>
      </c>
      <c r="C138" s="835" t="s">
        <v>592</v>
      </c>
      <c r="D138" s="863" t="s">
        <v>593</v>
      </c>
      <c r="E138" s="835" t="s">
        <v>1260</v>
      </c>
      <c r="F138" s="863" t="s">
        <v>1261</v>
      </c>
      <c r="G138" s="835" t="s">
        <v>1280</v>
      </c>
      <c r="H138" s="835" t="s">
        <v>1281</v>
      </c>
      <c r="I138" s="849">
        <v>11.739999771118164</v>
      </c>
      <c r="J138" s="849">
        <v>100</v>
      </c>
      <c r="K138" s="850">
        <v>1174</v>
      </c>
    </row>
    <row r="139" spans="1:11" ht="14.4" customHeight="1" x14ac:dyDescent="0.3">
      <c r="A139" s="831" t="s">
        <v>567</v>
      </c>
      <c r="B139" s="832" t="s">
        <v>568</v>
      </c>
      <c r="C139" s="835" t="s">
        <v>592</v>
      </c>
      <c r="D139" s="863" t="s">
        <v>593</v>
      </c>
      <c r="E139" s="835" t="s">
        <v>1260</v>
      </c>
      <c r="F139" s="863" t="s">
        <v>1261</v>
      </c>
      <c r="G139" s="835" t="s">
        <v>1280</v>
      </c>
      <c r="H139" s="835" t="s">
        <v>1282</v>
      </c>
      <c r="I139" s="849">
        <v>11.739999771118164</v>
      </c>
      <c r="J139" s="849">
        <v>100</v>
      </c>
      <c r="K139" s="850">
        <v>1174</v>
      </c>
    </row>
    <row r="140" spans="1:11" ht="14.4" customHeight="1" x14ac:dyDescent="0.3">
      <c r="A140" s="831" t="s">
        <v>567</v>
      </c>
      <c r="B140" s="832" t="s">
        <v>568</v>
      </c>
      <c r="C140" s="835" t="s">
        <v>592</v>
      </c>
      <c r="D140" s="863" t="s">
        <v>593</v>
      </c>
      <c r="E140" s="835" t="s">
        <v>1260</v>
      </c>
      <c r="F140" s="863" t="s">
        <v>1261</v>
      </c>
      <c r="G140" s="835" t="s">
        <v>1285</v>
      </c>
      <c r="H140" s="835" t="s">
        <v>1286</v>
      </c>
      <c r="I140" s="849">
        <v>4.8000001907348633</v>
      </c>
      <c r="J140" s="849">
        <v>1400</v>
      </c>
      <c r="K140" s="850">
        <v>6719.9000244140625</v>
      </c>
    </row>
    <row r="141" spans="1:11" ht="14.4" customHeight="1" x14ac:dyDescent="0.3">
      <c r="A141" s="831" t="s">
        <v>567</v>
      </c>
      <c r="B141" s="832" t="s">
        <v>568</v>
      </c>
      <c r="C141" s="835" t="s">
        <v>592</v>
      </c>
      <c r="D141" s="863" t="s">
        <v>593</v>
      </c>
      <c r="E141" s="835" t="s">
        <v>1260</v>
      </c>
      <c r="F141" s="863" t="s">
        <v>1261</v>
      </c>
      <c r="G141" s="835" t="s">
        <v>1458</v>
      </c>
      <c r="H141" s="835" t="s">
        <v>1459</v>
      </c>
      <c r="I141" s="849">
        <v>90.875001907348633</v>
      </c>
      <c r="J141" s="849">
        <v>96</v>
      </c>
      <c r="K141" s="850">
        <v>8724.02978515625</v>
      </c>
    </row>
    <row r="142" spans="1:11" ht="14.4" customHeight="1" x14ac:dyDescent="0.3">
      <c r="A142" s="831" t="s">
        <v>567</v>
      </c>
      <c r="B142" s="832" t="s">
        <v>568</v>
      </c>
      <c r="C142" s="835" t="s">
        <v>592</v>
      </c>
      <c r="D142" s="863" t="s">
        <v>593</v>
      </c>
      <c r="E142" s="835" t="s">
        <v>1260</v>
      </c>
      <c r="F142" s="863" t="s">
        <v>1261</v>
      </c>
      <c r="G142" s="835" t="s">
        <v>1460</v>
      </c>
      <c r="H142" s="835" t="s">
        <v>1461</v>
      </c>
      <c r="I142" s="849">
        <v>1.5</v>
      </c>
      <c r="J142" s="849">
        <v>500</v>
      </c>
      <c r="K142" s="850">
        <v>750</v>
      </c>
    </row>
    <row r="143" spans="1:11" ht="14.4" customHeight="1" x14ac:dyDescent="0.3">
      <c r="A143" s="831" t="s">
        <v>567</v>
      </c>
      <c r="B143" s="832" t="s">
        <v>568</v>
      </c>
      <c r="C143" s="835" t="s">
        <v>592</v>
      </c>
      <c r="D143" s="863" t="s">
        <v>593</v>
      </c>
      <c r="E143" s="835" t="s">
        <v>1260</v>
      </c>
      <c r="F143" s="863" t="s">
        <v>1261</v>
      </c>
      <c r="G143" s="835" t="s">
        <v>1289</v>
      </c>
      <c r="H143" s="835" t="s">
        <v>1290</v>
      </c>
      <c r="I143" s="849">
        <v>9.1999998092651367</v>
      </c>
      <c r="J143" s="849">
        <v>400</v>
      </c>
      <c r="K143" s="850">
        <v>3680</v>
      </c>
    </row>
    <row r="144" spans="1:11" ht="14.4" customHeight="1" x14ac:dyDescent="0.3">
      <c r="A144" s="831" t="s">
        <v>567</v>
      </c>
      <c r="B144" s="832" t="s">
        <v>568</v>
      </c>
      <c r="C144" s="835" t="s">
        <v>592</v>
      </c>
      <c r="D144" s="863" t="s">
        <v>593</v>
      </c>
      <c r="E144" s="835" t="s">
        <v>1260</v>
      </c>
      <c r="F144" s="863" t="s">
        <v>1261</v>
      </c>
      <c r="G144" s="835" t="s">
        <v>1462</v>
      </c>
      <c r="H144" s="835" t="s">
        <v>1463</v>
      </c>
      <c r="I144" s="849">
        <v>2.6400001049041748</v>
      </c>
      <c r="J144" s="849">
        <v>100</v>
      </c>
      <c r="K144" s="850">
        <v>264</v>
      </c>
    </row>
    <row r="145" spans="1:11" ht="14.4" customHeight="1" x14ac:dyDescent="0.3">
      <c r="A145" s="831" t="s">
        <v>567</v>
      </c>
      <c r="B145" s="832" t="s">
        <v>568</v>
      </c>
      <c r="C145" s="835" t="s">
        <v>592</v>
      </c>
      <c r="D145" s="863" t="s">
        <v>593</v>
      </c>
      <c r="E145" s="835" t="s">
        <v>1260</v>
      </c>
      <c r="F145" s="863" t="s">
        <v>1261</v>
      </c>
      <c r="G145" s="835" t="s">
        <v>1464</v>
      </c>
      <c r="H145" s="835" t="s">
        <v>1465</v>
      </c>
      <c r="I145" s="849">
        <v>108.30000305175781</v>
      </c>
      <c r="J145" s="849">
        <v>20</v>
      </c>
      <c r="K145" s="850">
        <v>2165.89990234375</v>
      </c>
    </row>
    <row r="146" spans="1:11" ht="14.4" customHeight="1" x14ac:dyDescent="0.3">
      <c r="A146" s="831" t="s">
        <v>567</v>
      </c>
      <c r="B146" s="832" t="s">
        <v>568</v>
      </c>
      <c r="C146" s="835" t="s">
        <v>592</v>
      </c>
      <c r="D146" s="863" t="s">
        <v>593</v>
      </c>
      <c r="E146" s="835" t="s">
        <v>1260</v>
      </c>
      <c r="F146" s="863" t="s">
        <v>1261</v>
      </c>
      <c r="G146" s="835" t="s">
        <v>1466</v>
      </c>
      <c r="H146" s="835" t="s">
        <v>1467</v>
      </c>
      <c r="I146" s="849">
        <v>15.462500095367432</v>
      </c>
      <c r="J146" s="849">
        <v>140</v>
      </c>
      <c r="K146" s="850">
        <v>2164.8600463867188</v>
      </c>
    </row>
    <row r="147" spans="1:11" ht="14.4" customHeight="1" x14ac:dyDescent="0.3">
      <c r="A147" s="831" t="s">
        <v>567</v>
      </c>
      <c r="B147" s="832" t="s">
        <v>568</v>
      </c>
      <c r="C147" s="835" t="s">
        <v>592</v>
      </c>
      <c r="D147" s="863" t="s">
        <v>593</v>
      </c>
      <c r="E147" s="835" t="s">
        <v>1260</v>
      </c>
      <c r="F147" s="863" t="s">
        <v>1261</v>
      </c>
      <c r="G147" s="835" t="s">
        <v>1291</v>
      </c>
      <c r="H147" s="835" t="s">
        <v>1292</v>
      </c>
      <c r="I147" s="849">
        <v>172.5</v>
      </c>
      <c r="J147" s="849">
        <v>1</v>
      </c>
      <c r="K147" s="850">
        <v>172.5</v>
      </c>
    </row>
    <row r="148" spans="1:11" ht="14.4" customHeight="1" x14ac:dyDescent="0.3">
      <c r="A148" s="831" t="s">
        <v>567</v>
      </c>
      <c r="B148" s="832" t="s">
        <v>568</v>
      </c>
      <c r="C148" s="835" t="s">
        <v>592</v>
      </c>
      <c r="D148" s="863" t="s">
        <v>593</v>
      </c>
      <c r="E148" s="835" t="s">
        <v>1260</v>
      </c>
      <c r="F148" s="863" t="s">
        <v>1261</v>
      </c>
      <c r="G148" s="835" t="s">
        <v>1468</v>
      </c>
      <c r="H148" s="835" t="s">
        <v>1469</v>
      </c>
      <c r="I148" s="849">
        <v>14.310000419616699</v>
      </c>
      <c r="J148" s="849">
        <v>30</v>
      </c>
      <c r="K148" s="850">
        <v>429.17999267578125</v>
      </c>
    </row>
    <row r="149" spans="1:11" ht="14.4" customHeight="1" x14ac:dyDescent="0.3">
      <c r="A149" s="831" t="s">
        <v>567</v>
      </c>
      <c r="B149" s="832" t="s">
        <v>568</v>
      </c>
      <c r="C149" s="835" t="s">
        <v>592</v>
      </c>
      <c r="D149" s="863" t="s">
        <v>593</v>
      </c>
      <c r="E149" s="835" t="s">
        <v>1260</v>
      </c>
      <c r="F149" s="863" t="s">
        <v>1261</v>
      </c>
      <c r="G149" s="835" t="s">
        <v>1470</v>
      </c>
      <c r="H149" s="835" t="s">
        <v>1471</v>
      </c>
      <c r="I149" s="849">
        <v>4.2599999904632568</v>
      </c>
      <c r="J149" s="849">
        <v>200</v>
      </c>
      <c r="K149" s="850">
        <v>852</v>
      </c>
    </row>
    <row r="150" spans="1:11" ht="14.4" customHeight="1" x14ac:dyDescent="0.3">
      <c r="A150" s="831" t="s">
        <v>567</v>
      </c>
      <c r="B150" s="832" t="s">
        <v>568</v>
      </c>
      <c r="C150" s="835" t="s">
        <v>592</v>
      </c>
      <c r="D150" s="863" t="s">
        <v>593</v>
      </c>
      <c r="E150" s="835" t="s">
        <v>1260</v>
      </c>
      <c r="F150" s="863" t="s">
        <v>1261</v>
      </c>
      <c r="G150" s="835" t="s">
        <v>1472</v>
      </c>
      <c r="H150" s="835" t="s">
        <v>1473</v>
      </c>
      <c r="I150" s="849">
        <v>2208.1298828125</v>
      </c>
      <c r="J150" s="849">
        <v>20</v>
      </c>
      <c r="K150" s="850">
        <v>44162.578125</v>
      </c>
    </row>
    <row r="151" spans="1:11" ht="14.4" customHeight="1" x14ac:dyDescent="0.3">
      <c r="A151" s="831" t="s">
        <v>567</v>
      </c>
      <c r="B151" s="832" t="s">
        <v>568</v>
      </c>
      <c r="C151" s="835" t="s">
        <v>592</v>
      </c>
      <c r="D151" s="863" t="s">
        <v>593</v>
      </c>
      <c r="E151" s="835" t="s">
        <v>1260</v>
      </c>
      <c r="F151" s="863" t="s">
        <v>1261</v>
      </c>
      <c r="G151" s="835" t="s">
        <v>1474</v>
      </c>
      <c r="H151" s="835" t="s">
        <v>1475</v>
      </c>
      <c r="I151" s="849">
        <v>2904</v>
      </c>
      <c r="J151" s="849">
        <v>1</v>
      </c>
      <c r="K151" s="850">
        <v>2904</v>
      </c>
    </row>
    <row r="152" spans="1:11" ht="14.4" customHeight="1" x14ac:dyDescent="0.3">
      <c r="A152" s="831" t="s">
        <v>567</v>
      </c>
      <c r="B152" s="832" t="s">
        <v>568</v>
      </c>
      <c r="C152" s="835" t="s">
        <v>592</v>
      </c>
      <c r="D152" s="863" t="s">
        <v>593</v>
      </c>
      <c r="E152" s="835" t="s">
        <v>1260</v>
      </c>
      <c r="F152" s="863" t="s">
        <v>1261</v>
      </c>
      <c r="G152" s="835" t="s">
        <v>1476</v>
      </c>
      <c r="H152" s="835" t="s">
        <v>1477</v>
      </c>
      <c r="I152" s="849">
        <v>5.809999942779541</v>
      </c>
      <c r="J152" s="849">
        <v>60</v>
      </c>
      <c r="K152" s="850">
        <v>348.48001098632813</v>
      </c>
    </row>
    <row r="153" spans="1:11" ht="14.4" customHeight="1" x14ac:dyDescent="0.3">
      <c r="A153" s="831" t="s">
        <v>567</v>
      </c>
      <c r="B153" s="832" t="s">
        <v>568</v>
      </c>
      <c r="C153" s="835" t="s">
        <v>592</v>
      </c>
      <c r="D153" s="863" t="s">
        <v>593</v>
      </c>
      <c r="E153" s="835" t="s">
        <v>1260</v>
      </c>
      <c r="F153" s="863" t="s">
        <v>1261</v>
      </c>
      <c r="G153" s="835" t="s">
        <v>1478</v>
      </c>
      <c r="H153" s="835" t="s">
        <v>1479</v>
      </c>
      <c r="I153" s="849">
        <v>20.700000762939453</v>
      </c>
      <c r="J153" s="849">
        <v>50</v>
      </c>
      <c r="K153" s="850">
        <v>1035</v>
      </c>
    </row>
    <row r="154" spans="1:11" ht="14.4" customHeight="1" x14ac:dyDescent="0.3">
      <c r="A154" s="831" t="s">
        <v>567</v>
      </c>
      <c r="B154" s="832" t="s">
        <v>568</v>
      </c>
      <c r="C154" s="835" t="s">
        <v>592</v>
      </c>
      <c r="D154" s="863" t="s">
        <v>593</v>
      </c>
      <c r="E154" s="835" t="s">
        <v>1260</v>
      </c>
      <c r="F154" s="863" t="s">
        <v>1261</v>
      </c>
      <c r="G154" s="835" t="s">
        <v>1480</v>
      </c>
      <c r="H154" s="835" t="s">
        <v>1481</v>
      </c>
      <c r="I154" s="849">
        <v>20.700000762939453</v>
      </c>
      <c r="J154" s="849">
        <v>150</v>
      </c>
      <c r="K154" s="850">
        <v>3105</v>
      </c>
    </row>
    <row r="155" spans="1:11" ht="14.4" customHeight="1" x14ac:dyDescent="0.3">
      <c r="A155" s="831" t="s">
        <v>567</v>
      </c>
      <c r="B155" s="832" t="s">
        <v>568</v>
      </c>
      <c r="C155" s="835" t="s">
        <v>592</v>
      </c>
      <c r="D155" s="863" t="s">
        <v>593</v>
      </c>
      <c r="E155" s="835" t="s">
        <v>1260</v>
      </c>
      <c r="F155" s="863" t="s">
        <v>1261</v>
      </c>
      <c r="G155" s="835" t="s">
        <v>1482</v>
      </c>
      <c r="H155" s="835" t="s">
        <v>1483</v>
      </c>
      <c r="I155" s="849">
        <v>20.700000762939453</v>
      </c>
      <c r="J155" s="849">
        <v>300</v>
      </c>
      <c r="K155" s="850">
        <v>6210</v>
      </c>
    </row>
    <row r="156" spans="1:11" ht="14.4" customHeight="1" x14ac:dyDescent="0.3">
      <c r="A156" s="831" t="s">
        <v>567</v>
      </c>
      <c r="B156" s="832" t="s">
        <v>568</v>
      </c>
      <c r="C156" s="835" t="s">
        <v>592</v>
      </c>
      <c r="D156" s="863" t="s">
        <v>593</v>
      </c>
      <c r="E156" s="835" t="s">
        <v>1260</v>
      </c>
      <c r="F156" s="863" t="s">
        <v>1261</v>
      </c>
      <c r="G156" s="835" t="s">
        <v>1484</v>
      </c>
      <c r="H156" s="835" t="s">
        <v>1485</v>
      </c>
      <c r="I156" s="849">
        <v>7.8600001335144043</v>
      </c>
      <c r="J156" s="849">
        <v>50</v>
      </c>
      <c r="K156" s="850">
        <v>393.20999145507813</v>
      </c>
    </row>
    <row r="157" spans="1:11" ht="14.4" customHeight="1" x14ac:dyDescent="0.3">
      <c r="A157" s="831" t="s">
        <v>567</v>
      </c>
      <c r="B157" s="832" t="s">
        <v>568</v>
      </c>
      <c r="C157" s="835" t="s">
        <v>592</v>
      </c>
      <c r="D157" s="863" t="s">
        <v>593</v>
      </c>
      <c r="E157" s="835" t="s">
        <v>1260</v>
      </c>
      <c r="F157" s="863" t="s">
        <v>1261</v>
      </c>
      <c r="G157" s="835" t="s">
        <v>1486</v>
      </c>
      <c r="H157" s="835" t="s">
        <v>1487</v>
      </c>
      <c r="I157" s="849">
        <v>7.8600001335144043</v>
      </c>
      <c r="J157" s="849">
        <v>50</v>
      </c>
      <c r="K157" s="850">
        <v>393.20001220703125</v>
      </c>
    </row>
    <row r="158" spans="1:11" ht="14.4" customHeight="1" x14ac:dyDescent="0.3">
      <c r="A158" s="831" t="s">
        <v>567</v>
      </c>
      <c r="B158" s="832" t="s">
        <v>568</v>
      </c>
      <c r="C158" s="835" t="s">
        <v>592</v>
      </c>
      <c r="D158" s="863" t="s">
        <v>593</v>
      </c>
      <c r="E158" s="835" t="s">
        <v>1260</v>
      </c>
      <c r="F158" s="863" t="s">
        <v>1261</v>
      </c>
      <c r="G158" s="835" t="s">
        <v>1488</v>
      </c>
      <c r="H158" s="835" t="s">
        <v>1489</v>
      </c>
      <c r="I158" s="849">
        <v>16.454999923706055</v>
      </c>
      <c r="J158" s="849">
        <v>20</v>
      </c>
      <c r="K158" s="850">
        <v>329.10000610351563</v>
      </c>
    </row>
    <row r="159" spans="1:11" ht="14.4" customHeight="1" x14ac:dyDescent="0.3">
      <c r="A159" s="831" t="s">
        <v>567</v>
      </c>
      <c r="B159" s="832" t="s">
        <v>568</v>
      </c>
      <c r="C159" s="835" t="s">
        <v>592</v>
      </c>
      <c r="D159" s="863" t="s">
        <v>593</v>
      </c>
      <c r="E159" s="835" t="s">
        <v>1260</v>
      </c>
      <c r="F159" s="863" t="s">
        <v>1261</v>
      </c>
      <c r="G159" s="835" t="s">
        <v>1490</v>
      </c>
      <c r="H159" s="835" t="s">
        <v>1491</v>
      </c>
      <c r="I159" s="849">
        <v>197.57000732421875</v>
      </c>
      <c r="J159" s="849">
        <v>3</v>
      </c>
      <c r="K159" s="850">
        <v>592.71002197265625</v>
      </c>
    </row>
    <row r="160" spans="1:11" ht="14.4" customHeight="1" x14ac:dyDescent="0.3">
      <c r="A160" s="831" t="s">
        <v>567</v>
      </c>
      <c r="B160" s="832" t="s">
        <v>568</v>
      </c>
      <c r="C160" s="835" t="s">
        <v>592</v>
      </c>
      <c r="D160" s="863" t="s">
        <v>593</v>
      </c>
      <c r="E160" s="835" t="s">
        <v>1260</v>
      </c>
      <c r="F160" s="863" t="s">
        <v>1261</v>
      </c>
      <c r="G160" s="835" t="s">
        <v>1293</v>
      </c>
      <c r="H160" s="835" t="s">
        <v>1294</v>
      </c>
      <c r="I160" s="849">
        <v>1.0900000333786011</v>
      </c>
      <c r="J160" s="849">
        <v>1800</v>
      </c>
      <c r="K160" s="850">
        <v>1962</v>
      </c>
    </row>
    <row r="161" spans="1:11" ht="14.4" customHeight="1" x14ac:dyDescent="0.3">
      <c r="A161" s="831" t="s">
        <v>567</v>
      </c>
      <c r="B161" s="832" t="s">
        <v>568</v>
      </c>
      <c r="C161" s="835" t="s">
        <v>592</v>
      </c>
      <c r="D161" s="863" t="s">
        <v>593</v>
      </c>
      <c r="E161" s="835" t="s">
        <v>1260</v>
      </c>
      <c r="F161" s="863" t="s">
        <v>1261</v>
      </c>
      <c r="G161" s="835" t="s">
        <v>1295</v>
      </c>
      <c r="H161" s="835" t="s">
        <v>1296</v>
      </c>
      <c r="I161" s="849">
        <v>0.47749999165534973</v>
      </c>
      <c r="J161" s="849">
        <v>2700</v>
      </c>
      <c r="K161" s="850">
        <v>1283</v>
      </c>
    </row>
    <row r="162" spans="1:11" ht="14.4" customHeight="1" x14ac:dyDescent="0.3">
      <c r="A162" s="831" t="s">
        <v>567</v>
      </c>
      <c r="B162" s="832" t="s">
        <v>568</v>
      </c>
      <c r="C162" s="835" t="s">
        <v>592</v>
      </c>
      <c r="D162" s="863" t="s">
        <v>593</v>
      </c>
      <c r="E162" s="835" t="s">
        <v>1260</v>
      </c>
      <c r="F162" s="863" t="s">
        <v>1261</v>
      </c>
      <c r="G162" s="835" t="s">
        <v>1297</v>
      </c>
      <c r="H162" s="835" t="s">
        <v>1298</v>
      </c>
      <c r="I162" s="849">
        <v>1.6699999570846558</v>
      </c>
      <c r="J162" s="849">
        <v>6600</v>
      </c>
      <c r="K162" s="850">
        <v>11022</v>
      </c>
    </row>
    <row r="163" spans="1:11" ht="14.4" customHeight="1" x14ac:dyDescent="0.3">
      <c r="A163" s="831" t="s">
        <v>567</v>
      </c>
      <c r="B163" s="832" t="s">
        <v>568</v>
      </c>
      <c r="C163" s="835" t="s">
        <v>592</v>
      </c>
      <c r="D163" s="863" t="s">
        <v>593</v>
      </c>
      <c r="E163" s="835" t="s">
        <v>1260</v>
      </c>
      <c r="F163" s="863" t="s">
        <v>1261</v>
      </c>
      <c r="G163" s="835" t="s">
        <v>1299</v>
      </c>
      <c r="H163" s="835" t="s">
        <v>1300</v>
      </c>
      <c r="I163" s="849">
        <v>0.67000001668930054</v>
      </c>
      <c r="J163" s="849">
        <v>1900</v>
      </c>
      <c r="K163" s="850">
        <v>1273</v>
      </c>
    </row>
    <row r="164" spans="1:11" ht="14.4" customHeight="1" x14ac:dyDescent="0.3">
      <c r="A164" s="831" t="s">
        <v>567</v>
      </c>
      <c r="B164" s="832" t="s">
        <v>568</v>
      </c>
      <c r="C164" s="835" t="s">
        <v>592</v>
      </c>
      <c r="D164" s="863" t="s">
        <v>593</v>
      </c>
      <c r="E164" s="835" t="s">
        <v>1260</v>
      </c>
      <c r="F164" s="863" t="s">
        <v>1261</v>
      </c>
      <c r="G164" s="835" t="s">
        <v>1301</v>
      </c>
      <c r="H164" s="835" t="s">
        <v>1302</v>
      </c>
      <c r="I164" s="849">
        <v>2.75</v>
      </c>
      <c r="J164" s="849">
        <v>900</v>
      </c>
      <c r="K164" s="850">
        <v>2475</v>
      </c>
    </row>
    <row r="165" spans="1:11" ht="14.4" customHeight="1" x14ac:dyDescent="0.3">
      <c r="A165" s="831" t="s">
        <v>567</v>
      </c>
      <c r="B165" s="832" t="s">
        <v>568</v>
      </c>
      <c r="C165" s="835" t="s">
        <v>592</v>
      </c>
      <c r="D165" s="863" t="s">
        <v>593</v>
      </c>
      <c r="E165" s="835" t="s">
        <v>1260</v>
      </c>
      <c r="F165" s="863" t="s">
        <v>1261</v>
      </c>
      <c r="G165" s="835" t="s">
        <v>1492</v>
      </c>
      <c r="H165" s="835" t="s">
        <v>1493</v>
      </c>
      <c r="I165" s="849">
        <v>5.4200000762939453</v>
      </c>
      <c r="J165" s="849">
        <v>800</v>
      </c>
      <c r="K165" s="850">
        <v>4334.909912109375</v>
      </c>
    </row>
    <row r="166" spans="1:11" ht="14.4" customHeight="1" x14ac:dyDescent="0.3">
      <c r="A166" s="831" t="s">
        <v>567</v>
      </c>
      <c r="B166" s="832" t="s">
        <v>568</v>
      </c>
      <c r="C166" s="835" t="s">
        <v>592</v>
      </c>
      <c r="D166" s="863" t="s">
        <v>593</v>
      </c>
      <c r="E166" s="835" t="s">
        <v>1260</v>
      </c>
      <c r="F166" s="863" t="s">
        <v>1261</v>
      </c>
      <c r="G166" s="835" t="s">
        <v>1494</v>
      </c>
      <c r="H166" s="835" t="s">
        <v>1495</v>
      </c>
      <c r="I166" s="849">
        <v>7.429999828338623</v>
      </c>
      <c r="J166" s="849">
        <v>100</v>
      </c>
      <c r="K166" s="850">
        <v>743</v>
      </c>
    </row>
    <row r="167" spans="1:11" ht="14.4" customHeight="1" x14ac:dyDescent="0.3">
      <c r="A167" s="831" t="s">
        <v>567</v>
      </c>
      <c r="B167" s="832" t="s">
        <v>568</v>
      </c>
      <c r="C167" s="835" t="s">
        <v>592</v>
      </c>
      <c r="D167" s="863" t="s">
        <v>593</v>
      </c>
      <c r="E167" s="835" t="s">
        <v>1260</v>
      </c>
      <c r="F167" s="863" t="s">
        <v>1261</v>
      </c>
      <c r="G167" s="835" t="s">
        <v>1496</v>
      </c>
      <c r="H167" s="835" t="s">
        <v>1497</v>
      </c>
      <c r="I167" s="849">
        <v>6.2300000190734863</v>
      </c>
      <c r="J167" s="849">
        <v>50</v>
      </c>
      <c r="K167" s="850">
        <v>311.5</v>
      </c>
    </row>
    <row r="168" spans="1:11" ht="14.4" customHeight="1" x14ac:dyDescent="0.3">
      <c r="A168" s="831" t="s">
        <v>567</v>
      </c>
      <c r="B168" s="832" t="s">
        <v>568</v>
      </c>
      <c r="C168" s="835" t="s">
        <v>592</v>
      </c>
      <c r="D168" s="863" t="s">
        <v>593</v>
      </c>
      <c r="E168" s="835" t="s">
        <v>1260</v>
      </c>
      <c r="F168" s="863" t="s">
        <v>1261</v>
      </c>
      <c r="G168" s="835" t="s">
        <v>1498</v>
      </c>
      <c r="H168" s="835" t="s">
        <v>1499</v>
      </c>
      <c r="I168" s="849">
        <v>1249.6600341796875</v>
      </c>
      <c r="J168" s="849">
        <v>6</v>
      </c>
      <c r="K168" s="850">
        <v>7497.97998046875</v>
      </c>
    </row>
    <row r="169" spans="1:11" ht="14.4" customHeight="1" x14ac:dyDescent="0.3">
      <c r="A169" s="831" t="s">
        <v>567</v>
      </c>
      <c r="B169" s="832" t="s">
        <v>568</v>
      </c>
      <c r="C169" s="835" t="s">
        <v>592</v>
      </c>
      <c r="D169" s="863" t="s">
        <v>593</v>
      </c>
      <c r="E169" s="835" t="s">
        <v>1260</v>
      </c>
      <c r="F169" s="863" t="s">
        <v>1261</v>
      </c>
      <c r="G169" s="835" t="s">
        <v>1500</v>
      </c>
      <c r="H169" s="835" t="s">
        <v>1501</v>
      </c>
      <c r="I169" s="849">
        <v>458.6300048828125</v>
      </c>
      <c r="J169" s="849">
        <v>20</v>
      </c>
      <c r="K169" s="850">
        <v>9172.6396484375</v>
      </c>
    </row>
    <row r="170" spans="1:11" ht="14.4" customHeight="1" x14ac:dyDescent="0.3">
      <c r="A170" s="831" t="s">
        <v>567</v>
      </c>
      <c r="B170" s="832" t="s">
        <v>568</v>
      </c>
      <c r="C170" s="835" t="s">
        <v>592</v>
      </c>
      <c r="D170" s="863" t="s">
        <v>593</v>
      </c>
      <c r="E170" s="835" t="s">
        <v>1260</v>
      </c>
      <c r="F170" s="863" t="s">
        <v>1261</v>
      </c>
      <c r="G170" s="835" t="s">
        <v>1502</v>
      </c>
      <c r="H170" s="835" t="s">
        <v>1503</v>
      </c>
      <c r="I170" s="849">
        <v>13.310000419616699</v>
      </c>
      <c r="J170" s="849">
        <v>60</v>
      </c>
      <c r="K170" s="850">
        <v>798.5999755859375</v>
      </c>
    </row>
    <row r="171" spans="1:11" ht="14.4" customHeight="1" x14ac:dyDescent="0.3">
      <c r="A171" s="831" t="s">
        <v>567</v>
      </c>
      <c r="B171" s="832" t="s">
        <v>568</v>
      </c>
      <c r="C171" s="835" t="s">
        <v>592</v>
      </c>
      <c r="D171" s="863" t="s">
        <v>593</v>
      </c>
      <c r="E171" s="835" t="s">
        <v>1260</v>
      </c>
      <c r="F171" s="863" t="s">
        <v>1261</v>
      </c>
      <c r="G171" s="835" t="s">
        <v>1305</v>
      </c>
      <c r="H171" s="835" t="s">
        <v>1306</v>
      </c>
      <c r="I171" s="849">
        <v>156.08999633789063</v>
      </c>
      <c r="J171" s="849">
        <v>10</v>
      </c>
      <c r="K171" s="850">
        <v>1560.9000549316406</v>
      </c>
    </row>
    <row r="172" spans="1:11" ht="14.4" customHeight="1" x14ac:dyDescent="0.3">
      <c r="A172" s="831" t="s">
        <v>567</v>
      </c>
      <c r="B172" s="832" t="s">
        <v>568</v>
      </c>
      <c r="C172" s="835" t="s">
        <v>592</v>
      </c>
      <c r="D172" s="863" t="s">
        <v>593</v>
      </c>
      <c r="E172" s="835" t="s">
        <v>1260</v>
      </c>
      <c r="F172" s="863" t="s">
        <v>1261</v>
      </c>
      <c r="G172" s="835" t="s">
        <v>1504</v>
      </c>
      <c r="H172" s="835" t="s">
        <v>1505</v>
      </c>
      <c r="I172" s="849">
        <v>484</v>
      </c>
      <c r="J172" s="849">
        <v>15</v>
      </c>
      <c r="K172" s="850">
        <v>7260</v>
      </c>
    </row>
    <row r="173" spans="1:11" ht="14.4" customHeight="1" x14ac:dyDescent="0.3">
      <c r="A173" s="831" t="s">
        <v>567</v>
      </c>
      <c r="B173" s="832" t="s">
        <v>568</v>
      </c>
      <c r="C173" s="835" t="s">
        <v>592</v>
      </c>
      <c r="D173" s="863" t="s">
        <v>593</v>
      </c>
      <c r="E173" s="835" t="s">
        <v>1260</v>
      </c>
      <c r="F173" s="863" t="s">
        <v>1261</v>
      </c>
      <c r="G173" s="835" t="s">
        <v>1307</v>
      </c>
      <c r="H173" s="835" t="s">
        <v>1308</v>
      </c>
      <c r="I173" s="849">
        <v>2.8499999046325684</v>
      </c>
      <c r="J173" s="849">
        <v>700</v>
      </c>
      <c r="K173" s="850">
        <v>1995.4000244140625</v>
      </c>
    </row>
    <row r="174" spans="1:11" ht="14.4" customHeight="1" x14ac:dyDescent="0.3">
      <c r="A174" s="831" t="s">
        <v>567</v>
      </c>
      <c r="B174" s="832" t="s">
        <v>568</v>
      </c>
      <c r="C174" s="835" t="s">
        <v>592</v>
      </c>
      <c r="D174" s="863" t="s">
        <v>593</v>
      </c>
      <c r="E174" s="835" t="s">
        <v>1260</v>
      </c>
      <c r="F174" s="863" t="s">
        <v>1261</v>
      </c>
      <c r="G174" s="835" t="s">
        <v>1506</v>
      </c>
      <c r="H174" s="835" t="s">
        <v>1507</v>
      </c>
      <c r="I174" s="849">
        <v>1.0299999713897705</v>
      </c>
      <c r="J174" s="849">
        <v>300</v>
      </c>
      <c r="K174" s="850">
        <v>309</v>
      </c>
    </row>
    <row r="175" spans="1:11" ht="14.4" customHeight="1" x14ac:dyDescent="0.3">
      <c r="A175" s="831" t="s">
        <v>567</v>
      </c>
      <c r="B175" s="832" t="s">
        <v>568</v>
      </c>
      <c r="C175" s="835" t="s">
        <v>592</v>
      </c>
      <c r="D175" s="863" t="s">
        <v>593</v>
      </c>
      <c r="E175" s="835" t="s">
        <v>1260</v>
      </c>
      <c r="F175" s="863" t="s">
        <v>1261</v>
      </c>
      <c r="G175" s="835" t="s">
        <v>1508</v>
      </c>
      <c r="H175" s="835" t="s">
        <v>1509</v>
      </c>
      <c r="I175" s="849">
        <v>209</v>
      </c>
      <c r="J175" s="849">
        <v>2</v>
      </c>
      <c r="K175" s="850">
        <v>418</v>
      </c>
    </row>
    <row r="176" spans="1:11" ht="14.4" customHeight="1" x14ac:dyDescent="0.3">
      <c r="A176" s="831" t="s">
        <v>567</v>
      </c>
      <c r="B176" s="832" t="s">
        <v>568</v>
      </c>
      <c r="C176" s="835" t="s">
        <v>592</v>
      </c>
      <c r="D176" s="863" t="s">
        <v>593</v>
      </c>
      <c r="E176" s="835" t="s">
        <v>1260</v>
      </c>
      <c r="F176" s="863" t="s">
        <v>1261</v>
      </c>
      <c r="G176" s="835" t="s">
        <v>1510</v>
      </c>
      <c r="H176" s="835" t="s">
        <v>1511</v>
      </c>
      <c r="I176" s="849">
        <v>1326.1600341796875</v>
      </c>
      <c r="J176" s="849">
        <v>1</v>
      </c>
      <c r="K176" s="850">
        <v>1326.1600341796875</v>
      </c>
    </row>
    <row r="177" spans="1:11" ht="14.4" customHeight="1" x14ac:dyDescent="0.3">
      <c r="A177" s="831" t="s">
        <v>567</v>
      </c>
      <c r="B177" s="832" t="s">
        <v>568</v>
      </c>
      <c r="C177" s="835" t="s">
        <v>592</v>
      </c>
      <c r="D177" s="863" t="s">
        <v>593</v>
      </c>
      <c r="E177" s="835" t="s">
        <v>1260</v>
      </c>
      <c r="F177" s="863" t="s">
        <v>1261</v>
      </c>
      <c r="G177" s="835" t="s">
        <v>1512</v>
      </c>
      <c r="H177" s="835" t="s">
        <v>1513</v>
      </c>
      <c r="I177" s="849">
        <v>49.970001220703125</v>
      </c>
      <c r="J177" s="849">
        <v>10</v>
      </c>
      <c r="K177" s="850">
        <v>499.70001220703125</v>
      </c>
    </row>
    <row r="178" spans="1:11" ht="14.4" customHeight="1" x14ac:dyDescent="0.3">
      <c r="A178" s="831" t="s">
        <v>567</v>
      </c>
      <c r="B178" s="832" t="s">
        <v>568</v>
      </c>
      <c r="C178" s="835" t="s">
        <v>592</v>
      </c>
      <c r="D178" s="863" t="s">
        <v>593</v>
      </c>
      <c r="E178" s="835" t="s">
        <v>1260</v>
      </c>
      <c r="F178" s="863" t="s">
        <v>1261</v>
      </c>
      <c r="G178" s="835" t="s">
        <v>1309</v>
      </c>
      <c r="H178" s="835" t="s">
        <v>1310</v>
      </c>
      <c r="I178" s="849">
        <v>0.47249999642372131</v>
      </c>
      <c r="J178" s="849">
        <v>2500</v>
      </c>
      <c r="K178" s="850">
        <v>1182</v>
      </c>
    </row>
    <row r="179" spans="1:11" ht="14.4" customHeight="1" x14ac:dyDescent="0.3">
      <c r="A179" s="831" t="s">
        <v>567</v>
      </c>
      <c r="B179" s="832" t="s">
        <v>568</v>
      </c>
      <c r="C179" s="835" t="s">
        <v>592</v>
      </c>
      <c r="D179" s="863" t="s">
        <v>593</v>
      </c>
      <c r="E179" s="835" t="s">
        <v>1260</v>
      </c>
      <c r="F179" s="863" t="s">
        <v>1261</v>
      </c>
      <c r="G179" s="835" t="s">
        <v>1514</v>
      </c>
      <c r="H179" s="835" t="s">
        <v>1515</v>
      </c>
      <c r="I179" s="849">
        <v>1.2799999713897705</v>
      </c>
      <c r="J179" s="849">
        <v>1500</v>
      </c>
      <c r="K179" s="850">
        <v>1923.8999633789063</v>
      </c>
    </row>
    <row r="180" spans="1:11" ht="14.4" customHeight="1" x14ac:dyDescent="0.3">
      <c r="A180" s="831" t="s">
        <v>567</v>
      </c>
      <c r="B180" s="832" t="s">
        <v>568</v>
      </c>
      <c r="C180" s="835" t="s">
        <v>592</v>
      </c>
      <c r="D180" s="863" t="s">
        <v>593</v>
      </c>
      <c r="E180" s="835" t="s">
        <v>1260</v>
      </c>
      <c r="F180" s="863" t="s">
        <v>1261</v>
      </c>
      <c r="G180" s="835" t="s">
        <v>1311</v>
      </c>
      <c r="H180" s="835" t="s">
        <v>1312</v>
      </c>
      <c r="I180" s="849">
        <v>2.375</v>
      </c>
      <c r="J180" s="849">
        <v>100</v>
      </c>
      <c r="K180" s="850">
        <v>237.5</v>
      </c>
    </row>
    <row r="181" spans="1:11" ht="14.4" customHeight="1" x14ac:dyDescent="0.3">
      <c r="A181" s="831" t="s">
        <v>567</v>
      </c>
      <c r="B181" s="832" t="s">
        <v>568</v>
      </c>
      <c r="C181" s="835" t="s">
        <v>592</v>
      </c>
      <c r="D181" s="863" t="s">
        <v>593</v>
      </c>
      <c r="E181" s="835" t="s">
        <v>1260</v>
      </c>
      <c r="F181" s="863" t="s">
        <v>1261</v>
      </c>
      <c r="G181" s="835" t="s">
        <v>1313</v>
      </c>
      <c r="H181" s="835" t="s">
        <v>1516</v>
      </c>
      <c r="I181" s="849">
        <v>3.75</v>
      </c>
      <c r="J181" s="849">
        <v>30</v>
      </c>
      <c r="K181" s="850">
        <v>112.5</v>
      </c>
    </row>
    <row r="182" spans="1:11" ht="14.4" customHeight="1" x14ac:dyDescent="0.3">
      <c r="A182" s="831" t="s">
        <v>567</v>
      </c>
      <c r="B182" s="832" t="s">
        <v>568</v>
      </c>
      <c r="C182" s="835" t="s">
        <v>592</v>
      </c>
      <c r="D182" s="863" t="s">
        <v>593</v>
      </c>
      <c r="E182" s="835" t="s">
        <v>1260</v>
      </c>
      <c r="F182" s="863" t="s">
        <v>1261</v>
      </c>
      <c r="G182" s="835" t="s">
        <v>1313</v>
      </c>
      <c r="H182" s="835" t="s">
        <v>1314</v>
      </c>
      <c r="I182" s="849">
        <v>3.75</v>
      </c>
      <c r="J182" s="849">
        <v>10</v>
      </c>
      <c r="K182" s="850">
        <v>37.5</v>
      </c>
    </row>
    <row r="183" spans="1:11" ht="14.4" customHeight="1" x14ac:dyDescent="0.3">
      <c r="A183" s="831" t="s">
        <v>567</v>
      </c>
      <c r="B183" s="832" t="s">
        <v>568</v>
      </c>
      <c r="C183" s="835" t="s">
        <v>592</v>
      </c>
      <c r="D183" s="863" t="s">
        <v>593</v>
      </c>
      <c r="E183" s="835" t="s">
        <v>1260</v>
      </c>
      <c r="F183" s="863" t="s">
        <v>1261</v>
      </c>
      <c r="G183" s="835" t="s">
        <v>1517</v>
      </c>
      <c r="H183" s="835" t="s">
        <v>1518</v>
      </c>
      <c r="I183" s="849">
        <v>1.7999999523162842</v>
      </c>
      <c r="J183" s="849">
        <v>150</v>
      </c>
      <c r="K183" s="850">
        <v>270</v>
      </c>
    </row>
    <row r="184" spans="1:11" ht="14.4" customHeight="1" x14ac:dyDescent="0.3">
      <c r="A184" s="831" t="s">
        <v>567</v>
      </c>
      <c r="B184" s="832" t="s">
        <v>568</v>
      </c>
      <c r="C184" s="835" t="s">
        <v>592</v>
      </c>
      <c r="D184" s="863" t="s">
        <v>593</v>
      </c>
      <c r="E184" s="835" t="s">
        <v>1260</v>
      </c>
      <c r="F184" s="863" t="s">
        <v>1261</v>
      </c>
      <c r="G184" s="835" t="s">
        <v>1519</v>
      </c>
      <c r="H184" s="835" t="s">
        <v>1520</v>
      </c>
      <c r="I184" s="849">
        <v>1.9299999475479126</v>
      </c>
      <c r="J184" s="849">
        <v>50</v>
      </c>
      <c r="K184" s="850">
        <v>96.5</v>
      </c>
    </row>
    <row r="185" spans="1:11" ht="14.4" customHeight="1" x14ac:dyDescent="0.3">
      <c r="A185" s="831" t="s">
        <v>567</v>
      </c>
      <c r="B185" s="832" t="s">
        <v>568</v>
      </c>
      <c r="C185" s="835" t="s">
        <v>592</v>
      </c>
      <c r="D185" s="863" t="s">
        <v>593</v>
      </c>
      <c r="E185" s="835" t="s">
        <v>1260</v>
      </c>
      <c r="F185" s="863" t="s">
        <v>1261</v>
      </c>
      <c r="G185" s="835" t="s">
        <v>1521</v>
      </c>
      <c r="H185" s="835" t="s">
        <v>1522</v>
      </c>
      <c r="I185" s="849">
        <v>4.7599999109903974</v>
      </c>
      <c r="J185" s="849">
        <v>30</v>
      </c>
      <c r="K185" s="850">
        <v>142.80000305175781</v>
      </c>
    </row>
    <row r="186" spans="1:11" ht="14.4" customHeight="1" x14ac:dyDescent="0.3">
      <c r="A186" s="831" t="s">
        <v>567</v>
      </c>
      <c r="B186" s="832" t="s">
        <v>568</v>
      </c>
      <c r="C186" s="835" t="s">
        <v>592</v>
      </c>
      <c r="D186" s="863" t="s">
        <v>593</v>
      </c>
      <c r="E186" s="835" t="s">
        <v>1260</v>
      </c>
      <c r="F186" s="863" t="s">
        <v>1261</v>
      </c>
      <c r="G186" s="835" t="s">
        <v>1523</v>
      </c>
      <c r="H186" s="835" t="s">
        <v>1524</v>
      </c>
      <c r="I186" s="849">
        <v>5.1750001907348633</v>
      </c>
      <c r="J186" s="849">
        <v>300</v>
      </c>
      <c r="K186" s="850">
        <v>1536</v>
      </c>
    </row>
    <row r="187" spans="1:11" ht="14.4" customHeight="1" x14ac:dyDescent="0.3">
      <c r="A187" s="831" t="s">
        <v>567</v>
      </c>
      <c r="B187" s="832" t="s">
        <v>568</v>
      </c>
      <c r="C187" s="835" t="s">
        <v>592</v>
      </c>
      <c r="D187" s="863" t="s">
        <v>593</v>
      </c>
      <c r="E187" s="835" t="s">
        <v>1260</v>
      </c>
      <c r="F187" s="863" t="s">
        <v>1261</v>
      </c>
      <c r="G187" s="835" t="s">
        <v>1525</v>
      </c>
      <c r="H187" s="835" t="s">
        <v>1526</v>
      </c>
      <c r="I187" s="849">
        <v>4.619999885559082</v>
      </c>
      <c r="J187" s="849">
        <v>2</v>
      </c>
      <c r="K187" s="850">
        <v>9.2399997711181641</v>
      </c>
    </row>
    <row r="188" spans="1:11" ht="14.4" customHeight="1" x14ac:dyDescent="0.3">
      <c r="A188" s="831" t="s">
        <v>567</v>
      </c>
      <c r="B188" s="832" t="s">
        <v>568</v>
      </c>
      <c r="C188" s="835" t="s">
        <v>592</v>
      </c>
      <c r="D188" s="863" t="s">
        <v>593</v>
      </c>
      <c r="E188" s="835" t="s">
        <v>1260</v>
      </c>
      <c r="F188" s="863" t="s">
        <v>1261</v>
      </c>
      <c r="G188" s="835" t="s">
        <v>1317</v>
      </c>
      <c r="H188" s="835" t="s">
        <v>1318</v>
      </c>
      <c r="I188" s="849">
        <v>2.5299999713897705</v>
      </c>
      <c r="J188" s="849">
        <v>250</v>
      </c>
      <c r="K188" s="850">
        <v>632.5</v>
      </c>
    </row>
    <row r="189" spans="1:11" ht="14.4" customHeight="1" x14ac:dyDescent="0.3">
      <c r="A189" s="831" t="s">
        <v>567</v>
      </c>
      <c r="B189" s="832" t="s">
        <v>568</v>
      </c>
      <c r="C189" s="835" t="s">
        <v>592</v>
      </c>
      <c r="D189" s="863" t="s">
        <v>593</v>
      </c>
      <c r="E189" s="835" t="s">
        <v>1260</v>
      </c>
      <c r="F189" s="863" t="s">
        <v>1261</v>
      </c>
      <c r="G189" s="835" t="s">
        <v>1527</v>
      </c>
      <c r="H189" s="835" t="s">
        <v>1528</v>
      </c>
      <c r="I189" s="849">
        <v>2.6700000762939453</v>
      </c>
      <c r="J189" s="849">
        <v>50</v>
      </c>
      <c r="K189" s="850">
        <v>133.71000671386719</v>
      </c>
    </row>
    <row r="190" spans="1:11" ht="14.4" customHeight="1" x14ac:dyDescent="0.3">
      <c r="A190" s="831" t="s">
        <v>567</v>
      </c>
      <c r="B190" s="832" t="s">
        <v>568</v>
      </c>
      <c r="C190" s="835" t="s">
        <v>592</v>
      </c>
      <c r="D190" s="863" t="s">
        <v>593</v>
      </c>
      <c r="E190" s="835" t="s">
        <v>1260</v>
      </c>
      <c r="F190" s="863" t="s">
        <v>1261</v>
      </c>
      <c r="G190" s="835" t="s">
        <v>1319</v>
      </c>
      <c r="H190" s="835" t="s">
        <v>1320</v>
      </c>
      <c r="I190" s="849">
        <v>3.737500011920929</v>
      </c>
      <c r="J190" s="849">
        <v>300</v>
      </c>
      <c r="K190" s="850">
        <v>1121.5</v>
      </c>
    </row>
    <row r="191" spans="1:11" ht="14.4" customHeight="1" x14ac:dyDescent="0.3">
      <c r="A191" s="831" t="s">
        <v>567</v>
      </c>
      <c r="B191" s="832" t="s">
        <v>568</v>
      </c>
      <c r="C191" s="835" t="s">
        <v>592</v>
      </c>
      <c r="D191" s="863" t="s">
        <v>593</v>
      </c>
      <c r="E191" s="835" t="s">
        <v>1260</v>
      </c>
      <c r="F191" s="863" t="s">
        <v>1261</v>
      </c>
      <c r="G191" s="835" t="s">
        <v>1321</v>
      </c>
      <c r="H191" s="835" t="s">
        <v>1322</v>
      </c>
      <c r="I191" s="849">
        <v>21.232499599456787</v>
      </c>
      <c r="J191" s="849">
        <v>450</v>
      </c>
      <c r="K191" s="850">
        <v>9554</v>
      </c>
    </row>
    <row r="192" spans="1:11" ht="14.4" customHeight="1" x14ac:dyDescent="0.3">
      <c r="A192" s="831" t="s">
        <v>567</v>
      </c>
      <c r="B192" s="832" t="s">
        <v>568</v>
      </c>
      <c r="C192" s="835" t="s">
        <v>592</v>
      </c>
      <c r="D192" s="863" t="s">
        <v>593</v>
      </c>
      <c r="E192" s="835" t="s">
        <v>1260</v>
      </c>
      <c r="F192" s="863" t="s">
        <v>1261</v>
      </c>
      <c r="G192" s="835" t="s">
        <v>1529</v>
      </c>
      <c r="H192" s="835" t="s">
        <v>1530</v>
      </c>
      <c r="I192" s="849">
        <v>3.1500000953674316</v>
      </c>
      <c r="J192" s="849">
        <v>50</v>
      </c>
      <c r="K192" s="850">
        <v>157.5</v>
      </c>
    </row>
    <row r="193" spans="1:11" ht="14.4" customHeight="1" x14ac:dyDescent="0.3">
      <c r="A193" s="831" t="s">
        <v>567</v>
      </c>
      <c r="B193" s="832" t="s">
        <v>568</v>
      </c>
      <c r="C193" s="835" t="s">
        <v>592</v>
      </c>
      <c r="D193" s="863" t="s">
        <v>593</v>
      </c>
      <c r="E193" s="835" t="s">
        <v>1531</v>
      </c>
      <c r="F193" s="863" t="s">
        <v>1532</v>
      </c>
      <c r="G193" s="835" t="s">
        <v>1533</v>
      </c>
      <c r="H193" s="835" t="s">
        <v>1534</v>
      </c>
      <c r="I193" s="849">
        <v>24.180000305175781</v>
      </c>
      <c r="J193" s="849">
        <v>200</v>
      </c>
      <c r="K193" s="850">
        <v>4835.16015625</v>
      </c>
    </row>
    <row r="194" spans="1:11" ht="14.4" customHeight="1" x14ac:dyDescent="0.3">
      <c r="A194" s="831" t="s">
        <v>567</v>
      </c>
      <c r="B194" s="832" t="s">
        <v>568</v>
      </c>
      <c r="C194" s="835" t="s">
        <v>592</v>
      </c>
      <c r="D194" s="863" t="s">
        <v>593</v>
      </c>
      <c r="E194" s="835" t="s">
        <v>1535</v>
      </c>
      <c r="F194" s="863" t="s">
        <v>1536</v>
      </c>
      <c r="G194" s="835" t="s">
        <v>1537</v>
      </c>
      <c r="H194" s="835" t="s">
        <v>1538</v>
      </c>
      <c r="I194" s="849">
        <v>49.849998474121094</v>
      </c>
      <c r="J194" s="849">
        <v>24</v>
      </c>
      <c r="K194" s="850">
        <v>1196.4599609375</v>
      </c>
    </row>
    <row r="195" spans="1:11" ht="14.4" customHeight="1" x14ac:dyDescent="0.3">
      <c r="A195" s="831" t="s">
        <v>567</v>
      </c>
      <c r="B195" s="832" t="s">
        <v>568</v>
      </c>
      <c r="C195" s="835" t="s">
        <v>592</v>
      </c>
      <c r="D195" s="863" t="s">
        <v>593</v>
      </c>
      <c r="E195" s="835" t="s">
        <v>1323</v>
      </c>
      <c r="F195" s="863" t="s">
        <v>1324</v>
      </c>
      <c r="G195" s="835" t="s">
        <v>1329</v>
      </c>
      <c r="H195" s="835" t="s">
        <v>1330</v>
      </c>
      <c r="I195" s="849">
        <v>0.30000001192092896</v>
      </c>
      <c r="J195" s="849">
        <v>800</v>
      </c>
      <c r="K195" s="850">
        <v>240</v>
      </c>
    </row>
    <row r="196" spans="1:11" ht="14.4" customHeight="1" x14ac:dyDescent="0.3">
      <c r="A196" s="831" t="s">
        <v>567</v>
      </c>
      <c r="B196" s="832" t="s">
        <v>568</v>
      </c>
      <c r="C196" s="835" t="s">
        <v>592</v>
      </c>
      <c r="D196" s="863" t="s">
        <v>593</v>
      </c>
      <c r="E196" s="835" t="s">
        <v>1323</v>
      </c>
      <c r="F196" s="863" t="s">
        <v>1324</v>
      </c>
      <c r="G196" s="835" t="s">
        <v>1539</v>
      </c>
      <c r="H196" s="835" t="s">
        <v>1540</v>
      </c>
      <c r="I196" s="849">
        <v>0.54500001668930054</v>
      </c>
      <c r="J196" s="849">
        <v>1100</v>
      </c>
      <c r="K196" s="850">
        <v>597</v>
      </c>
    </row>
    <row r="197" spans="1:11" ht="14.4" customHeight="1" x14ac:dyDescent="0.3">
      <c r="A197" s="831" t="s">
        <v>567</v>
      </c>
      <c r="B197" s="832" t="s">
        <v>568</v>
      </c>
      <c r="C197" s="835" t="s">
        <v>592</v>
      </c>
      <c r="D197" s="863" t="s">
        <v>593</v>
      </c>
      <c r="E197" s="835" t="s">
        <v>1331</v>
      </c>
      <c r="F197" s="863" t="s">
        <v>1332</v>
      </c>
      <c r="G197" s="835" t="s">
        <v>1333</v>
      </c>
      <c r="H197" s="835" t="s">
        <v>1334</v>
      </c>
      <c r="I197" s="849">
        <v>15.729999542236328</v>
      </c>
      <c r="J197" s="849">
        <v>50</v>
      </c>
      <c r="K197" s="850">
        <v>786.5</v>
      </c>
    </row>
    <row r="198" spans="1:11" ht="14.4" customHeight="1" x14ac:dyDescent="0.3">
      <c r="A198" s="831" t="s">
        <v>567</v>
      </c>
      <c r="B198" s="832" t="s">
        <v>568</v>
      </c>
      <c r="C198" s="835" t="s">
        <v>592</v>
      </c>
      <c r="D198" s="863" t="s">
        <v>593</v>
      </c>
      <c r="E198" s="835" t="s">
        <v>1331</v>
      </c>
      <c r="F198" s="863" t="s">
        <v>1332</v>
      </c>
      <c r="G198" s="835" t="s">
        <v>1335</v>
      </c>
      <c r="H198" s="835" t="s">
        <v>1336</v>
      </c>
      <c r="I198" s="849">
        <v>15.729999542236328</v>
      </c>
      <c r="J198" s="849">
        <v>100</v>
      </c>
      <c r="K198" s="850">
        <v>1573</v>
      </c>
    </row>
    <row r="199" spans="1:11" ht="14.4" customHeight="1" x14ac:dyDescent="0.3">
      <c r="A199" s="831" t="s">
        <v>567</v>
      </c>
      <c r="B199" s="832" t="s">
        <v>568</v>
      </c>
      <c r="C199" s="835" t="s">
        <v>592</v>
      </c>
      <c r="D199" s="863" t="s">
        <v>593</v>
      </c>
      <c r="E199" s="835" t="s">
        <v>1331</v>
      </c>
      <c r="F199" s="863" t="s">
        <v>1332</v>
      </c>
      <c r="G199" s="835" t="s">
        <v>1337</v>
      </c>
      <c r="H199" s="835" t="s">
        <v>1338</v>
      </c>
      <c r="I199" s="849">
        <v>0.62999999523162842</v>
      </c>
      <c r="J199" s="849">
        <v>200</v>
      </c>
      <c r="K199" s="850">
        <v>126</v>
      </c>
    </row>
    <row r="200" spans="1:11" ht="14.4" customHeight="1" x14ac:dyDescent="0.3">
      <c r="A200" s="831" t="s">
        <v>567</v>
      </c>
      <c r="B200" s="832" t="s">
        <v>568</v>
      </c>
      <c r="C200" s="835" t="s">
        <v>592</v>
      </c>
      <c r="D200" s="863" t="s">
        <v>593</v>
      </c>
      <c r="E200" s="835" t="s">
        <v>1331</v>
      </c>
      <c r="F200" s="863" t="s">
        <v>1332</v>
      </c>
      <c r="G200" s="835" t="s">
        <v>1339</v>
      </c>
      <c r="H200" s="835" t="s">
        <v>1340</v>
      </c>
      <c r="I200" s="849">
        <v>0.62999999523162842</v>
      </c>
      <c r="J200" s="849">
        <v>25000</v>
      </c>
      <c r="K200" s="850">
        <v>15750</v>
      </c>
    </row>
    <row r="201" spans="1:11" ht="14.4" customHeight="1" x14ac:dyDescent="0.3">
      <c r="A201" s="831" t="s">
        <v>567</v>
      </c>
      <c r="B201" s="832" t="s">
        <v>568</v>
      </c>
      <c r="C201" s="835" t="s">
        <v>592</v>
      </c>
      <c r="D201" s="863" t="s">
        <v>593</v>
      </c>
      <c r="E201" s="835" t="s">
        <v>1331</v>
      </c>
      <c r="F201" s="863" t="s">
        <v>1332</v>
      </c>
      <c r="G201" s="835" t="s">
        <v>1541</v>
      </c>
      <c r="H201" s="835" t="s">
        <v>1542</v>
      </c>
      <c r="I201" s="849">
        <v>0.89999997615814209</v>
      </c>
      <c r="J201" s="849">
        <v>600</v>
      </c>
      <c r="K201" s="850">
        <v>537.24000549316406</v>
      </c>
    </row>
    <row r="202" spans="1:11" ht="14.4" customHeight="1" x14ac:dyDescent="0.3">
      <c r="A202" s="831" t="s">
        <v>567</v>
      </c>
      <c r="B202" s="832" t="s">
        <v>568</v>
      </c>
      <c r="C202" s="835" t="s">
        <v>592</v>
      </c>
      <c r="D202" s="863" t="s">
        <v>593</v>
      </c>
      <c r="E202" s="835" t="s">
        <v>1543</v>
      </c>
      <c r="F202" s="863" t="s">
        <v>1544</v>
      </c>
      <c r="G202" s="835" t="s">
        <v>1545</v>
      </c>
      <c r="H202" s="835" t="s">
        <v>1546</v>
      </c>
      <c r="I202" s="849">
        <v>592.9000244140625</v>
      </c>
      <c r="J202" s="849">
        <v>8</v>
      </c>
      <c r="K202" s="850">
        <v>4743.2001953125</v>
      </c>
    </row>
    <row r="203" spans="1:11" ht="14.4" customHeight="1" x14ac:dyDescent="0.3">
      <c r="A203" s="831" t="s">
        <v>567</v>
      </c>
      <c r="B203" s="832" t="s">
        <v>568</v>
      </c>
      <c r="C203" s="835" t="s">
        <v>592</v>
      </c>
      <c r="D203" s="863" t="s">
        <v>593</v>
      </c>
      <c r="E203" s="835" t="s">
        <v>1547</v>
      </c>
      <c r="F203" s="863" t="s">
        <v>1548</v>
      </c>
      <c r="G203" s="835" t="s">
        <v>1549</v>
      </c>
      <c r="H203" s="835" t="s">
        <v>1550</v>
      </c>
      <c r="I203" s="849">
        <v>1494.3499755859375</v>
      </c>
      <c r="J203" s="849">
        <v>2</v>
      </c>
      <c r="K203" s="850">
        <v>2988.699951171875</v>
      </c>
    </row>
    <row r="204" spans="1:11" ht="14.4" customHeight="1" x14ac:dyDescent="0.3">
      <c r="A204" s="831" t="s">
        <v>567</v>
      </c>
      <c r="B204" s="832" t="s">
        <v>568</v>
      </c>
      <c r="C204" s="835" t="s">
        <v>592</v>
      </c>
      <c r="D204" s="863" t="s">
        <v>593</v>
      </c>
      <c r="E204" s="835" t="s">
        <v>1547</v>
      </c>
      <c r="F204" s="863" t="s">
        <v>1548</v>
      </c>
      <c r="G204" s="835" t="s">
        <v>1551</v>
      </c>
      <c r="H204" s="835" t="s">
        <v>1552</v>
      </c>
      <c r="I204" s="849">
        <v>88.099998474121094</v>
      </c>
      <c r="J204" s="849">
        <v>20</v>
      </c>
      <c r="K204" s="850">
        <v>1762</v>
      </c>
    </row>
    <row r="205" spans="1:11" ht="14.4" customHeight="1" x14ac:dyDescent="0.3">
      <c r="A205" s="831" t="s">
        <v>567</v>
      </c>
      <c r="B205" s="832" t="s">
        <v>568</v>
      </c>
      <c r="C205" s="835" t="s">
        <v>592</v>
      </c>
      <c r="D205" s="863" t="s">
        <v>593</v>
      </c>
      <c r="E205" s="835" t="s">
        <v>1547</v>
      </c>
      <c r="F205" s="863" t="s">
        <v>1548</v>
      </c>
      <c r="G205" s="835" t="s">
        <v>1553</v>
      </c>
      <c r="H205" s="835" t="s">
        <v>1554</v>
      </c>
      <c r="I205" s="849">
        <v>146.41000366210938</v>
      </c>
      <c r="J205" s="849">
        <v>20</v>
      </c>
      <c r="K205" s="850">
        <v>2928.199951171875</v>
      </c>
    </row>
    <row r="206" spans="1:11" ht="14.4" customHeight="1" x14ac:dyDescent="0.3">
      <c r="A206" s="831" t="s">
        <v>567</v>
      </c>
      <c r="B206" s="832" t="s">
        <v>568</v>
      </c>
      <c r="C206" s="835" t="s">
        <v>592</v>
      </c>
      <c r="D206" s="863" t="s">
        <v>593</v>
      </c>
      <c r="E206" s="835" t="s">
        <v>1547</v>
      </c>
      <c r="F206" s="863" t="s">
        <v>1548</v>
      </c>
      <c r="G206" s="835" t="s">
        <v>1555</v>
      </c>
      <c r="H206" s="835" t="s">
        <v>1556</v>
      </c>
      <c r="I206" s="849">
        <v>342.30999755859375</v>
      </c>
      <c r="J206" s="849">
        <v>10</v>
      </c>
      <c r="K206" s="850">
        <v>3423.090087890625</v>
      </c>
    </row>
    <row r="207" spans="1:11" ht="14.4" customHeight="1" x14ac:dyDescent="0.3">
      <c r="A207" s="831" t="s">
        <v>567</v>
      </c>
      <c r="B207" s="832" t="s">
        <v>568</v>
      </c>
      <c r="C207" s="835" t="s">
        <v>592</v>
      </c>
      <c r="D207" s="863" t="s">
        <v>593</v>
      </c>
      <c r="E207" s="835" t="s">
        <v>1547</v>
      </c>
      <c r="F207" s="863" t="s">
        <v>1548</v>
      </c>
      <c r="G207" s="835" t="s">
        <v>1557</v>
      </c>
      <c r="H207" s="835" t="s">
        <v>1558</v>
      </c>
      <c r="I207" s="849">
        <v>3102.919921875</v>
      </c>
      <c r="J207" s="849">
        <v>15</v>
      </c>
      <c r="K207" s="850">
        <v>46543.8603515625</v>
      </c>
    </row>
    <row r="208" spans="1:11" ht="14.4" customHeight="1" thickBot="1" x14ac:dyDescent="0.35">
      <c r="A208" s="839" t="s">
        <v>567</v>
      </c>
      <c r="B208" s="840" t="s">
        <v>568</v>
      </c>
      <c r="C208" s="843" t="s">
        <v>592</v>
      </c>
      <c r="D208" s="864" t="s">
        <v>593</v>
      </c>
      <c r="E208" s="843" t="s">
        <v>1547</v>
      </c>
      <c r="F208" s="864" t="s">
        <v>1548</v>
      </c>
      <c r="G208" s="843" t="s">
        <v>1559</v>
      </c>
      <c r="H208" s="843" t="s">
        <v>1560</v>
      </c>
      <c r="I208" s="851">
        <v>5832.2001953125</v>
      </c>
      <c r="J208" s="851">
        <v>1</v>
      </c>
      <c r="K208" s="852">
        <v>5832.2001953125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" thickBot="1" x14ac:dyDescent="0.35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2" customHeight="1" x14ac:dyDescent="0.3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" thickBot="1" x14ac:dyDescent="0.35">
      <c r="A6" s="582" t="s">
        <v>223</v>
      </c>
      <c r="B6" s="583"/>
      <c r="C6" s="493">
        <f ca="1">SUM(Tabulka[01 uv_sk])/2</f>
        <v>72.637924999999996</v>
      </c>
      <c r="D6" s="491"/>
      <c r="E6" s="491"/>
      <c r="F6" s="490"/>
      <c r="G6" s="492">
        <f ca="1">SUM(Tabulka[05 h_vram])/2</f>
        <v>44120.53</v>
      </c>
      <c r="H6" s="491">
        <f ca="1">SUM(Tabulka[06 h_naduv])/2</f>
        <v>1398.5</v>
      </c>
      <c r="I6" s="491">
        <f ca="1">SUM(Tabulka[07 h_nadzk])/2</f>
        <v>450.75</v>
      </c>
      <c r="J6" s="490">
        <f ca="1">SUM(Tabulka[08 h_oon])/2</f>
        <v>226.5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130827</v>
      </c>
      <c r="N6" s="491">
        <f ca="1">SUM(Tabulka[12 m_oc])/2</f>
        <v>130827</v>
      </c>
      <c r="O6" s="490">
        <f ca="1">SUM(Tabulka[13 m_sk])/2</f>
        <v>15310512</v>
      </c>
      <c r="P6" s="489">
        <f ca="1">SUM(Tabulka[14_vzsk])/2</f>
        <v>38792</v>
      </c>
      <c r="Q6" s="489">
        <f ca="1">SUM(Tabulka[15_vzpl])/2</f>
        <v>31622.678396871946</v>
      </c>
      <c r="R6" s="488">
        <f ca="1">IF(Q6=0,0,P6/Q6)</f>
        <v>1.2267145595054096</v>
      </c>
      <c r="S6" s="487">
        <f ca="1">Q6-P6</f>
        <v>-7169.3216031280535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11.137925000000001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7225.6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1113.5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165.5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84210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84210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4082207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25100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9956.0117302052786</v>
      </c>
      <c r="R8" s="471">
        <f ca="1">IF(Tabulka[[#This Row],[15_vzpl]]=0,"",Tabulka[[#This Row],[14_vzsk]]/Tabulka[[#This Row],[15_vzpl]])</f>
        <v>2.5210898379970543</v>
      </c>
      <c r="S8" s="470">
        <f ca="1">IF(Tabulka[[#This Row],[15_vzpl]]-Tabulka[[#This Row],[14_vzsk]]=0,"",Tabulka[[#This Row],[15_vzpl]]-Tabulka[[#This Row],[14_vzsk]])</f>
        <v>-15143.988269794721</v>
      </c>
    </row>
    <row r="9" spans="1:19" x14ac:dyDescent="0.3">
      <c r="A9" s="469">
        <v>99</v>
      </c>
      <c r="B9" s="468" t="s">
        <v>1570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1766.3999999999999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283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80.5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9442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9442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631289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25100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9956.0117302052786</v>
      </c>
      <c r="R9" s="471">
        <f ca="1">IF(Tabulka[[#This Row],[15_vzpl]]=0,"",Tabulka[[#This Row],[14_vzsk]]/Tabulka[[#This Row],[15_vzpl]])</f>
        <v>2.5210898379970543</v>
      </c>
      <c r="S9" s="470">
        <f ca="1">IF(Tabulka[[#This Row],[15_vzpl]]-Tabulka[[#This Row],[14_vzsk]]=0,"",Tabulka[[#This Row],[15_vzpl]]-Tabulka[[#This Row],[14_vzsk]])</f>
        <v>-15143.988269794721</v>
      </c>
    </row>
    <row r="10" spans="1:19" x14ac:dyDescent="0.3">
      <c r="A10" s="469">
        <v>101</v>
      </c>
      <c r="B10" s="468" t="s">
        <v>1571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8.3379250000000003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5459.2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830.5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74768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74768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3450918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 t="s">
        <v>1562</v>
      </c>
      <c r="B11" s="468"/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60.5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36282.93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404.75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46617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46617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11092356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13692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21666.666666666668</v>
      </c>
      <c r="R11" s="471">
        <f ca="1">IF(Tabulka[[#This Row],[15_vzpl]]=0,"",Tabulka[[#This Row],[14_vzsk]]/Tabulka[[#This Row],[15_vzpl]])</f>
        <v>0.63193846153846145</v>
      </c>
      <c r="S11" s="470">
        <f ca="1">IF(Tabulka[[#This Row],[15_vzpl]]-Tabulka[[#This Row],[14_vzsk]]=0,"",Tabulka[[#This Row],[15_vzpl]]-Tabulka[[#This Row],[14_vzsk]])</f>
        <v>7974.6666666666679</v>
      </c>
    </row>
    <row r="12" spans="1:19" x14ac:dyDescent="0.3">
      <c r="A12" s="469">
        <v>303</v>
      </c>
      <c r="B12" s="468" t="s">
        <v>1572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13692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21666.666666666668</v>
      </c>
      <c r="R12" s="471">
        <f ca="1">IF(Tabulka[[#This Row],[15_vzpl]]=0,"",Tabulka[[#This Row],[14_vzsk]]/Tabulka[[#This Row],[15_vzpl]])</f>
        <v>0.63193846153846145</v>
      </c>
      <c r="S12" s="470">
        <f ca="1">IF(Tabulka[[#This Row],[15_vzpl]]-Tabulka[[#This Row],[14_vzsk]]=0,"",Tabulka[[#This Row],[15_vzpl]]-Tabulka[[#This Row],[14_vzsk]])</f>
        <v>7974.6666666666679</v>
      </c>
    </row>
    <row r="13" spans="1:19" x14ac:dyDescent="0.3">
      <c r="A13" s="469">
        <v>306</v>
      </c>
      <c r="B13" s="468" t="s">
        <v>1573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10.5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5925.93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9594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9594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1570096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>
        <v>307</v>
      </c>
      <c r="B14" s="468" t="s">
        <v>1574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9.75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8758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8758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2035172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309</v>
      </c>
      <c r="B15" s="468" t="s">
        <v>1575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171400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310</v>
      </c>
      <c r="B16" s="468" t="s">
        <v>1576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35.25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21034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349.75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28265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28265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6896055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642</v>
      </c>
      <c r="B17" s="468" t="s">
        <v>1577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2688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419633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 t="s">
        <v>1563</v>
      </c>
      <c r="B18" s="468"/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116489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30</v>
      </c>
      <c r="B19" s="468" t="s">
        <v>1578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612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116489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 t="s">
        <v>1564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19460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>
        <v>0</v>
      </c>
      <c r="B21" s="468" t="s">
        <v>1579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19460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301</v>
      </c>
    </row>
    <row r="23" spans="1:19" x14ac:dyDescent="0.3">
      <c r="A23" s="222" t="s">
        <v>201</v>
      </c>
    </row>
    <row r="24" spans="1:19" x14ac:dyDescent="0.3">
      <c r="A24" s="223" t="s">
        <v>271</v>
      </c>
    </row>
    <row r="25" spans="1:19" x14ac:dyDescent="0.3">
      <c r="A25" s="461" t="s">
        <v>270</v>
      </c>
    </row>
    <row r="26" spans="1:19" x14ac:dyDescent="0.3">
      <c r="A26" s="374" t="s">
        <v>233</v>
      </c>
    </row>
    <row r="27" spans="1:19" x14ac:dyDescent="0.3">
      <c r="A27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29530.272779712675</v>
      </c>
      <c r="D4" s="280">
        <f ca="1">IF(ISERROR(VLOOKUP("Náklady celkem",INDIRECT("HI!$A:$G"),5,0)),0,VLOOKUP("Náklady celkem",INDIRECT("HI!$A:$G"),5,0))</f>
        <v>27391.26629</v>
      </c>
      <c r="E4" s="281">
        <f ca="1">IF(C4=0,0,D4/C4)</f>
        <v>0.92756563728113695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2343.5585879516602</v>
      </c>
      <c r="D7" s="288">
        <f>IF(ISERROR(HI!E5),"",HI!E5)</f>
        <v>1554.6249599999999</v>
      </c>
      <c r="E7" s="285">
        <f t="shared" ref="E7:E15" si="0">IF(C7=0,0,D7/C7)</f>
        <v>0.66336082570855981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0.4243968008395167</v>
      </c>
      <c r="E8" s="285">
        <f t="shared" si="0"/>
        <v>0.47155200093279631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0.20250000000000001</v>
      </c>
      <c r="E9" s="285">
        <f>IF(C9=0,0,D9/C9)</f>
        <v>0.67500000000000004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0.46179975926979583</v>
      </c>
      <c r="E11" s="285">
        <f t="shared" si="0"/>
        <v>0.76966626544965977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1</v>
      </c>
      <c r="E12" s="285">
        <f t="shared" si="0"/>
        <v>1.25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1483.5111102981568</v>
      </c>
      <c r="D15" s="288">
        <f>IF(ISERROR(HI!E6),"",HI!E6)</f>
        <v>956.84745999999996</v>
      </c>
      <c r="E15" s="285">
        <f t="shared" si="0"/>
        <v>0.64498840174354488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21810.824665863038</v>
      </c>
      <c r="D16" s="284">
        <f ca="1">IF(ISERROR(VLOOKUP("Osobní náklady (Kč) *",INDIRECT("HI!$A:$G"),5,0)),0,VLOOKUP("Osobní náklady (Kč) *",INDIRECT("HI!$A:$G"),5,0))</f>
        <v>20800.75779</v>
      </c>
      <c r="E16" s="285">
        <f ca="1">IF(C16=0,0,D16/C16)</f>
        <v>0.95368965220999036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27428.850999999999</v>
      </c>
      <c r="D18" s="303">
        <f ca="1">IF(ISERROR(VLOOKUP("Výnosy celkem",INDIRECT("HI!$A:$G"),5,0)),0,VLOOKUP("Výnosy celkem",INDIRECT("HI!$A:$G"),5,0))</f>
        <v>23769.085000000006</v>
      </c>
      <c r="E18" s="304">
        <f t="shared" ref="E18:E31" ca="1" si="1">IF(C18=0,0,D18/C18)</f>
        <v>0.8665723912387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172.92099999999999</v>
      </c>
      <c r="D19" s="284">
        <f ca="1">IF(ISERROR(VLOOKUP("Ambulance *",INDIRECT("HI!$A:$G"),5,0)),0,VLOOKUP("Ambulance *",INDIRECT("HI!$A:$G"),5,0))</f>
        <v>160.52500000000001</v>
      </c>
      <c r="E19" s="285">
        <f t="shared" ca="1" si="1"/>
        <v>0.92831408562291462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0.92831408562291451</v>
      </c>
      <c r="E20" s="285">
        <f t="shared" si="1"/>
        <v>0.92831408562291451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0.92831408562291451</v>
      </c>
      <c r="E21" s="285">
        <f t="shared" si="1"/>
        <v>0.92831408562291451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0.79409103617047194</v>
      </c>
      <c r="E23" s="285">
        <f t="shared" si="1"/>
        <v>0.93422474843584935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27255.93</v>
      </c>
      <c r="D24" s="284">
        <f ca="1">IF(ISERROR(VLOOKUP("Hospitalizace *",INDIRECT("HI!$A:$G"),5,0)),0,VLOOKUP("Hospitalizace *",INDIRECT("HI!$A:$G"),5,0))</f>
        <v>23608.560000000005</v>
      </c>
      <c r="E24" s="285">
        <f ca="1">IF(C24=0,0,D24/C24)</f>
        <v>0.86618068068123177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0.86618068068123166</v>
      </c>
      <c r="E25" s="285">
        <f t="shared" si="1"/>
        <v>0.86618068068123166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3.5260436614324018</v>
      </c>
      <c r="E26" s="285">
        <f t="shared" si="1"/>
        <v>3.5260436614324018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0.85080409915101041</v>
      </c>
      <c r="E28" s="285">
        <f t="shared" ref="E28" si="2">IF(C28=0,0,D28/C28)</f>
        <v>0.85080409915101041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0.88888888888888884</v>
      </c>
      <c r="E29" s="285">
        <f t="shared" si="1"/>
        <v>0.93567251461988299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0.91517227483376995</v>
      </c>
      <c r="E30" s="285">
        <f t="shared" si="1"/>
        <v>0.91517227483376995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0.68236136136246328</v>
      </c>
      <c r="D31" s="289">
        <f>IF(ISERROR(VLOOKUP("Celkem:",'ZV Vyžád.'!$A:$M,7,0)),"",VLOOKUP("Celkem:",'ZV Vyžád.'!$A:$M,7,0))</f>
        <v>0.91803750917895843</v>
      </c>
      <c r="E31" s="285">
        <f t="shared" si="1"/>
        <v>1.3453831960032485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1569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11.138300000000001</v>
      </c>
      <c r="F4" s="498"/>
      <c r="G4" s="498"/>
      <c r="H4" s="498"/>
      <c r="I4" s="498">
        <v>1862.4</v>
      </c>
      <c r="J4" s="498">
        <v>253</v>
      </c>
      <c r="K4" s="498">
        <v>11.5</v>
      </c>
      <c r="L4" s="498">
        <v>62</v>
      </c>
      <c r="M4" s="498"/>
      <c r="N4" s="498"/>
      <c r="O4" s="498">
        <v>750</v>
      </c>
      <c r="P4" s="498">
        <v>750</v>
      </c>
      <c r="Q4" s="498">
        <v>992585</v>
      </c>
      <c r="R4" s="498">
        <v>5000</v>
      </c>
      <c r="S4" s="498">
        <v>2489.0029325513196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2.8</v>
      </c>
      <c r="I5">
        <v>419.2</v>
      </c>
      <c r="J5">
        <v>44</v>
      </c>
      <c r="L5">
        <v>23</v>
      </c>
      <c r="O5">
        <v>750</v>
      </c>
      <c r="P5">
        <v>750</v>
      </c>
      <c r="Q5">
        <v>144923</v>
      </c>
      <c r="R5">
        <v>5000</v>
      </c>
      <c r="S5">
        <v>2489.0029325513196</v>
      </c>
    </row>
    <row r="6" spans="1:19" x14ac:dyDescent="0.3">
      <c r="A6" s="505" t="s">
        <v>213</v>
      </c>
      <c r="B6" s="504">
        <v>3</v>
      </c>
      <c r="C6">
        <v>1</v>
      </c>
      <c r="D6">
        <v>101</v>
      </c>
      <c r="E6">
        <v>8.3383000000000003</v>
      </c>
      <c r="I6">
        <v>1443.2</v>
      </c>
      <c r="J6">
        <v>209</v>
      </c>
      <c r="K6">
        <v>11.5</v>
      </c>
      <c r="L6">
        <v>39</v>
      </c>
      <c r="Q6">
        <v>847662</v>
      </c>
    </row>
    <row r="7" spans="1:19" x14ac:dyDescent="0.3">
      <c r="A7" s="503" t="s">
        <v>214</v>
      </c>
      <c r="B7" s="502">
        <v>4</v>
      </c>
      <c r="C7">
        <v>1</v>
      </c>
      <c r="D7" t="s">
        <v>1562</v>
      </c>
      <c r="E7">
        <v>60.25</v>
      </c>
      <c r="I7">
        <v>9748</v>
      </c>
      <c r="J7">
        <v>66</v>
      </c>
      <c r="K7">
        <v>36</v>
      </c>
      <c r="O7">
        <v>750</v>
      </c>
      <c r="P7">
        <v>750</v>
      </c>
      <c r="Q7">
        <v>2762130</v>
      </c>
      <c r="R7">
        <v>3599</v>
      </c>
      <c r="S7">
        <v>5416.666666666667</v>
      </c>
    </row>
    <row r="8" spans="1:19" x14ac:dyDescent="0.3">
      <c r="A8" s="505" t="s">
        <v>215</v>
      </c>
      <c r="B8" s="504">
        <v>5</v>
      </c>
      <c r="C8">
        <v>1</v>
      </c>
      <c r="D8">
        <v>303</v>
      </c>
      <c r="R8">
        <v>3599</v>
      </c>
      <c r="S8">
        <v>5416.666666666667</v>
      </c>
    </row>
    <row r="9" spans="1:19" x14ac:dyDescent="0.3">
      <c r="A9" s="503" t="s">
        <v>216</v>
      </c>
      <c r="B9" s="502">
        <v>6</v>
      </c>
      <c r="C9">
        <v>1</v>
      </c>
      <c r="D9">
        <v>306</v>
      </c>
      <c r="E9">
        <v>10.25</v>
      </c>
      <c r="I9">
        <v>1437</v>
      </c>
      <c r="J9">
        <v>20</v>
      </c>
      <c r="Q9">
        <v>364324</v>
      </c>
    </row>
    <row r="10" spans="1:19" x14ac:dyDescent="0.3">
      <c r="A10" s="505" t="s">
        <v>217</v>
      </c>
      <c r="B10" s="504">
        <v>7</v>
      </c>
      <c r="C10">
        <v>1</v>
      </c>
      <c r="D10">
        <v>307</v>
      </c>
      <c r="E10">
        <v>9.75</v>
      </c>
      <c r="I10">
        <v>1665</v>
      </c>
      <c r="Q10">
        <v>506923</v>
      </c>
    </row>
    <row r="11" spans="1:19" x14ac:dyDescent="0.3">
      <c r="A11" s="503" t="s">
        <v>218</v>
      </c>
      <c r="B11" s="502">
        <v>8</v>
      </c>
      <c r="C11">
        <v>1</v>
      </c>
      <c r="D11">
        <v>309</v>
      </c>
      <c r="E11">
        <v>1</v>
      </c>
      <c r="I11">
        <v>184</v>
      </c>
      <c r="J11">
        <v>8</v>
      </c>
      <c r="Q11">
        <v>41405</v>
      </c>
    </row>
    <row r="12" spans="1:19" x14ac:dyDescent="0.3">
      <c r="A12" s="505" t="s">
        <v>219</v>
      </c>
      <c r="B12" s="504">
        <v>9</v>
      </c>
      <c r="C12">
        <v>1</v>
      </c>
      <c r="D12">
        <v>310</v>
      </c>
      <c r="E12">
        <v>35.25</v>
      </c>
      <c r="I12">
        <v>5734</v>
      </c>
      <c r="K12">
        <v>36</v>
      </c>
      <c r="O12">
        <v>750</v>
      </c>
      <c r="P12">
        <v>750</v>
      </c>
      <c r="Q12">
        <v>1746536</v>
      </c>
    </row>
    <row r="13" spans="1:19" x14ac:dyDescent="0.3">
      <c r="A13" s="503" t="s">
        <v>220</v>
      </c>
      <c r="B13" s="502">
        <v>10</v>
      </c>
      <c r="C13">
        <v>1</v>
      </c>
      <c r="D13">
        <v>642</v>
      </c>
      <c r="E13">
        <v>4</v>
      </c>
      <c r="I13">
        <v>728</v>
      </c>
      <c r="J13">
        <v>38</v>
      </c>
      <c r="Q13">
        <v>102942</v>
      </c>
    </row>
    <row r="14" spans="1:19" x14ac:dyDescent="0.3">
      <c r="A14" s="505" t="s">
        <v>221</v>
      </c>
      <c r="B14" s="504">
        <v>11</v>
      </c>
      <c r="C14">
        <v>1</v>
      </c>
      <c r="D14" t="s">
        <v>1563</v>
      </c>
      <c r="E14">
        <v>1</v>
      </c>
      <c r="I14">
        <v>176</v>
      </c>
      <c r="Q14">
        <v>29139</v>
      </c>
    </row>
    <row r="15" spans="1:19" x14ac:dyDescent="0.3">
      <c r="A15" s="503" t="s">
        <v>222</v>
      </c>
      <c r="B15" s="502">
        <v>12</v>
      </c>
      <c r="C15">
        <v>1</v>
      </c>
      <c r="D15">
        <v>30</v>
      </c>
      <c r="E15">
        <v>1</v>
      </c>
      <c r="I15">
        <v>176</v>
      </c>
      <c r="Q15">
        <v>29139</v>
      </c>
    </row>
    <row r="16" spans="1:19" x14ac:dyDescent="0.3">
      <c r="A16" s="501" t="s">
        <v>210</v>
      </c>
      <c r="B16" s="500">
        <v>2019</v>
      </c>
      <c r="C16">
        <v>1</v>
      </c>
      <c r="D16" t="s">
        <v>1564</v>
      </c>
      <c r="L16">
        <v>11.5</v>
      </c>
      <c r="Q16">
        <v>2990</v>
      </c>
    </row>
    <row r="17" spans="3:19" x14ac:dyDescent="0.3">
      <c r="C17">
        <v>1</v>
      </c>
      <c r="D17">
        <v>0</v>
      </c>
      <c r="L17">
        <v>11.5</v>
      </c>
      <c r="Q17">
        <v>2990</v>
      </c>
    </row>
    <row r="18" spans="3:19" x14ac:dyDescent="0.3">
      <c r="C18" t="s">
        <v>1565</v>
      </c>
      <c r="E18">
        <v>72.388300000000001</v>
      </c>
      <c r="I18">
        <v>11786.4</v>
      </c>
      <c r="J18">
        <v>319</v>
      </c>
      <c r="K18">
        <v>47.5</v>
      </c>
      <c r="L18">
        <v>73.5</v>
      </c>
      <c r="O18">
        <v>1500</v>
      </c>
      <c r="P18">
        <v>1500</v>
      </c>
      <c r="Q18">
        <v>3786844</v>
      </c>
      <c r="R18">
        <v>8599</v>
      </c>
      <c r="S18">
        <v>7905.6695992179866</v>
      </c>
    </row>
    <row r="19" spans="3:19" x14ac:dyDescent="0.3">
      <c r="C19">
        <v>2</v>
      </c>
      <c r="D19" t="s">
        <v>272</v>
      </c>
      <c r="E19">
        <v>11.139800000000001</v>
      </c>
      <c r="I19">
        <v>1700</v>
      </c>
      <c r="J19">
        <v>258</v>
      </c>
      <c r="K19">
        <v>11.5</v>
      </c>
      <c r="L19">
        <v>11.5</v>
      </c>
      <c r="Q19">
        <v>957937</v>
      </c>
      <c r="R19">
        <v>5000</v>
      </c>
      <c r="S19">
        <v>2489.0029325513196</v>
      </c>
    </row>
    <row r="20" spans="3:19" x14ac:dyDescent="0.3">
      <c r="C20">
        <v>2</v>
      </c>
      <c r="D20">
        <v>99</v>
      </c>
      <c r="E20">
        <v>2.8</v>
      </c>
      <c r="I20">
        <v>448</v>
      </c>
      <c r="J20">
        <v>100</v>
      </c>
      <c r="L20">
        <v>11.5</v>
      </c>
      <c r="Q20">
        <v>165457</v>
      </c>
      <c r="R20">
        <v>5000</v>
      </c>
      <c r="S20">
        <v>2489.0029325513196</v>
      </c>
    </row>
    <row r="21" spans="3:19" x14ac:dyDescent="0.3">
      <c r="C21">
        <v>2</v>
      </c>
      <c r="D21">
        <v>101</v>
      </c>
      <c r="E21">
        <v>8.3398000000000003</v>
      </c>
      <c r="I21">
        <v>1252</v>
      </c>
      <c r="J21">
        <v>158</v>
      </c>
      <c r="K21">
        <v>11.5</v>
      </c>
      <c r="Q21">
        <v>792480</v>
      </c>
    </row>
    <row r="22" spans="3:19" x14ac:dyDescent="0.3">
      <c r="C22">
        <v>2</v>
      </c>
      <c r="D22" t="s">
        <v>1562</v>
      </c>
      <c r="E22">
        <v>60.25</v>
      </c>
      <c r="I22">
        <v>8786.93</v>
      </c>
      <c r="J22">
        <v>59</v>
      </c>
      <c r="K22">
        <v>36</v>
      </c>
      <c r="O22">
        <v>1500</v>
      </c>
      <c r="P22">
        <v>1500</v>
      </c>
      <c r="Q22">
        <v>2685306</v>
      </c>
      <c r="R22">
        <v>1393</v>
      </c>
      <c r="S22">
        <v>5416.666666666667</v>
      </c>
    </row>
    <row r="23" spans="3:19" x14ac:dyDescent="0.3">
      <c r="C23">
        <v>2</v>
      </c>
      <c r="D23">
        <v>303</v>
      </c>
      <c r="R23">
        <v>1393</v>
      </c>
      <c r="S23">
        <v>5416.666666666667</v>
      </c>
    </row>
    <row r="24" spans="3:19" x14ac:dyDescent="0.3">
      <c r="C24">
        <v>2</v>
      </c>
      <c r="D24">
        <v>306</v>
      </c>
      <c r="E24">
        <v>10.25</v>
      </c>
      <c r="I24">
        <v>1560.93</v>
      </c>
      <c r="Q24">
        <v>373691</v>
      </c>
    </row>
    <row r="25" spans="3:19" x14ac:dyDescent="0.3">
      <c r="C25">
        <v>2</v>
      </c>
      <c r="D25">
        <v>307</v>
      </c>
      <c r="E25">
        <v>9.75</v>
      </c>
      <c r="I25">
        <v>1336</v>
      </c>
      <c r="Q25">
        <v>487694</v>
      </c>
    </row>
    <row r="26" spans="3:19" x14ac:dyDescent="0.3">
      <c r="C26">
        <v>2</v>
      </c>
      <c r="D26">
        <v>309</v>
      </c>
      <c r="E26">
        <v>1</v>
      </c>
      <c r="I26">
        <v>160</v>
      </c>
      <c r="J26">
        <v>10</v>
      </c>
      <c r="Q26">
        <v>42484</v>
      </c>
    </row>
    <row r="27" spans="3:19" x14ac:dyDescent="0.3">
      <c r="C27">
        <v>2</v>
      </c>
      <c r="D27">
        <v>310</v>
      </c>
      <c r="E27">
        <v>35.25</v>
      </c>
      <c r="I27">
        <v>5090</v>
      </c>
      <c r="J27">
        <v>6</v>
      </c>
      <c r="K27">
        <v>36</v>
      </c>
      <c r="O27">
        <v>1500</v>
      </c>
      <c r="P27">
        <v>1500</v>
      </c>
      <c r="Q27">
        <v>1676870</v>
      </c>
    </row>
    <row r="28" spans="3:19" x14ac:dyDescent="0.3">
      <c r="C28">
        <v>2</v>
      </c>
      <c r="D28">
        <v>642</v>
      </c>
      <c r="E28">
        <v>4</v>
      </c>
      <c r="I28">
        <v>640</v>
      </c>
      <c r="J28">
        <v>43</v>
      </c>
      <c r="Q28">
        <v>104567</v>
      </c>
    </row>
    <row r="29" spans="3:19" x14ac:dyDescent="0.3">
      <c r="C29">
        <v>2</v>
      </c>
      <c r="D29" t="s">
        <v>1563</v>
      </c>
      <c r="E29">
        <v>1</v>
      </c>
      <c r="I29">
        <v>140</v>
      </c>
      <c r="Q29">
        <v>28860</v>
      </c>
    </row>
    <row r="30" spans="3:19" x14ac:dyDescent="0.3">
      <c r="C30">
        <v>2</v>
      </c>
      <c r="D30">
        <v>30</v>
      </c>
      <c r="E30">
        <v>1</v>
      </c>
      <c r="I30">
        <v>140</v>
      </c>
      <c r="Q30">
        <v>28860</v>
      </c>
    </row>
    <row r="31" spans="3:19" x14ac:dyDescent="0.3">
      <c r="C31">
        <v>2</v>
      </c>
      <c r="D31" t="s">
        <v>1564</v>
      </c>
      <c r="L31">
        <v>11.5</v>
      </c>
      <c r="Q31">
        <v>2990</v>
      </c>
    </row>
    <row r="32" spans="3:19" x14ac:dyDescent="0.3">
      <c r="C32">
        <v>2</v>
      </c>
      <c r="D32">
        <v>0</v>
      </c>
      <c r="L32">
        <v>11.5</v>
      </c>
      <c r="Q32">
        <v>2990</v>
      </c>
    </row>
    <row r="33" spans="3:19" x14ac:dyDescent="0.3">
      <c r="C33" t="s">
        <v>1566</v>
      </c>
      <c r="E33">
        <v>72.389800000000008</v>
      </c>
      <c r="I33">
        <v>10626.93</v>
      </c>
      <c r="J33">
        <v>317</v>
      </c>
      <c r="K33">
        <v>47.5</v>
      </c>
      <c r="L33">
        <v>23</v>
      </c>
      <c r="O33">
        <v>1500</v>
      </c>
      <c r="P33">
        <v>1500</v>
      </c>
      <c r="Q33">
        <v>3675093</v>
      </c>
      <c r="R33">
        <v>6393</v>
      </c>
      <c r="S33">
        <v>7905.6695992179866</v>
      </c>
    </row>
    <row r="34" spans="3:19" x14ac:dyDescent="0.3">
      <c r="C34">
        <v>3</v>
      </c>
      <c r="D34" t="s">
        <v>272</v>
      </c>
      <c r="E34">
        <v>11.137699999999999</v>
      </c>
      <c r="I34">
        <v>1733.6</v>
      </c>
      <c r="J34">
        <v>288.5</v>
      </c>
      <c r="K34">
        <v>11.5</v>
      </c>
      <c r="L34">
        <v>46</v>
      </c>
      <c r="O34">
        <v>43460</v>
      </c>
      <c r="P34">
        <v>43460</v>
      </c>
      <c r="Q34">
        <v>1059940</v>
      </c>
      <c r="R34">
        <v>5000</v>
      </c>
      <c r="S34">
        <v>2489.0029325513196</v>
      </c>
    </row>
    <row r="35" spans="3:19" x14ac:dyDescent="0.3">
      <c r="C35">
        <v>3</v>
      </c>
      <c r="D35">
        <v>99</v>
      </c>
      <c r="E35">
        <v>2.8</v>
      </c>
      <c r="I35">
        <v>422.4</v>
      </c>
      <c r="J35">
        <v>80</v>
      </c>
      <c r="L35">
        <v>23</v>
      </c>
      <c r="O35">
        <v>8692</v>
      </c>
      <c r="P35">
        <v>8692</v>
      </c>
      <c r="Q35">
        <v>170435</v>
      </c>
      <c r="R35">
        <v>5000</v>
      </c>
      <c r="S35">
        <v>2489.0029325513196</v>
      </c>
    </row>
    <row r="36" spans="3:19" x14ac:dyDescent="0.3">
      <c r="C36">
        <v>3</v>
      </c>
      <c r="D36">
        <v>101</v>
      </c>
      <c r="E36">
        <v>8.3376999999999999</v>
      </c>
      <c r="I36">
        <v>1311.2</v>
      </c>
      <c r="J36">
        <v>208.5</v>
      </c>
      <c r="K36">
        <v>11.5</v>
      </c>
      <c r="L36">
        <v>23</v>
      </c>
      <c r="O36">
        <v>34768</v>
      </c>
      <c r="P36">
        <v>34768</v>
      </c>
      <c r="Q36">
        <v>889505</v>
      </c>
    </row>
    <row r="37" spans="3:19" x14ac:dyDescent="0.3">
      <c r="C37">
        <v>3</v>
      </c>
      <c r="D37" t="s">
        <v>1562</v>
      </c>
      <c r="E37">
        <v>60.25</v>
      </c>
      <c r="I37">
        <v>8522</v>
      </c>
      <c r="J37">
        <v>52</v>
      </c>
      <c r="K37">
        <v>132.5</v>
      </c>
      <c r="O37">
        <v>30281</v>
      </c>
      <c r="P37">
        <v>30281</v>
      </c>
      <c r="Q37">
        <v>2740256</v>
      </c>
      <c r="R37">
        <v>3000</v>
      </c>
      <c r="S37">
        <v>5416.666666666667</v>
      </c>
    </row>
    <row r="38" spans="3:19" x14ac:dyDescent="0.3">
      <c r="C38">
        <v>3</v>
      </c>
      <c r="D38">
        <v>303</v>
      </c>
      <c r="R38">
        <v>3000</v>
      </c>
      <c r="S38">
        <v>5416.666666666667</v>
      </c>
    </row>
    <row r="39" spans="3:19" x14ac:dyDescent="0.3">
      <c r="C39">
        <v>3</v>
      </c>
      <c r="D39">
        <v>306</v>
      </c>
      <c r="E39">
        <v>10.25</v>
      </c>
      <c r="I39">
        <v>1440</v>
      </c>
      <c r="O39">
        <v>4250</v>
      </c>
      <c r="P39">
        <v>4250</v>
      </c>
      <c r="Q39">
        <v>392551</v>
      </c>
    </row>
    <row r="40" spans="3:19" x14ac:dyDescent="0.3">
      <c r="C40">
        <v>3</v>
      </c>
      <c r="D40">
        <v>307</v>
      </c>
      <c r="E40">
        <v>9.75</v>
      </c>
      <c r="I40">
        <v>1482</v>
      </c>
      <c r="O40">
        <v>6760</v>
      </c>
      <c r="P40">
        <v>6760</v>
      </c>
      <c r="Q40">
        <v>507373</v>
      </c>
    </row>
    <row r="41" spans="3:19" x14ac:dyDescent="0.3">
      <c r="C41">
        <v>3</v>
      </c>
      <c r="D41">
        <v>309</v>
      </c>
      <c r="E41">
        <v>1</v>
      </c>
      <c r="I41">
        <v>160</v>
      </c>
      <c r="Q41">
        <v>38620</v>
      </c>
    </row>
    <row r="42" spans="3:19" x14ac:dyDescent="0.3">
      <c r="C42">
        <v>3</v>
      </c>
      <c r="D42">
        <v>310</v>
      </c>
      <c r="E42">
        <v>35.25</v>
      </c>
      <c r="I42">
        <v>4800</v>
      </c>
      <c r="K42">
        <v>132.5</v>
      </c>
      <c r="O42">
        <v>19271</v>
      </c>
      <c r="P42">
        <v>19271</v>
      </c>
      <c r="Q42">
        <v>1695000</v>
      </c>
    </row>
    <row r="43" spans="3:19" x14ac:dyDescent="0.3">
      <c r="C43">
        <v>3</v>
      </c>
      <c r="D43">
        <v>642</v>
      </c>
      <c r="E43">
        <v>4</v>
      </c>
      <c r="I43">
        <v>640</v>
      </c>
      <c r="J43">
        <v>52</v>
      </c>
      <c r="Q43">
        <v>106712</v>
      </c>
    </row>
    <row r="44" spans="3:19" x14ac:dyDescent="0.3">
      <c r="C44">
        <v>3</v>
      </c>
      <c r="D44" t="s">
        <v>1563</v>
      </c>
      <c r="E44">
        <v>1</v>
      </c>
      <c r="I44">
        <v>156</v>
      </c>
      <c r="Q44">
        <v>29023</v>
      </c>
    </row>
    <row r="45" spans="3:19" x14ac:dyDescent="0.3">
      <c r="C45">
        <v>3</v>
      </c>
      <c r="D45">
        <v>30</v>
      </c>
      <c r="E45">
        <v>1</v>
      </c>
      <c r="I45">
        <v>156</v>
      </c>
      <c r="Q45">
        <v>29023</v>
      </c>
    </row>
    <row r="46" spans="3:19" x14ac:dyDescent="0.3">
      <c r="C46">
        <v>3</v>
      </c>
      <c r="D46" t="s">
        <v>1564</v>
      </c>
      <c r="L46">
        <v>11.5</v>
      </c>
      <c r="Q46">
        <v>2990</v>
      </c>
    </row>
    <row r="47" spans="3:19" x14ac:dyDescent="0.3">
      <c r="C47">
        <v>3</v>
      </c>
      <c r="D47">
        <v>0</v>
      </c>
      <c r="L47">
        <v>11.5</v>
      </c>
      <c r="Q47">
        <v>2990</v>
      </c>
    </row>
    <row r="48" spans="3:19" x14ac:dyDescent="0.3">
      <c r="C48" t="s">
        <v>1567</v>
      </c>
      <c r="E48">
        <v>72.387699999999995</v>
      </c>
      <c r="I48">
        <v>10411.6</v>
      </c>
      <c r="J48">
        <v>340.5</v>
      </c>
      <c r="K48">
        <v>144</v>
      </c>
      <c r="L48">
        <v>57.5</v>
      </c>
      <c r="O48">
        <v>73741</v>
      </c>
      <c r="P48">
        <v>73741</v>
      </c>
      <c r="Q48">
        <v>3832209</v>
      </c>
      <c r="R48">
        <v>8000</v>
      </c>
      <c r="S48">
        <v>7905.6695992179866</v>
      </c>
    </row>
    <row r="49" spans="3:19" x14ac:dyDescent="0.3">
      <c r="C49">
        <v>4</v>
      </c>
      <c r="D49" t="s">
        <v>272</v>
      </c>
      <c r="E49">
        <v>11.135899999999999</v>
      </c>
      <c r="I49">
        <v>1929.6</v>
      </c>
      <c r="J49">
        <v>314</v>
      </c>
      <c r="K49">
        <v>11.5</v>
      </c>
      <c r="L49">
        <v>46</v>
      </c>
      <c r="O49">
        <v>40000</v>
      </c>
      <c r="P49">
        <v>40000</v>
      </c>
      <c r="Q49">
        <v>1071745</v>
      </c>
      <c r="R49">
        <v>10100</v>
      </c>
      <c r="S49">
        <v>2489.0029325513196</v>
      </c>
    </row>
    <row r="50" spans="3:19" x14ac:dyDescent="0.3">
      <c r="C50">
        <v>4</v>
      </c>
      <c r="D50">
        <v>99</v>
      </c>
      <c r="E50">
        <v>2.8</v>
      </c>
      <c r="I50">
        <v>476.8</v>
      </c>
      <c r="J50">
        <v>59</v>
      </c>
      <c r="L50">
        <v>23</v>
      </c>
      <c r="Q50">
        <v>150474</v>
      </c>
      <c r="R50">
        <v>10100</v>
      </c>
      <c r="S50">
        <v>2489.0029325513196</v>
      </c>
    </row>
    <row r="51" spans="3:19" x14ac:dyDescent="0.3">
      <c r="C51">
        <v>4</v>
      </c>
      <c r="D51">
        <v>101</v>
      </c>
      <c r="E51">
        <v>8.3359000000000005</v>
      </c>
      <c r="I51">
        <v>1452.8</v>
      </c>
      <c r="J51">
        <v>255</v>
      </c>
      <c r="K51">
        <v>11.5</v>
      </c>
      <c r="L51">
        <v>23</v>
      </c>
      <c r="O51">
        <v>40000</v>
      </c>
      <c r="P51">
        <v>40000</v>
      </c>
      <c r="Q51">
        <v>921271</v>
      </c>
    </row>
    <row r="52" spans="3:19" x14ac:dyDescent="0.3">
      <c r="C52">
        <v>4</v>
      </c>
      <c r="D52" t="s">
        <v>1562</v>
      </c>
      <c r="E52">
        <v>61.25</v>
      </c>
      <c r="I52">
        <v>9226</v>
      </c>
      <c r="J52">
        <v>108</v>
      </c>
      <c r="K52">
        <v>200.25</v>
      </c>
      <c r="O52">
        <v>14086</v>
      </c>
      <c r="P52">
        <v>14086</v>
      </c>
      <c r="Q52">
        <v>2904664</v>
      </c>
      <c r="R52">
        <v>5700</v>
      </c>
      <c r="S52">
        <v>5416.666666666667</v>
      </c>
    </row>
    <row r="53" spans="3:19" x14ac:dyDescent="0.3">
      <c r="C53">
        <v>4</v>
      </c>
      <c r="D53">
        <v>303</v>
      </c>
      <c r="R53">
        <v>5700</v>
      </c>
      <c r="S53">
        <v>5416.666666666667</v>
      </c>
    </row>
    <row r="54" spans="3:19" x14ac:dyDescent="0.3">
      <c r="C54">
        <v>4</v>
      </c>
      <c r="D54">
        <v>306</v>
      </c>
      <c r="E54">
        <v>11.25</v>
      </c>
      <c r="I54">
        <v>1488</v>
      </c>
      <c r="J54">
        <v>33</v>
      </c>
      <c r="K54">
        <v>40</v>
      </c>
      <c r="O54">
        <v>5344</v>
      </c>
      <c r="P54">
        <v>5344</v>
      </c>
      <c r="Q54">
        <v>439530</v>
      </c>
    </row>
    <row r="55" spans="3:19" x14ac:dyDescent="0.3">
      <c r="C55">
        <v>4</v>
      </c>
      <c r="D55">
        <v>307</v>
      </c>
      <c r="E55">
        <v>9.75</v>
      </c>
      <c r="I55">
        <v>1472</v>
      </c>
      <c r="J55">
        <v>15</v>
      </c>
      <c r="K55">
        <v>15</v>
      </c>
      <c r="O55">
        <v>1998</v>
      </c>
      <c r="P55">
        <v>1998</v>
      </c>
      <c r="Q55">
        <v>533182</v>
      </c>
    </row>
    <row r="56" spans="3:19" x14ac:dyDescent="0.3">
      <c r="C56">
        <v>4</v>
      </c>
      <c r="D56">
        <v>309</v>
      </c>
      <c r="E56">
        <v>1</v>
      </c>
      <c r="I56">
        <v>176</v>
      </c>
      <c r="J56">
        <v>26</v>
      </c>
      <c r="Q56">
        <v>48891</v>
      </c>
    </row>
    <row r="57" spans="3:19" x14ac:dyDescent="0.3">
      <c r="C57">
        <v>4</v>
      </c>
      <c r="D57">
        <v>310</v>
      </c>
      <c r="E57">
        <v>35.25</v>
      </c>
      <c r="I57">
        <v>5410</v>
      </c>
      <c r="K57">
        <v>145.25</v>
      </c>
      <c r="O57">
        <v>6744</v>
      </c>
      <c r="P57">
        <v>6744</v>
      </c>
      <c r="Q57">
        <v>1777649</v>
      </c>
    </row>
    <row r="58" spans="3:19" x14ac:dyDescent="0.3">
      <c r="C58">
        <v>4</v>
      </c>
      <c r="D58">
        <v>642</v>
      </c>
      <c r="E58">
        <v>4</v>
      </c>
      <c r="I58">
        <v>680</v>
      </c>
      <c r="J58">
        <v>34</v>
      </c>
      <c r="Q58">
        <v>105412</v>
      </c>
    </row>
    <row r="59" spans="3:19" x14ac:dyDescent="0.3">
      <c r="C59">
        <v>4</v>
      </c>
      <c r="D59" t="s">
        <v>1563</v>
      </c>
      <c r="E59">
        <v>1</v>
      </c>
      <c r="I59">
        <v>140</v>
      </c>
      <c r="Q59">
        <v>29467</v>
      </c>
    </row>
    <row r="60" spans="3:19" x14ac:dyDescent="0.3">
      <c r="C60">
        <v>4</v>
      </c>
      <c r="D60">
        <v>30</v>
      </c>
      <c r="E60">
        <v>1</v>
      </c>
      <c r="I60">
        <v>140</v>
      </c>
      <c r="Q60">
        <v>29467</v>
      </c>
    </row>
    <row r="61" spans="3:19" x14ac:dyDescent="0.3">
      <c r="C61">
        <v>4</v>
      </c>
      <c r="D61" t="s">
        <v>1564</v>
      </c>
      <c r="L61">
        <v>26.5</v>
      </c>
      <c r="Q61">
        <v>10490</v>
      </c>
    </row>
    <row r="62" spans="3:19" x14ac:dyDescent="0.3">
      <c r="C62">
        <v>4</v>
      </c>
      <c r="D62">
        <v>0</v>
      </c>
      <c r="L62">
        <v>26.5</v>
      </c>
      <c r="Q62">
        <v>10490</v>
      </c>
    </row>
    <row r="63" spans="3:19" x14ac:dyDescent="0.3">
      <c r="C63" t="s">
        <v>1568</v>
      </c>
      <c r="E63">
        <v>73.385899999999992</v>
      </c>
      <c r="I63">
        <v>11295.6</v>
      </c>
      <c r="J63">
        <v>422</v>
      </c>
      <c r="K63">
        <v>211.75</v>
      </c>
      <c r="L63">
        <v>72.5</v>
      </c>
      <c r="O63">
        <v>54086</v>
      </c>
      <c r="P63">
        <v>54086</v>
      </c>
      <c r="Q63">
        <v>4016366</v>
      </c>
      <c r="R63">
        <v>15800</v>
      </c>
      <c r="S63">
        <v>7905.6695992179866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1582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157498</v>
      </c>
      <c r="C3" s="344">
        <f t="shared" ref="C3:Z3" si="0">SUBTOTAL(9,C6:C1048576)</f>
        <v>5</v>
      </c>
      <c r="D3" s="344"/>
      <c r="E3" s="344">
        <f>SUBTOTAL(9,E6:E1048576)/4</f>
        <v>172921</v>
      </c>
      <c r="F3" s="344"/>
      <c r="G3" s="344">
        <f t="shared" si="0"/>
        <v>5</v>
      </c>
      <c r="H3" s="344">
        <f>SUBTOTAL(9,H6:H1048576)/4</f>
        <v>160525</v>
      </c>
      <c r="I3" s="347">
        <f>IF(B3&lt;&gt;0,H3/B3,"")</f>
        <v>1.019219291673545</v>
      </c>
      <c r="J3" s="345">
        <f>IF(E3&lt;&gt;0,H3/E3,"")</f>
        <v>0.92831408562291451</v>
      </c>
      <c r="K3" s="346">
        <f t="shared" si="0"/>
        <v>-6.6938810050487518E-10</v>
      </c>
      <c r="L3" s="346"/>
      <c r="M3" s="344">
        <f t="shared" si="0"/>
        <v>-5.6713521010206114E-15</v>
      </c>
      <c r="N3" s="344">
        <f t="shared" si="0"/>
        <v>236059.44000000024</v>
      </c>
      <c r="O3" s="344"/>
      <c r="P3" s="344">
        <f t="shared" si="0"/>
        <v>2</v>
      </c>
      <c r="Q3" s="344">
        <f t="shared" si="0"/>
        <v>3848.9599999994625</v>
      </c>
      <c r="R3" s="347">
        <f>IF(K3&lt;&gt;0,Q3/K3,"")</f>
        <v>-5749967764733.8613</v>
      </c>
      <c r="S3" s="347">
        <f>IF(N3&lt;&gt;0,Q3/N3,"")</f>
        <v>1.6305045881662088E-2</v>
      </c>
      <c r="T3" s="343">
        <f t="shared" si="0"/>
        <v>5763471.2999999998</v>
      </c>
      <c r="U3" s="346"/>
      <c r="V3" s="344">
        <f t="shared" si="0"/>
        <v>2.2804633565342436</v>
      </c>
      <c r="W3" s="344">
        <f t="shared" si="0"/>
        <v>5054649.34</v>
      </c>
      <c r="X3" s="344"/>
      <c r="Y3" s="344">
        <f t="shared" si="0"/>
        <v>2</v>
      </c>
      <c r="Z3" s="344">
        <f t="shared" si="0"/>
        <v>4286923.0999999996</v>
      </c>
      <c r="AA3" s="347">
        <f>IF(T3&lt;&gt;0,Z3/T3,"")</f>
        <v>0.7438092213628269</v>
      </c>
      <c r="AB3" s="345">
        <f>IF(W3&lt;&gt;0,Z3/W3,"")</f>
        <v>0.84811483678509725</v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2018</v>
      </c>
      <c r="F5" s="867"/>
      <c r="G5" s="867"/>
      <c r="H5" s="867">
        <v>2019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2018</v>
      </c>
      <c r="O5" s="867"/>
      <c r="P5" s="867"/>
      <c r="Q5" s="867">
        <v>2019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2018</v>
      </c>
      <c r="X5" s="867"/>
      <c r="Y5" s="867"/>
      <c r="Z5" s="867">
        <v>2019</v>
      </c>
      <c r="AA5" s="868" t="s">
        <v>257</v>
      </c>
      <c r="AB5" s="869" t="s">
        <v>2</v>
      </c>
    </row>
    <row r="6" spans="1:28" ht="14.4" customHeight="1" x14ac:dyDescent="0.3">
      <c r="A6" s="870" t="s">
        <v>1580</v>
      </c>
      <c r="B6" s="871">
        <v>157498</v>
      </c>
      <c r="C6" s="872">
        <v>1</v>
      </c>
      <c r="D6" s="872">
        <v>0.91080898213635131</v>
      </c>
      <c r="E6" s="871">
        <v>172921</v>
      </c>
      <c r="F6" s="872">
        <v>1.0979250530165463</v>
      </c>
      <c r="G6" s="872">
        <v>1</v>
      </c>
      <c r="H6" s="871">
        <v>160525</v>
      </c>
      <c r="I6" s="872">
        <v>1.019219291673545</v>
      </c>
      <c r="J6" s="872">
        <v>0.92831408562291451</v>
      </c>
      <c r="K6" s="871">
        <v>-3.3469405025243759E-10</v>
      </c>
      <c r="L6" s="872">
        <v>1</v>
      </c>
      <c r="M6" s="872">
        <v>-2.8356760505103057E-15</v>
      </c>
      <c r="N6" s="871">
        <v>118029.72000000012</v>
      </c>
      <c r="O6" s="872">
        <v>-352649591204200.06</v>
      </c>
      <c r="P6" s="872">
        <v>1</v>
      </c>
      <c r="Q6" s="871">
        <v>1924.4799999997313</v>
      </c>
      <c r="R6" s="872">
        <v>-5749967764733.8613</v>
      </c>
      <c r="S6" s="872">
        <v>1.6305045881662088E-2</v>
      </c>
      <c r="T6" s="871">
        <v>2881735.65</v>
      </c>
      <c r="U6" s="872">
        <v>1</v>
      </c>
      <c r="V6" s="872">
        <v>1.1402316782671218</v>
      </c>
      <c r="W6" s="871">
        <v>2527324.67</v>
      </c>
      <c r="X6" s="872">
        <v>0.87701474977415084</v>
      </c>
      <c r="Y6" s="872">
        <v>1</v>
      </c>
      <c r="Z6" s="871">
        <v>2143461.5499999998</v>
      </c>
      <c r="AA6" s="872">
        <v>0.7438092213628269</v>
      </c>
      <c r="AB6" s="873">
        <v>0.84811483678509725</v>
      </c>
    </row>
    <row r="7" spans="1:28" ht="14.4" customHeight="1" thickBot="1" x14ac:dyDescent="0.35">
      <c r="A7" s="877" t="s">
        <v>1581</v>
      </c>
      <c r="B7" s="874">
        <v>157498</v>
      </c>
      <c r="C7" s="875">
        <v>1</v>
      </c>
      <c r="D7" s="875">
        <v>0.91080898213635131</v>
      </c>
      <c r="E7" s="874">
        <v>172921</v>
      </c>
      <c r="F7" s="875">
        <v>1.0979250530165463</v>
      </c>
      <c r="G7" s="875">
        <v>1</v>
      </c>
      <c r="H7" s="874">
        <v>160525</v>
      </c>
      <c r="I7" s="875">
        <v>1.019219291673545</v>
      </c>
      <c r="J7" s="875">
        <v>0.92831408562291451</v>
      </c>
      <c r="K7" s="874">
        <v>-3.3469405025243759E-10</v>
      </c>
      <c r="L7" s="875">
        <v>1</v>
      </c>
      <c r="M7" s="875">
        <v>-2.8356760505103057E-15</v>
      </c>
      <c r="N7" s="874">
        <v>118029.72000000012</v>
      </c>
      <c r="O7" s="875">
        <v>-352649591204200.06</v>
      </c>
      <c r="P7" s="875">
        <v>1</v>
      </c>
      <c r="Q7" s="874">
        <v>1924.4799999997313</v>
      </c>
      <c r="R7" s="875">
        <v>-5749967764733.8613</v>
      </c>
      <c r="S7" s="875">
        <v>1.6305045881662088E-2</v>
      </c>
      <c r="T7" s="874">
        <v>2881735.65</v>
      </c>
      <c r="U7" s="875">
        <v>1</v>
      </c>
      <c r="V7" s="875">
        <v>1.1402316782671218</v>
      </c>
      <c r="W7" s="874">
        <v>2527324.67</v>
      </c>
      <c r="X7" s="875">
        <v>0.87701474977415084</v>
      </c>
      <c r="Y7" s="875">
        <v>1</v>
      </c>
      <c r="Z7" s="874">
        <v>2143461.5499999998</v>
      </c>
      <c r="AA7" s="875">
        <v>0.7438092213628269</v>
      </c>
      <c r="AB7" s="876">
        <v>0.84811483678509725</v>
      </c>
    </row>
    <row r="8" spans="1:28" ht="14.4" customHeight="1" thickBot="1" x14ac:dyDescent="0.35"/>
    <row r="9" spans="1:28" ht="14.4" customHeight="1" x14ac:dyDescent="0.3">
      <c r="A9" s="870" t="s">
        <v>589</v>
      </c>
      <c r="B9" s="871">
        <v>157498</v>
      </c>
      <c r="C9" s="872">
        <v>1</v>
      </c>
      <c r="D9" s="872">
        <v>0.91080898213635131</v>
      </c>
      <c r="E9" s="871">
        <v>172921</v>
      </c>
      <c r="F9" s="872">
        <v>1.0979250530165463</v>
      </c>
      <c r="G9" s="872">
        <v>1</v>
      </c>
      <c r="H9" s="871">
        <v>160525</v>
      </c>
      <c r="I9" s="872">
        <v>1.019219291673545</v>
      </c>
      <c r="J9" s="873">
        <v>0.92831408562291451</v>
      </c>
    </row>
    <row r="10" spans="1:28" ht="14.4" customHeight="1" x14ac:dyDescent="0.3">
      <c r="A10" s="881" t="s">
        <v>1583</v>
      </c>
      <c r="B10" s="878">
        <v>1540</v>
      </c>
      <c r="C10" s="879">
        <v>1</v>
      </c>
      <c r="D10" s="879">
        <v>0.34040671971706454</v>
      </c>
      <c r="E10" s="878">
        <v>4524</v>
      </c>
      <c r="F10" s="879">
        <v>2.9376623376623376</v>
      </c>
      <c r="G10" s="879">
        <v>1</v>
      </c>
      <c r="H10" s="878">
        <v>2668</v>
      </c>
      <c r="I10" s="879">
        <v>1.7324675324675325</v>
      </c>
      <c r="J10" s="880">
        <v>0.58974358974358976</v>
      </c>
    </row>
    <row r="11" spans="1:28" ht="14.4" customHeight="1" thickBot="1" x14ac:dyDescent="0.35">
      <c r="A11" s="877" t="s">
        <v>1584</v>
      </c>
      <c r="B11" s="874">
        <v>155958</v>
      </c>
      <c r="C11" s="875">
        <v>1</v>
      </c>
      <c r="D11" s="875">
        <v>0.92613288835311791</v>
      </c>
      <c r="E11" s="874">
        <v>168397</v>
      </c>
      <c r="F11" s="875">
        <v>1.0797586529706715</v>
      </c>
      <c r="G11" s="875">
        <v>1</v>
      </c>
      <c r="H11" s="874">
        <v>157857</v>
      </c>
      <c r="I11" s="875">
        <v>1.0121763551725464</v>
      </c>
      <c r="J11" s="876">
        <v>0.93740981133868184</v>
      </c>
    </row>
    <row r="12" spans="1:28" ht="14.4" customHeight="1" x14ac:dyDescent="0.3">
      <c r="A12" s="804" t="s">
        <v>301</v>
      </c>
    </row>
    <row r="13" spans="1:28" ht="14.4" customHeight="1" x14ac:dyDescent="0.3">
      <c r="A13" s="805" t="s">
        <v>920</v>
      </c>
    </row>
    <row r="14" spans="1:28" ht="14.4" customHeight="1" x14ac:dyDescent="0.3">
      <c r="A14" s="804" t="s">
        <v>1585</v>
      </c>
    </row>
    <row r="15" spans="1:28" ht="14.4" customHeight="1" x14ac:dyDescent="0.3">
      <c r="A15" s="804" t="s">
        <v>1586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1588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1287</v>
      </c>
      <c r="C3" s="404">
        <f t="shared" si="0"/>
        <v>1299</v>
      </c>
      <c r="D3" s="438">
        <f t="shared" si="0"/>
        <v>1225</v>
      </c>
      <c r="E3" s="346">
        <f t="shared" si="0"/>
        <v>157498</v>
      </c>
      <c r="F3" s="344">
        <f t="shared" si="0"/>
        <v>172921</v>
      </c>
      <c r="G3" s="405">
        <f t="shared" si="0"/>
        <v>160525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2018</v>
      </c>
      <c r="D5" s="882">
        <v>2019</v>
      </c>
      <c r="E5" s="866">
        <v>2015</v>
      </c>
      <c r="F5" s="867">
        <v>2018</v>
      </c>
      <c r="G5" s="882">
        <v>2019</v>
      </c>
    </row>
    <row r="6" spans="1:7" ht="14.4" customHeight="1" x14ac:dyDescent="0.3">
      <c r="A6" s="856" t="s">
        <v>1587</v>
      </c>
      <c r="B6" s="225"/>
      <c r="C6" s="225"/>
      <c r="D6" s="225">
        <v>2</v>
      </c>
      <c r="E6" s="883"/>
      <c r="F6" s="883"/>
      <c r="G6" s="884">
        <v>295</v>
      </c>
    </row>
    <row r="7" spans="1:7" ht="14.4" customHeight="1" x14ac:dyDescent="0.3">
      <c r="A7" s="857" t="s">
        <v>1583</v>
      </c>
      <c r="B7" s="849">
        <v>15</v>
      </c>
      <c r="C7" s="849">
        <v>40</v>
      </c>
      <c r="D7" s="849">
        <v>23</v>
      </c>
      <c r="E7" s="885">
        <v>1540</v>
      </c>
      <c r="F7" s="885">
        <v>4524</v>
      </c>
      <c r="G7" s="886">
        <v>2668</v>
      </c>
    </row>
    <row r="8" spans="1:7" ht="14.4" customHeight="1" x14ac:dyDescent="0.3">
      <c r="A8" s="857" t="s">
        <v>922</v>
      </c>
      <c r="B8" s="849">
        <v>182</v>
      </c>
      <c r="C8" s="849">
        <v>4</v>
      </c>
      <c r="D8" s="849">
        <v>4</v>
      </c>
      <c r="E8" s="885">
        <v>15182</v>
      </c>
      <c r="F8" s="885">
        <v>765</v>
      </c>
      <c r="G8" s="886">
        <v>590</v>
      </c>
    </row>
    <row r="9" spans="1:7" ht="14.4" customHeight="1" x14ac:dyDescent="0.3">
      <c r="A9" s="857" t="s">
        <v>924</v>
      </c>
      <c r="B9" s="849"/>
      <c r="C9" s="849">
        <v>2</v>
      </c>
      <c r="D9" s="849"/>
      <c r="E9" s="885"/>
      <c r="F9" s="885">
        <v>294</v>
      </c>
      <c r="G9" s="886"/>
    </row>
    <row r="10" spans="1:7" ht="14.4" customHeight="1" x14ac:dyDescent="0.3">
      <c r="A10" s="857" t="s">
        <v>925</v>
      </c>
      <c r="B10" s="849"/>
      <c r="C10" s="849">
        <v>2</v>
      </c>
      <c r="D10" s="849">
        <v>4</v>
      </c>
      <c r="E10" s="885"/>
      <c r="F10" s="885">
        <v>471</v>
      </c>
      <c r="G10" s="886">
        <v>832</v>
      </c>
    </row>
    <row r="11" spans="1:7" ht="14.4" customHeight="1" x14ac:dyDescent="0.3">
      <c r="A11" s="857" t="s">
        <v>926</v>
      </c>
      <c r="B11" s="849">
        <v>191</v>
      </c>
      <c r="C11" s="849">
        <v>227</v>
      </c>
      <c r="D11" s="849">
        <v>354</v>
      </c>
      <c r="E11" s="885">
        <v>42330</v>
      </c>
      <c r="F11" s="885">
        <v>46092</v>
      </c>
      <c r="G11" s="886">
        <v>62383</v>
      </c>
    </row>
    <row r="12" spans="1:7" ht="14.4" customHeight="1" x14ac:dyDescent="0.3">
      <c r="A12" s="857" t="s">
        <v>930</v>
      </c>
      <c r="B12" s="849"/>
      <c r="C12" s="849">
        <v>4</v>
      </c>
      <c r="D12" s="849">
        <v>10</v>
      </c>
      <c r="E12" s="885"/>
      <c r="F12" s="885">
        <v>1478</v>
      </c>
      <c r="G12" s="886">
        <v>1356</v>
      </c>
    </row>
    <row r="13" spans="1:7" ht="14.4" customHeight="1" x14ac:dyDescent="0.3">
      <c r="A13" s="857" t="s">
        <v>931</v>
      </c>
      <c r="B13" s="849">
        <v>701</v>
      </c>
      <c r="C13" s="849">
        <v>784</v>
      </c>
      <c r="D13" s="849">
        <v>321</v>
      </c>
      <c r="E13" s="885">
        <v>66119</v>
      </c>
      <c r="F13" s="885">
        <v>76220</v>
      </c>
      <c r="G13" s="886">
        <v>32748</v>
      </c>
    </row>
    <row r="14" spans="1:7" ht="14.4" customHeight="1" x14ac:dyDescent="0.3">
      <c r="A14" s="857" t="s">
        <v>932</v>
      </c>
      <c r="B14" s="849">
        <v>5</v>
      </c>
      <c r="C14" s="849">
        <v>20</v>
      </c>
      <c r="D14" s="849">
        <v>69</v>
      </c>
      <c r="E14" s="885">
        <v>2149</v>
      </c>
      <c r="F14" s="885">
        <v>5883</v>
      </c>
      <c r="G14" s="886">
        <v>8633</v>
      </c>
    </row>
    <row r="15" spans="1:7" ht="14.4" customHeight="1" x14ac:dyDescent="0.3">
      <c r="A15" s="857" t="s">
        <v>933</v>
      </c>
      <c r="B15" s="849">
        <v>24</v>
      </c>
      <c r="C15" s="849">
        <v>9</v>
      </c>
      <c r="D15" s="849">
        <v>10</v>
      </c>
      <c r="E15" s="885">
        <v>7629</v>
      </c>
      <c r="F15" s="885">
        <v>4988</v>
      </c>
      <c r="G15" s="886">
        <v>2067</v>
      </c>
    </row>
    <row r="16" spans="1:7" ht="14.4" customHeight="1" x14ac:dyDescent="0.3">
      <c r="A16" s="857" t="s">
        <v>934</v>
      </c>
      <c r="B16" s="849"/>
      <c r="C16" s="849">
        <v>53</v>
      </c>
      <c r="D16" s="849">
        <v>40</v>
      </c>
      <c r="E16" s="885"/>
      <c r="F16" s="885">
        <v>12016</v>
      </c>
      <c r="G16" s="886">
        <v>6567</v>
      </c>
    </row>
    <row r="17" spans="1:7" ht="14.4" customHeight="1" thickBot="1" x14ac:dyDescent="0.35">
      <c r="A17" s="889" t="s">
        <v>935</v>
      </c>
      <c r="B17" s="851">
        <v>169</v>
      </c>
      <c r="C17" s="851">
        <v>154</v>
      </c>
      <c r="D17" s="851">
        <v>388</v>
      </c>
      <c r="E17" s="887">
        <v>22549</v>
      </c>
      <c r="F17" s="887">
        <v>20190</v>
      </c>
      <c r="G17" s="888">
        <v>42386</v>
      </c>
    </row>
    <row r="18" spans="1:7" ht="14.4" customHeight="1" x14ac:dyDescent="0.3">
      <c r="A18" s="804" t="s">
        <v>301</v>
      </c>
    </row>
    <row r="19" spans="1:7" ht="14.4" customHeight="1" x14ac:dyDescent="0.3">
      <c r="A19" s="805" t="s">
        <v>920</v>
      </c>
    </row>
    <row r="20" spans="1:7" ht="14.4" customHeight="1" x14ac:dyDescent="0.3">
      <c r="A20" s="804" t="s">
        <v>1585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1629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1456</v>
      </c>
      <c r="H3" s="208">
        <f t="shared" si="0"/>
        <v>3039233.6499999994</v>
      </c>
      <c r="I3" s="78"/>
      <c r="J3" s="78"/>
      <c r="K3" s="208">
        <f t="shared" si="0"/>
        <v>1461</v>
      </c>
      <c r="L3" s="208">
        <f t="shared" si="0"/>
        <v>2818275.39</v>
      </c>
      <c r="M3" s="78"/>
      <c r="N3" s="78"/>
      <c r="O3" s="208">
        <f t="shared" si="0"/>
        <v>1357</v>
      </c>
      <c r="P3" s="208">
        <f t="shared" si="0"/>
        <v>2305911.0299999998</v>
      </c>
      <c r="Q3" s="79">
        <f>IF(L3=0,0,P3/L3)</f>
        <v>0.81819932792302452</v>
      </c>
      <c r="R3" s="209">
        <f>IF(O3=0,0,P3/O3)</f>
        <v>1699.2712085482681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0"/>
      <c r="B5" s="890"/>
      <c r="C5" s="891"/>
      <c r="D5" s="892"/>
      <c r="E5" s="893"/>
      <c r="F5" s="894"/>
      <c r="G5" s="895" t="s">
        <v>90</v>
      </c>
      <c r="H5" s="896" t="s">
        <v>14</v>
      </c>
      <c r="I5" s="897"/>
      <c r="J5" s="897"/>
      <c r="K5" s="895" t="s">
        <v>90</v>
      </c>
      <c r="L5" s="896" t="s">
        <v>14</v>
      </c>
      <c r="M5" s="897"/>
      <c r="N5" s="897"/>
      <c r="O5" s="895" t="s">
        <v>90</v>
      </c>
      <c r="P5" s="896" t="s">
        <v>14</v>
      </c>
      <c r="Q5" s="898"/>
      <c r="R5" s="899"/>
    </row>
    <row r="6" spans="1:18" ht="14.4" customHeight="1" x14ac:dyDescent="0.3">
      <c r="A6" s="824" t="s">
        <v>1589</v>
      </c>
      <c r="B6" s="825" t="s">
        <v>1590</v>
      </c>
      <c r="C6" s="825" t="s">
        <v>1591</v>
      </c>
      <c r="D6" s="825" t="s">
        <v>1592</v>
      </c>
      <c r="E6" s="825" t="s">
        <v>1593</v>
      </c>
      <c r="F6" s="825" t="s">
        <v>1594</v>
      </c>
      <c r="G6" s="225">
        <v>0</v>
      </c>
      <c r="H6" s="225">
        <v>-4.6566128730773926E-10</v>
      </c>
      <c r="I6" s="825">
        <v>-2.2857142857142856</v>
      </c>
      <c r="J6" s="825"/>
      <c r="K6" s="225">
        <v>0</v>
      </c>
      <c r="L6" s="225">
        <v>2.0372681319713593E-10</v>
      </c>
      <c r="M6" s="825">
        <v>1</v>
      </c>
      <c r="N6" s="825"/>
      <c r="O6" s="225">
        <v>0</v>
      </c>
      <c r="P6" s="225">
        <v>-5.8207660913467407E-11</v>
      </c>
      <c r="Q6" s="830">
        <v>-0.2857142857142857</v>
      </c>
      <c r="R6" s="848"/>
    </row>
    <row r="7" spans="1:18" ht="14.4" customHeight="1" x14ac:dyDescent="0.3">
      <c r="A7" s="831" t="s">
        <v>1589</v>
      </c>
      <c r="B7" s="832" t="s">
        <v>1590</v>
      </c>
      <c r="C7" s="832" t="s">
        <v>1591</v>
      </c>
      <c r="D7" s="832" t="s">
        <v>1592</v>
      </c>
      <c r="E7" s="832" t="s">
        <v>1595</v>
      </c>
      <c r="F7" s="832" t="s">
        <v>1594</v>
      </c>
      <c r="G7" s="849">
        <v>0</v>
      </c>
      <c r="H7" s="849">
        <v>0</v>
      </c>
      <c r="I7" s="832">
        <v>0</v>
      </c>
      <c r="J7" s="832"/>
      <c r="K7" s="849">
        <v>0</v>
      </c>
      <c r="L7" s="849">
        <v>-1.4551915228366852E-11</v>
      </c>
      <c r="M7" s="832">
        <v>1</v>
      </c>
      <c r="N7" s="832"/>
      <c r="O7" s="849">
        <v>0</v>
      </c>
      <c r="P7" s="849">
        <v>-5.8207660913467407E-11</v>
      </c>
      <c r="Q7" s="837">
        <v>4</v>
      </c>
      <c r="R7" s="850"/>
    </row>
    <row r="8" spans="1:18" ht="14.4" customHeight="1" x14ac:dyDescent="0.3">
      <c r="A8" s="831" t="s">
        <v>1589</v>
      </c>
      <c r="B8" s="832" t="s">
        <v>1590</v>
      </c>
      <c r="C8" s="832" t="s">
        <v>589</v>
      </c>
      <c r="D8" s="832" t="s">
        <v>1592</v>
      </c>
      <c r="E8" s="832" t="s">
        <v>1593</v>
      </c>
      <c r="F8" s="832" t="s">
        <v>1596</v>
      </c>
      <c r="G8" s="849">
        <v>123</v>
      </c>
      <c r="H8" s="849">
        <v>2428229.65</v>
      </c>
      <c r="I8" s="832">
        <v>1.1536281733140925</v>
      </c>
      <c r="J8" s="832">
        <v>19741.704471544715</v>
      </c>
      <c r="K8" s="849">
        <v>107</v>
      </c>
      <c r="L8" s="849">
        <v>2104863.3400000003</v>
      </c>
      <c r="M8" s="832">
        <v>1</v>
      </c>
      <c r="N8" s="832">
        <v>19671.620000000003</v>
      </c>
      <c r="O8" s="849">
        <v>79</v>
      </c>
      <c r="P8" s="849">
        <v>1621001.5000000002</v>
      </c>
      <c r="Q8" s="837">
        <v>0.77012196905857078</v>
      </c>
      <c r="R8" s="850">
        <v>20519.006329113927</v>
      </c>
    </row>
    <row r="9" spans="1:18" ht="14.4" customHeight="1" x14ac:dyDescent="0.3">
      <c r="A9" s="831" t="s">
        <v>1589</v>
      </c>
      <c r="B9" s="832" t="s">
        <v>1590</v>
      </c>
      <c r="C9" s="832" t="s">
        <v>589</v>
      </c>
      <c r="D9" s="832" t="s">
        <v>1592</v>
      </c>
      <c r="E9" s="832" t="s">
        <v>1595</v>
      </c>
      <c r="F9" s="832" t="s">
        <v>1596</v>
      </c>
      <c r="G9" s="849">
        <v>46</v>
      </c>
      <c r="H9" s="849">
        <v>453506</v>
      </c>
      <c r="I9" s="832">
        <v>0.83906292250352721</v>
      </c>
      <c r="J9" s="832">
        <v>9858.826086956522</v>
      </c>
      <c r="K9" s="849">
        <v>55</v>
      </c>
      <c r="L9" s="849">
        <v>540491.04999999993</v>
      </c>
      <c r="M9" s="832">
        <v>1</v>
      </c>
      <c r="N9" s="832">
        <v>9827.1099999999988</v>
      </c>
      <c r="O9" s="849">
        <v>51</v>
      </c>
      <c r="P9" s="849">
        <v>522460.05000000005</v>
      </c>
      <c r="Q9" s="837">
        <v>0.96663959560477475</v>
      </c>
      <c r="R9" s="850">
        <v>10244.314705882354</v>
      </c>
    </row>
    <row r="10" spans="1:18" ht="14.4" customHeight="1" x14ac:dyDescent="0.3">
      <c r="A10" s="831" t="s">
        <v>1589</v>
      </c>
      <c r="B10" s="832" t="s">
        <v>1590</v>
      </c>
      <c r="C10" s="832" t="s">
        <v>589</v>
      </c>
      <c r="D10" s="832" t="s">
        <v>1597</v>
      </c>
      <c r="E10" s="832" t="s">
        <v>1598</v>
      </c>
      <c r="F10" s="832" t="s">
        <v>1599</v>
      </c>
      <c r="G10" s="849"/>
      <c r="H10" s="849"/>
      <c r="I10" s="832"/>
      <c r="J10" s="832"/>
      <c r="K10" s="849"/>
      <c r="L10" s="849"/>
      <c r="M10" s="832"/>
      <c r="N10" s="832"/>
      <c r="O10" s="849">
        <v>1</v>
      </c>
      <c r="P10" s="849">
        <v>1674.52</v>
      </c>
      <c r="Q10" s="837"/>
      <c r="R10" s="850">
        <v>1674.52</v>
      </c>
    </row>
    <row r="11" spans="1:18" ht="14.4" customHeight="1" x14ac:dyDescent="0.3">
      <c r="A11" s="831" t="s">
        <v>1589</v>
      </c>
      <c r="B11" s="832" t="s">
        <v>1590</v>
      </c>
      <c r="C11" s="832" t="s">
        <v>589</v>
      </c>
      <c r="D11" s="832" t="s">
        <v>1597</v>
      </c>
      <c r="E11" s="832" t="s">
        <v>1600</v>
      </c>
      <c r="F11" s="832" t="s">
        <v>1601</v>
      </c>
      <c r="G11" s="849"/>
      <c r="H11" s="849"/>
      <c r="I11" s="832"/>
      <c r="J11" s="832"/>
      <c r="K11" s="849"/>
      <c r="L11" s="849"/>
      <c r="M11" s="832"/>
      <c r="N11" s="832"/>
      <c r="O11" s="849">
        <v>1</v>
      </c>
      <c r="P11" s="849">
        <v>249.96</v>
      </c>
      <c r="Q11" s="837"/>
      <c r="R11" s="850">
        <v>249.96</v>
      </c>
    </row>
    <row r="12" spans="1:18" ht="14.4" customHeight="1" x14ac:dyDescent="0.3">
      <c r="A12" s="831" t="s">
        <v>1589</v>
      </c>
      <c r="B12" s="832" t="s">
        <v>1590</v>
      </c>
      <c r="C12" s="832" t="s">
        <v>589</v>
      </c>
      <c r="D12" s="832" t="s">
        <v>1602</v>
      </c>
      <c r="E12" s="832" t="s">
        <v>1603</v>
      </c>
      <c r="F12" s="832" t="s">
        <v>1604</v>
      </c>
      <c r="G12" s="849">
        <v>3</v>
      </c>
      <c r="H12" s="849">
        <v>90</v>
      </c>
      <c r="I12" s="832">
        <v>1.5</v>
      </c>
      <c r="J12" s="832">
        <v>30</v>
      </c>
      <c r="K12" s="849">
        <v>2</v>
      </c>
      <c r="L12" s="849">
        <v>60</v>
      </c>
      <c r="M12" s="832">
        <v>1</v>
      </c>
      <c r="N12" s="832">
        <v>30</v>
      </c>
      <c r="O12" s="849">
        <v>2</v>
      </c>
      <c r="P12" s="849">
        <v>62</v>
      </c>
      <c r="Q12" s="837">
        <v>1.0333333333333334</v>
      </c>
      <c r="R12" s="850">
        <v>31</v>
      </c>
    </row>
    <row r="13" spans="1:18" ht="14.4" customHeight="1" x14ac:dyDescent="0.3">
      <c r="A13" s="831" t="s">
        <v>1589</v>
      </c>
      <c r="B13" s="832" t="s">
        <v>1590</v>
      </c>
      <c r="C13" s="832" t="s">
        <v>589</v>
      </c>
      <c r="D13" s="832" t="s">
        <v>1602</v>
      </c>
      <c r="E13" s="832" t="s">
        <v>1605</v>
      </c>
      <c r="F13" s="832" t="s">
        <v>1606</v>
      </c>
      <c r="G13" s="849">
        <v>3</v>
      </c>
      <c r="H13" s="849">
        <v>198</v>
      </c>
      <c r="I13" s="832">
        <v>0.23076923076923078</v>
      </c>
      <c r="J13" s="832">
        <v>66</v>
      </c>
      <c r="K13" s="849">
        <v>13</v>
      </c>
      <c r="L13" s="849">
        <v>858</v>
      </c>
      <c r="M13" s="832">
        <v>1</v>
      </c>
      <c r="N13" s="832">
        <v>66</v>
      </c>
      <c r="O13" s="849">
        <v>23</v>
      </c>
      <c r="P13" s="849">
        <v>1541</v>
      </c>
      <c r="Q13" s="837">
        <v>1.7960372960372961</v>
      </c>
      <c r="R13" s="850">
        <v>67</v>
      </c>
    </row>
    <row r="14" spans="1:18" ht="14.4" customHeight="1" x14ac:dyDescent="0.3">
      <c r="A14" s="831" t="s">
        <v>1589</v>
      </c>
      <c r="B14" s="832" t="s">
        <v>1590</v>
      </c>
      <c r="C14" s="832" t="s">
        <v>589</v>
      </c>
      <c r="D14" s="832" t="s">
        <v>1602</v>
      </c>
      <c r="E14" s="832" t="s">
        <v>1607</v>
      </c>
      <c r="F14" s="832" t="s">
        <v>1608</v>
      </c>
      <c r="G14" s="849"/>
      <c r="H14" s="849"/>
      <c r="I14" s="832"/>
      <c r="J14" s="832"/>
      <c r="K14" s="849"/>
      <c r="L14" s="849"/>
      <c r="M14" s="832"/>
      <c r="N14" s="832"/>
      <c r="O14" s="849">
        <v>1</v>
      </c>
      <c r="P14" s="849">
        <v>199</v>
      </c>
      <c r="Q14" s="837"/>
      <c r="R14" s="850">
        <v>199</v>
      </c>
    </row>
    <row r="15" spans="1:18" ht="14.4" customHeight="1" x14ac:dyDescent="0.3">
      <c r="A15" s="831" t="s">
        <v>1589</v>
      </c>
      <c r="B15" s="832" t="s">
        <v>1590</v>
      </c>
      <c r="C15" s="832" t="s">
        <v>589</v>
      </c>
      <c r="D15" s="832" t="s">
        <v>1602</v>
      </c>
      <c r="E15" s="832" t="s">
        <v>1609</v>
      </c>
      <c r="F15" s="832" t="s">
        <v>1610</v>
      </c>
      <c r="G15" s="849">
        <v>153</v>
      </c>
      <c r="H15" s="849">
        <v>5661</v>
      </c>
      <c r="I15" s="832">
        <v>0.9</v>
      </c>
      <c r="J15" s="832">
        <v>37</v>
      </c>
      <c r="K15" s="849">
        <v>170</v>
      </c>
      <c r="L15" s="849">
        <v>6290</v>
      </c>
      <c r="M15" s="832">
        <v>1</v>
      </c>
      <c r="N15" s="832">
        <v>37</v>
      </c>
      <c r="O15" s="849">
        <v>187</v>
      </c>
      <c r="P15" s="849">
        <v>7106</v>
      </c>
      <c r="Q15" s="837">
        <v>1.1297297297297297</v>
      </c>
      <c r="R15" s="850">
        <v>38</v>
      </c>
    </row>
    <row r="16" spans="1:18" ht="14.4" customHeight="1" x14ac:dyDescent="0.3">
      <c r="A16" s="831" t="s">
        <v>1589</v>
      </c>
      <c r="B16" s="832" t="s">
        <v>1590</v>
      </c>
      <c r="C16" s="832" t="s">
        <v>589</v>
      </c>
      <c r="D16" s="832" t="s">
        <v>1602</v>
      </c>
      <c r="E16" s="832" t="s">
        <v>1611</v>
      </c>
      <c r="F16" s="832" t="s">
        <v>1612</v>
      </c>
      <c r="G16" s="849">
        <v>320</v>
      </c>
      <c r="H16" s="849">
        <v>56640</v>
      </c>
      <c r="I16" s="832">
        <v>1.0331241791915948</v>
      </c>
      <c r="J16" s="832">
        <v>177</v>
      </c>
      <c r="K16" s="849">
        <v>308</v>
      </c>
      <c r="L16" s="849">
        <v>54824</v>
      </c>
      <c r="M16" s="832">
        <v>1</v>
      </c>
      <c r="N16" s="832">
        <v>178</v>
      </c>
      <c r="O16" s="849">
        <v>251</v>
      </c>
      <c r="P16" s="849">
        <v>44929</v>
      </c>
      <c r="Q16" s="837">
        <v>0.81951335181672258</v>
      </c>
      <c r="R16" s="850">
        <v>179</v>
      </c>
    </row>
    <row r="17" spans="1:18" ht="14.4" customHeight="1" x14ac:dyDescent="0.3">
      <c r="A17" s="831" t="s">
        <v>1589</v>
      </c>
      <c r="B17" s="832" t="s">
        <v>1590</v>
      </c>
      <c r="C17" s="832" t="s">
        <v>589</v>
      </c>
      <c r="D17" s="832" t="s">
        <v>1602</v>
      </c>
      <c r="E17" s="832" t="s">
        <v>1613</v>
      </c>
      <c r="F17" s="832" t="s">
        <v>1614</v>
      </c>
      <c r="G17" s="849"/>
      <c r="H17" s="849"/>
      <c r="I17" s="832"/>
      <c r="J17" s="832"/>
      <c r="K17" s="849"/>
      <c r="L17" s="849"/>
      <c r="M17" s="832"/>
      <c r="N17" s="832"/>
      <c r="O17" s="849">
        <v>1</v>
      </c>
      <c r="P17" s="849">
        <v>227</v>
      </c>
      <c r="Q17" s="837"/>
      <c r="R17" s="850">
        <v>227</v>
      </c>
    </row>
    <row r="18" spans="1:18" ht="14.4" customHeight="1" x14ac:dyDescent="0.3">
      <c r="A18" s="831" t="s">
        <v>1589</v>
      </c>
      <c r="B18" s="832" t="s">
        <v>1590</v>
      </c>
      <c r="C18" s="832" t="s">
        <v>589</v>
      </c>
      <c r="D18" s="832" t="s">
        <v>1602</v>
      </c>
      <c r="E18" s="832" t="s">
        <v>1615</v>
      </c>
      <c r="F18" s="832" t="s">
        <v>1616</v>
      </c>
      <c r="G18" s="849">
        <v>135</v>
      </c>
      <c r="H18" s="849">
        <v>0</v>
      </c>
      <c r="I18" s="832"/>
      <c r="J18" s="832">
        <v>0</v>
      </c>
      <c r="K18" s="849">
        <v>107</v>
      </c>
      <c r="L18" s="849">
        <v>0</v>
      </c>
      <c r="M18" s="832"/>
      <c r="N18" s="832">
        <v>0</v>
      </c>
      <c r="O18" s="849">
        <v>92</v>
      </c>
      <c r="P18" s="849">
        <v>0</v>
      </c>
      <c r="Q18" s="837"/>
      <c r="R18" s="850">
        <v>0</v>
      </c>
    </row>
    <row r="19" spans="1:18" ht="14.4" customHeight="1" x14ac:dyDescent="0.3">
      <c r="A19" s="831" t="s">
        <v>1589</v>
      </c>
      <c r="B19" s="832" t="s">
        <v>1590</v>
      </c>
      <c r="C19" s="832" t="s">
        <v>589</v>
      </c>
      <c r="D19" s="832" t="s">
        <v>1602</v>
      </c>
      <c r="E19" s="832" t="s">
        <v>1617</v>
      </c>
      <c r="F19" s="832" t="s">
        <v>1618</v>
      </c>
      <c r="G19" s="849">
        <v>420</v>
      </c>
      <c r="H19" s="849">
        <v>48720</v>
      </c>
      <c r="I19" s="832">
        <v>0.96551724137931039</v>
      </c>
      <c r="J19" s="832">
        <v>116</v>
      </c>
      <c r="K19" s="849">
        <v>435</v>
      </c>
      <c r="L19" s="849">
        <v>50460</v>
      </c>
      <c r="M19" s="832">
        <v>1</v>
      </c>
      <c r="N19" s="832">
        <v>116</v>
      </c>
      <c r="O19" s="849">
        <v>401</v>
      </c>
      <c r="P19" s="849">
        <v>46516</v>
      </c>
      <c r="Q19" s="837">
        <v>0.92183908045977014</v>
      </c>
      <c r="R19" s="850">
        <v>116</v>
      </c>
    </row>
    <row r="20" spans="1:18" ht="14.4" customHeight="1" x14ac:dyDescent="0.3">
      <c r="A20" s="831" t="s">
        <v>1589</v>
      </c>
      <c r="B20" s="832" t="s">
        <v>1590</v>
      </c>
      <c r="C20" s="832" t="s">
        <v>589</v>
      </c>
      <c r="D20" s="832" t="s">
        <v>1602</v>
      </c>
      <c r="E20" s="832" t="s">
        <v>1619</v>
      </c>
      <c r="F20" s="832" t="s">
        <v>1620</v>
      </c>
      <c r="G20" s="849">
        <v>134</v>
      </c>
      <c r="H20" s="849">
        <v>4288</v>
      </c>
      <c r="I20" s="832">
        <v>1.2293577981651376</v>
      </c>
      <c r="J20" s="832">
        <v>32</v>
      </c>
      <c r="K20" s="849">
        <v>109</v>
      </c>
      <c r="L20" s="849">
        <v>3488</v>
      </c>
      <c r="M20" s="832">
        <v>1</v>
      </c>
      <c r="N20" s="832">
        <v>32</v>
      </c>
      <c r="O20" s="849">
        <v>91</v>
      </c>
      <c r="P20" s="849">
        <v>3003</v>
      </c>
      <c r="Q20" s="837">
        <v>0.86095183486238536</v>
      </c>
      <c r="R20" s="850">
        <v>33</v>
      </c>
    </row>
    <row r="21" spans="1:18" ht="14.4" customHeight="1" x14ac:dyDescent="0.3">
      <c r="A21" s="831" t="s">
        <v>1589</v>
      </c>
      <c r="B21" s="832" t="s">
        <v>1590</v>
      </c>
      <c r="C21" s="832" t="s">
        <v>589</v>
      </c>
      <c r="D21" s="832" t="s">
        <v>1602</v>
      </c>
      <c r="E21" s="832" t="s">
        <v>1621</v>
      </c>
      <c r="F21" s="832" t="s">
        <v>1622</v>
      </c>
      <c r="G21" s="849">
        <v>91</v>
      </c>
      <c r="H21" s="849">
        <v>32305</v>
      </c>
      <c r="I21" s="832">
        <v>0.85849056603773588</v>
      </c>
      <c r="J21" s="832">
        <v>355</v>
      </c>
      <c r="K21" s="849">
        <v>106</v>
      </c>
      <c r="L21" s="849">
        <v>37630</v>
      </c>
      <c r="M21" s="832">
        <v>1</v>
      </c>
      <c r="N21" s="832">
        <v>355</v>
      </c>
      <c r="O21" s="849">
        <v>130</v>
      </c>
      <c r="P21" s="849">
        <v>46540</v>
      </c>
      <c r="Q21" s="837">
        <v>1.236779165559394</v>
      </c>
      <c r="R21" s="850">
        <v>358</v>
      </c>
    </row>
    <row r="22" spans="1:18" ht="14.4" customHeight="1" x14ac:dyDescent="0.3">
      <c r="A22" s="831" t="s">
        <v>1589</v>
      </c>
      <c r="B22" s="832" t="s">
        <v>1590</v>
      </c>
      <c r="C22" s="832" t="s">
        <v>589</v>
      </c>
      <c r="D22" s="832" t="s">
        <v>1602</v>
      </c>
      <c r="E22" s="832" t="s">
        <v>1623</v>
      </c>
      <c r="F22" s="832" t="s">
        <v>1624</v>
      </c>
      <c r="G22" s="849">
        <v>16</v>
      </c>
      <c r="H22" s="849">
        <v>1184</v>
      </c>
      <c r="I22" s="832">
        <v>0.69565217391304346</v>
      </c>
      <c r="J22" s="832">
        <v>74</v>
      </c>
      <c r="K22" s="849">
        <v>23</v>
      </c>
      <c r="L22" s="849">
        <v>1702</v>
      </c>
      <c r="M22" s="832">
        <v>1</v>
      </c>
      <c r="N22" s="832">
        <v>74</v>
      </c>
      <c r="O22" s="849">
        <v>35</v>
      </c>
      <c r="P22" s="849">
        <v>2625</v>
      </c>
      <c r="Q22" s="837">
        <v>1.5423031727379553</v>
      </c>
      <c r="R22" s="850">
        <v>75</v>
      </c>
    </row>
    <row r="23" spans="1:18" ht="14.4" customHeight="1" x14ac:dyDescent="0.3">
      <c r="A23" s="831" t="s">
        <v>1589</v>
      </c>
      <c r="B23" s="832" t="s">
        <v>1590</v>
      </c>
      <c r="C23" s="832" t="s">
        <v>589</v>
      </c>
      <c r="D23" s="832" t="s">
        <v>1602</v>
      </c>
      <c r="E23" s="832" t="s">
        <v>1625</v>
      </c>
      <c r="F23" s="832" t="s">
        <v>1626</v>
      </c>
      <c r="G23" s="849">
        <v>12</v>
      </c>
      <c r="H23" s="849">
        <v>8412</v>
      </c>
      <c r="I23" s="832">
        <v>0.47931623931623929</v>
      </c>
      <c r="J23" s="832">
        <v>701</v>
      </c>
      <c r="K23" s="849">
        <v>25</v>
      </c>
      <c r="L23" s="849">
        <v>17550</v>
      </c>
      <c r="M23" s="832">
        <v>1</v>
      </c>
      <c r="N23" s="832">
        <v>702</v>
      </c>
      <c r="O23" s="849">
        <v>11</v>
      </c>
      <c r="P23" s="849">
        <v>7777</v>
      </c>
      <c r="Q23" s="837">
        <v>0.44313390313390311</v>
      </c>
      <c r="R23" s="850">
        <v>707</v>
      </c>
    </row>
    <row r="24" spans="1:18" ht="14.4" customHeight="1" thickBot="1" x14ac:dyDescent="0.35">
      <c r="A24" s="839" t="s">
        <v>1589</v>
      </c>
      <c r="B24" s="840" t="s">
        <v>1590</v>
      </c>
      <c r="C24" s="840" t="s">
        <v>589</v>
      </c>
      <c r="D24" s="840" t="s">
        <v>1602</v>
      </c>
      <c r="E24" s="840" t="s">
        <v>1627</v>
      </c>
      <c r="F24" s="840" t="s">
        <v>1628</v>
      </c>
      <c r="G24" s="851"/>
      <c r="H24" s="851"/>
      <c r="I24" s="840"/>
      <c r="J24" s="840"/>
      <c r="K24" s="851">
        <v>1</v>
      </c>
      <c r="L24" s="851">
        <v>59</v>
      </c>
      <c r="M24" s="840">
        <v>1</v>
      </c>
      <c r="N24" s="840">
        <v>59</v>
      </c>
      <c r="O24" s="851"/>
      <c r="P24" s="851"/>
      <c r="Q24" s="845"/>
      <c r="R24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1630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1456</v>
      </c>
      <c r="I3" s="208">
        <f t="shared" si="0"/>
        <v>3039233.6499999994</v>
      </c>
      <c r="J3" s="78"/>
      <c r="K3" s="78"/>
      <c r="L3" s="208">
        <f t="shared" si="0"/>
        <v>1461</v>
      </c>
      <c r="M3" s="208">
        <f t="shared" si="0"/>
        <v>2818275.39</v>
      </c>
      <c r="N3" s="78"/>
      <c r="O3" s="78"/>
      <c r="P3" s="208">
        <f t="shared" si="0"/>
        <v>1357</v>
      </c>
      <c r="Q3" s="208">
        <f t="shared" si="0"/>
        <v>2305911.0300000003</v>
      </c>
      <c r="R3" s="79">
        <f>IF(M3=0,0,Q3/M3)</f>
        <v>0.81819932792302463</v>
      </c>
      <c r="S3" s="209">
        <f>IF(P3=0,0,Q3/P3)</f>
        <v>1699.2712085482685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0"/>
      <c r="B5" s="890"/>
      <c r="C5" s="891"/>
      <c r="D5" s="900"/>
      <c r="E5" s="892"/>
      <c r="F5" s="893"/>
      <c r="G5" s="894"/>
      <c r="H5" s="895" t="s">
        <v>90</v>
      </c>
      <c r="I5" s="896" t="s">
        <v>14</v>
      </c>
      <c r="J5" s="897"/>
      <c r="K5" s="897"/>
      <c r="L5" s="895" t="s">
        <v>90</v>
      </c>
      <c r="M5" s="896" t="s">
        <v>14</v>
      </c>
      <c r="N5" s="897"/>
      <c r="O5" s="897"/>
      <c r="P5" s="895" t="s">
        <v>90</v>
      </c>
      <c r="Q5" s="896" t="s">
        <v>14</v>
      </c>
      <c r="R5" s="898"/>
      <c r="S5" s="899"/>
    </row>
    <row r="6" spans="1:19" ht="14.4" customHeight="1" x14ac:dyDescent="0.3">
      <c r="A6" s="824" t="s">
        <v>1589</v>
      </c>
      <c r="B6" s="825" t="s">
        <v>1590</v>
      </c>
      <c r="C6" s="825" t="s">
        <v>1591</v>
      </c>
      <c r="D6" s="825" t="s">
        <v>1583</v>
      </c>
      <c r="E6" s="825" t="s">
        <v>1592</v>
      </c>
      <c r="F6" s="825" t="s">
        <v>1593</v>
      </c>
      <c r="G6" s="825" t="s">
        <v>1594</v>
      </c>
      <c r="H6" s="225">
        <v>0</v>
      </c>
      <c r="I6" s="225">
        <v>-4.6566128730773926E-10</v>
      </c>
      <c r="J6" s="825">
        <v>-2.2857142857142856</v>
      </c>
      <c r="K6" s="825"/>
      <c r="L6" s="225">
        <v>0</v>
      </c>
      <c r="M6" s="225">
        <v>2.0372681319713593E-10</v>
      </c>
      <c r="N6" s="825">
        <v>1</v>
      </c>
      <c r="O6" s="825"/>
      <c r="P6" s="225">
        <v>0</v>
      </c>
      <c r="Q6" s="225">
        <v>-5.8207660913467407E-11</v>
      </c>
      <c r="R6" s="830">
        <v>-0.2857142857142857</v>
      </c>
      <c r="S6" s="848"/>
    </row>
    <row r="7" spans="1:19" ht="14.4" customHeight="1" x14ac:dyDescent="0.3">
      <c r="A7" s="831" t="s">
        <v>1589</v>
      </c>
      <c r="B7" s="832" t="s">
        <v>1590</v>
      </c>
      <c r="C7" s="832" t="s">
        <v>1591</v>
      </c>
      <c r="D7" s="832" t="s">
        <v>1583</v>
      </c>
      <c r="E7" s="832" t="s">
        <v>1592</v>
      </c>
      <c r="F7" s="832" t="s">
        <v>1595</v>
      </c>
      <c r="G7" s="832" t="s">
        <v>1594</v>
      </c>
      <c r="H7" s="849">
        <v>0</v>
      </c>
      <c r="I7" s="849">
        <v>0</v>
      </c>
      <c r="J7" s="832">
        <v>0</v>
      </c>
      <c r="K7" s="832"/>
      <c r="L7" s="849">
        <v>0</v>
      </c>
      <c r="M7" s="849">
        <v>-1.4551915228366852E-11</v>
      </c>
      <c r="N7" s="832">
        <v>1</v>
      </c>
      <c r="O7" s="832"/>
      <c r="P7" s="849">
        <v>0</v>
      </c>
      <c r="Q7" s="849">
        <v>-5.8207660913467407E-11</v>
      </c>
      <c r="R7" s="837">
        <v>4</v>
      </c>
      <c r="S7" s="850"/>
    </row>
    <row r="8" spans="1:19" ht="14.4" customHeight="1" x14ac:dyDescent="0.3">
      <c r="A8" s="831" t="s">
        <v>1589</v>
      </c>
      <c r="B8" s="832" t="s">
        <v>1590</v>
      </c>
      <c r="C8" s="832" t="s">
        <v>589</v>
      </c>
      <c r="D8" s="832" t="s">
        <v>1583</v>
      </c>
      <c r="E8" s="832" t="s">
        <v>1602</v>
      </c>
      <c r="F8" s="832" t="s">
        <v>1615</v>
      </c>
      <c r="G8" s="832" t="s">
        <v>1616</v>
      </c>
      <c r="H8" s="849">
        <v>1</v>
      </c>
      <c r="I8" s="849">
        <v>0</v>
      </c>
      <c r="J8" s="832"/>
      <c r="K8" s="832">
        <v>0</v>
      </c>
      <c r="L8" s="849">
        <v>1</v>
      </c>
      <c r="M8" s="849">
        <v>0</v>
      </c>
      <c r="N8" s="832"/>
      <c r="O8" s="832">
        <v>0</v>
      </c>
      <c r="P8" s="849"/>
      <c r="Q8" s="849"/>
      <c r="R8" s="837"/>
      <c r="S8" s="850"/>
    </row>
    <row r="9" spans="1:19" ht="14.4" customHeight="1" x14ac:dyDescent="0.3">
      <c r="A9" s="831" t="s">
        <v>1589</v>
      </c>
      <c r="B9" s="832" t="s">
        <v>1590</v>
      </c>
      <c r="C9" s="832" t="s">
        <v>589</v>
      </c>
      <c r="D9" s="832" t="s">
        <v>1583</v>
      </c>
      <c r="E9" s="832" t="s">
        <v>1602</v>
      </c>
      <c r="F9" s="832" t="s">
        <v>1617</v>
      </c>
      <c r="G9" s="832" t="s">
        <v>1618</v>
      </c>
      <c r="H9" s="849">
        <v>13</v>
      </c>
      <c r="I9" s="849">
        <v>1508</v>
      </c>
      <c r="J9" s="832">
        <v>0.33333333333333331</v>
      </c>
      <c r="K9" s="832">
        <v>116</v>
      </c>
      <c r="L9" s="849">
        <v>39</v>
      </c>
      <c r="M9" s="849">
        <v>4524</v>
      </c>
      <c r="N9" s="832">
        <v>1</v>
      </c>
      <c r="O9" s="832">
        <v>116</v>
      </c>
      <c r="P9" s="849">
        <v>23</v>
      </c>
      <c r="Q9" s="849">
        <v>2668</v>
      </c>
      <c r="R9" s="837">
        <v>0.58974358974358976</v>
      </c>
      <c r="S9" s="850">
        <v>116</v>
      </c>
    </row>
    <row r="10" spans="1:19" ht="14.4" customHeight="1" x14ac:dyDescent="0.3">
      <c r="A10" s="831" t="s">
        <v>1589</v>
      </c>
      <c r="B10" s="832" t="s">
        <v>1590</v>
      </c>
      <c r="C10" s="832" t="s">
        <v>589</v>
      </c>
      <c r="D10" s="832" t="s">
        <v>1583</v>
      </c>
      <c r="E10" s="832" t="s">
        <v>1602</v>
      </c>
      <c r="F10" s="832" t="s">
        <v>1619</v>
      </c>
      <c r="G10" s="832" t="s">
        <v>1620</v>
      </c>
      <c r="H10" s="849">
        <v>1</v>
      </c>
      <c r="I10" s="849">
        <v>32</v>
      </c>
      <c r="J10" s="832"/>
      <c r="K10" s="832">
        <v>32</v>
      </c>
      <c r="L10" s="849"/>
      <c r="M10" s="849"/>
      <c r="N10" s="832"/>
      <c r="O10" s="832"/>
      <c r="P10" s="849"/>
      <c r="Q10" s="849"/>
      <c r="R10" s="837"/>
      <c r="S10" s="850"/>
    </row>
    <row r="11" spans="1:19" ht="14.4" customHeight="1" x14ac:dyDescent="0.3">
      <c r="A11" s="831" t="s">
        <v>1589</v>
      </c>
      <c r="B11" s="832" t="s">
        <v>1590</v>
      </c>
      <c r="C11" s="832" t="s">
        <v>589</v>
      </c>
      <c r="D11" s="832" t="s">
        <v>922</v>
      </c>
      <c r="E11" s="832" t="s">
        <v>1592</v>
      </c>
      <c r="F11" s="832" t="s">
        <v>1593</v>
      </c>
      <c r="G11" s="832" t="s">
        <v>1596</v>
      </c>
      <c r="H11" s="849">
        <v>15</v>
      </c>
      <c r="I11" s="849">
        <v>296578.5</v>
      </c>
      <c r="J11" s="832"/>
      <c r="K11" s="832">
        <v>19771.900000000001</v>
      </c>
      <c r="L11" s="849"/>
      <c r="M11" s="849"/>
      <c r="N11" s="832"/>
      <c r="O11" s="832"/>
      <c r="P11" s="849"/>
      <c r="Q11" s="849"/>
      <c r="R11" s="837"/>
      <c r="S11" s="850"/>
    </row>
    <row r="12" spans="1:19" ht="14.4" customHeight="1" x14ac:dyDescent="0.3">
      <c r="A12" s="831" t="s">
        <v>1589</v>
      </c>
      <c r="B12" s="832" t="s">
        <v>1590</v>
      </c>
      <c r="C12" s="832" t="s">
        <v>589</v>
      </c>
      <c r="D12" s="832" t="s">
        <v>922</v>
      </c>
      <c r="E12" s="832" t="s">
        <v>1592</v>
      </c>
      <c r="F12" s="832" t="s">
        <v>1595</v>
      </c>
      <c r="G12" s="832" t="s">
        <v>1596</v>
      </c>
      <c r="H12" s="849">
        <v>3</v>
      </c>
      <c r="I12" s="849">
        <v>29618.25</v>
      </c>
      <c r="J12" s="832"/>
      <c r="K12" s="832">
        <v>9872.75</v>
      </c>
      <c r="L12" s="849"/>
      <c r="M12" s="849"/>
      <c r="N12" s="832"/>
      <c r="O12" s="832"/>
      <c r="P12" s="849"/>
      <c r="Q12" s="849"/>
      <c r="R12" s="837"/>
      <c r="S12" s="850"/>
    </row>
    <row r="13" spans="1:19" ht="14.4" customHeight="1" x14ac:dyDescent="0.3">
      <c r="A13" s="831" t="s">
        <v>1589</v>
      </c>
      <c r="B13" s="832" t="s">
        <v>1590</v>
      </c>
      <c r="C13" s="832" t="s">
        <v>589</v>
      </c>
      <c r="D13" s="832" t="s">
        <v>922</v>
      </c>
      <c r="E13" s="832" t="s">
        <v>1602</v>
      </c>
      <c r="F13" s="832" t="s">
        <v>1603</v>
      </c>
      <c r="G13" s="832" t="s">
        <v>1604</v>
      </c>
      <c r="H13" s="849">
        <v>1</v>
      </c>
      <c r="I13" s="849">
        <v>30</v>
      </c>
      <c r="J13" s="832"/>
      <c r="K13" s="832">
        <v>30</v>
      </c>
      <c r="L13" s="849"/>
      <c r="M13" s="849"/>
      <c r="N13" s="832"/>
      <c r="O13" s="832"/>
      <c r="P13" s="849"/>
      <c r="Q13" s="849"/>
      <c r="R13" s="837"/>
      <c r="S13" s="850"/>
    </row>
    <row r="14" spans="1:19" ht="14.4" customHeight="1" x14ac:dyDescent="0.3">
      <c r="A14" s="831" t="s">
        <v>1589</v>
      </c>
      <c r="B14" s="832" t="s">
        <v>1590</v>
      </c>
      <c r="C14" s="832" t="s">
        <v>589</v>
      </c>
      <c r="D14" s="832" t="s">
        <v>922</v>
      </c>
      <c r="E14" s="832" t="s">
        <v>1602</v>
      </c>
      <c r="F14" s="832" t="s">
        <v>1609</v>
      </c>
      <c r="G14" s="832" t="s">
        <v>1610</v>
      </c>
      <c r="H14" s="849">
        <v>63</v>
      </c>
      <c r="I14" s="849">
        <v>2331</v>
      </c>
      <c r="J14" s="832"/>
      <c r="K14" s="832">
        <v>37</v>
      </c>
      <c r="L14" s="849"/>
      <c r="M14" s="849"/>
      <c r="N14" s="832"/>
      <c r="O14" s="832"/>
      <c r="P14" s="849"/>
      <c r="Q14" s="849"/>
      <c r="R14" s="837"/>
      <c r="S14" s="850"/>
    </row>
    <row r="15" spans="1:19" ht="14.4" customHeight="1" x14ac:dyDescent="0.3">
      <c r="A15" s="831" t="s">
        <v>1589</v>
      </c>
      <c r="B15" s="832" t="s">
        <v>1590</v>
      </c>
      <c r="C15" s="832" t="s">
        <v>589</v>
      </c>
      <c r="D15" s="832" t="s">
        <v>922</v>
      </c>
      <c r="E15" s="832" t="s">
        <v>1602</v>
      </c>
      <c r="F15" s="832" t="s">
        <v>1611</v>
      </c>
      <c r="G15" s="832" t="s">
        <v>1612</v>
      </c>
      <c r="H15" s="849">
        <v>41</v>
      </c>
      <c r="I15" s="849">
        <v>7257</v>
      </c>
      <c r="J15" s="832">
        <v>40.769662921348313</v>
      </c>
      <c r="K15" s="832">
        <v>177</v>
      </c>
      <c r="L15" s="849">
        <v>1</v>
      </c>
      <c r="M15" s="849">
        <v>178</v>
      </c>
      <c r="N15" s="832">
        <v>1</v>
      </c>
      <c r="O15" s="832">
        <v>178</v>
      </c>
      <c r="P15" s="849">
        <v>2</v>
      </c>
      <c r="Q15" s="849">
        <v>358</v>
      </c>
      <c r="R15" s="837">
        <v>2.0112359550561796</v>
      </c>
      <c r="S15" s="850">
        <v>179</v>
      </c>
    </row>
    <row r="16" spans="1:19" ht="14.4" customHeight="1" x14ac:dyDescent="0.3">
      <c r="A16" s="831" t="s">
        <v>1589</v>
      </c>
      <c r="B16" s="832" t="s">
        <v>1590</v>
      </c>
      <c r="C16" s="832" t="s">
        <v>589</v>
      </c>
      <c r="D16" s="832" t="s">
        <v>922</v>
      </c>
      <c r="E16" s="832" t="s">
        <v>1602</v>
      </c>
      <c r="F16" s="832" t="s">
        <v>1615</v>
      </c>
      <c r="G16" s="832" t="s">
        <v>1616</v>
      </c>
      <c r="H16" s="849">
        <v>16</v>
      </c>
      <c r="I16" s="849">
        <v>0</v>
      </c>
      <c r="J16" s="832"/>
      <c r="K16" s="832">
        <v>0</v>
      </c>
      <c r="L16" s="849"/>
      <c r="M16" s="849"/>
      <c r="N16" s="832"/>
      <c r="O16" s="832"/>
      <c r="P16" s="849"/>
      <c r="Q16" s="849"/>
      <c r="R16" s="837"/>
      <c r="S16" s="850"/>
    </row>
    <row r="17" spans="1:19" ht="14.4" customHeight="1" x14ac:dyDescent="0.3">
      <c r="A17" s="831" t="s">
        <v>1589</v>
      </c>
      <c r="B17" s="832" t="s">
        <v>1590</v>
      </c>
      <c r="C17" s="832" t="s">
        <v>589</v>
      </c>
      <c r="D17" s="832" t="s">
        <v>922</v>
      </c>
      <c r="E17" s="832" t="s">
        <v>1602</v>
      </c>
      <c r="F17" s="832" t="s">
        <v>1617</v>
      </c>
      <c r="G17" s="832" t="s">
        <v>1618</v>
      </c>
      <c r="H17" s="849">
        <v>41</v>
      </c>
      <c r="I17" s="849">
        <v>4756</v>
      </c>
      <c r="J17" s="832">
        <v>20.5</v>
      </c>
      <c r="K17" s="832">
        <v>116</v>
      </c>
      <c r="L17" s="849">
        <v>2</v>
      </c>
      <c r="M17" s="849">
        <v>232</v>
      </c>
      <c r="N17" s="832">
        <v>1</v>
      </c>
      <c r="O17" s="832">
        <v>116</v>
      </c>
      <c r="P17" s="849">
        <v>2</v>
      </c>
      <c r="Q17" s="849">
        <v>232</v>
      </c>
      <c r="R17" s="837">
        <v>1</v>
      </c>
      <c r="S17" s="850">
        <v>116</v>
      </c>
    </row>
    <row r="18" spans="1:19" ht="14.4" customHeight="1" x14ac:dyDescent="0.3">
      <c r="A18" s="831" t="s">
        <v>1589</v>
      </c>
      <c r="B18" s="832" t="s">
        <v>1590</v>
      </c>
      <c r="C18" s="832" t="s">
        <v>589</v>
      </c>
      <c r="D18" s="832" t="s">
        <v>922</v>
      </c>
      <c r="E18" s="832" t="s">
        <v>1602</v>
      </c>
      <c r="F18" s="832" t="s">
        <v>1619</v>
      </c>
      <c r="G18" s="832" t="s">
        <v>1620</v>
      </c>
      <c r="H18" s="849">
        <v>16</v>
      </c>
      <c r="I18" s="849">
        <v>512</v>
      </c>
      <c r="J18" s="832"/>
      <c r="K18" s="832">
        <v>32</v>
      </c>
      <c r="L18" s="849"/>
      <c r="M18" s="849"/>
      <c r="N18" s="832"/>
      <c r="O18" s="832"/>
      <c r="P18" s="849"/>
      <c r="Q18" s="849"/>
      <c r="R18" s="837"/>
      <c r="S18" s="850"/>
    </row>
    <row r="19" spans="1:19" ht="14.4" customHeight="1" x14ac:dyDescent="0.3">
      <c r="A19" s="831" t="s">
        <v>1589</v>
      </c>
      <c r="B19" s="832" t="s">
        <v>1590</v>
      </c>
      <c r="C19" s="832" t="s">
        <v>589</v>
      </c>
      <c r="D19" s="832" t="s">
        <v>922</v>
      </c>
      <c r="E19" s="832" t="s">
        <v>1602</v>
      </c>
      <c r="F19" s="832" t="s">
        <v>1621</v>
      </c>
      <c r="G19" s="832" t="s">
        <v>1622</v>
      </c>
      <c r="H19" s="849"/>
      <c r="I19" s="849"/>
      <c r="J19" s="832"/>
      <c r="K19" s="832"/>
      <c r="L19" s="849">
        <v>1</v>
      </c>
      <c r="M19" s="849">
        <v>355</v>
      </c>
      <c r="N19" s="832">
        <v>1</v>
      </c>
      <c r="O19" s="832">
        <v>355</v>
      </c>
      <c r="P19" s="849"/>
      <c r="Q19" s="849"/>
      <c r="R19" s="837"/>
      <c r="S19" s="850"/>
    </row>
    <row r="20" spans="1:19" ht="14.4" customHeight="1" x14ac:dyDescent="0.3">
      <c r="A20" s="831" t="s">
        <v>1589</v>
      </c>
      <c r="B20" s="832" t="s">
        <v>1590</v>
      </c>
      <c r="C20" s="832" t="s">
        <v>589</v>
      </c>
      <c r="D20" s="832" t="s">
        <v>922</v>
      </c>
      <c r="E20" s="832" t="s">
        <v>1602</v>
      </c>
      <c r="F20" s="832" t="s">
        <v>1623</v>
      </c>
      <c r="G20" s="832" t="s">
        <v>1624</v>
      </c>
      <c r="H20" s="849">
        <v>4</v>
      </c>
      <c r="I20" s="849">
        <v>296</v>
      </c>
      <c r="J20" s="832"/>
      <c r="K20" s="832">
        <v>74</v>
      </c>
      <c r="L20" s="849"/>
      <c r="M20" s="849"/>
      <c r="N20" s="832"/>
      <c r="O20" s="832"/>
      <c r="P20" s="849"/>
      <c r="Q20" s="849"/>
      <c r="R20" s="837"/>
      <c r="S20" s="850"/>
    </row>
    <row r="21" spans="1:19" ht="14.4" customHeight="1" x14ac:dyDescent="0.3">
      <c r="A21" s="831" t="s">
        <v>1589</v>
      </c>
      <c r="B21" s="832" t="s">
        <v>1590</v>
      </c>
      <c r="C21" s="832" t="s">
        <v>589</v>
      </c>
      <c r="D21" s="832" t="s">
        <v>924</v>
      </c>
      <c r="E21" s="832" t="s">
        <v>1602</v>
      </c>
      <c r="F21" s="832" t="s">
        <v>1611</v>
      </c>
      <c r="G21" s="832" t="s">
        <v>1612</v>
      </c>
      <c r="H21" s="849"/>
      <c r="I21" s="849"/>
      <c r="J21" s="832"/>
      <c r="K21" s="832"/>
      <c r="L21" s="849">
        <v>1</v>
      </c>
      <c r="M21" s="849">
        <v>178</v>
      </c>
      <c r="N21" s="832">
        <v>1</v>
      </c>
      <c r="O21" s="832">
        <v>178</v>
      </c>
      <c r="P21" s="849"/>
      <c r="Q21" s="849"/>
      <c r="R21" s="837"/>
      <c r="S21" s="850"/>
    </row>
    <row r="22" spans="1:19" ht="14.4" customHeight="1" x14ac:dyDescent="0.3">
      <c r="A22" s="831" t="s">
        <v>1589</v>
      </c>
      <c r="B22" s="832" t="s">
        <v>1590</v>
      </c>
      <c r="C22" s="832" t="s">
        <v>589</v>
      </c>
      <c r="D22" s="832" t="s">
        <v>924</v>
      </c>
      <c r="E22" s="832" t="s">
        <v>1602</v>
      </c>
      <c r="F22" s="832" t="s">
        <v>1617</v>
      </c>
      <c r="G22" s="832" t="s">
        <v>1618</v>
      </c>
      <c r="H22" s="849"/>
      <c r="I22" s="849"/>
      <c r="J22" s="832"/>
      <c r="K22" s="832"/>
      <c r="L22" s="849">
        <v>1</v>
      </c>
      <c r="M22" s="849">
        <v>116</v>
      </c>
      <c r="N22" s="832">
        <v>1</v>
      </c>
      <c r="O22" s="832">
        <v>116</v>
      </c>
      <c r="P22" s="849"/>
      <c r="Q22" s="849"/>
      <c r="R22" s="837"/>
      <c r="S22" s="850"/>
    </row>
    <row r="23" spans="1:19" ht="14.4" customHeight="1" x14ac:dyDescent="0.3">
      <c r="A23" s="831" t="s">
        <v>1589</v>
      </c>
      <c r="B23" s="832" t="s">
        <v>1590</v>
      </c>
      <c r="C23" s="832" t="s">
        <v>589</v>
      </c>
      <c r="D23" s="832" t="s">
        <v>925</v>
      </c>
      <c r="E23" s="832" t="s">
        <v>1602</v>
      </c>
      <c r="F23" s="832" t="s">
        <v>1611</v>
      </c>
      <c r="G23" s="832" t="s">
        <v>1612</v>
      </c>
      <c r="H23" s="849"/>
      <c r="I23" s="849"/>
      <c r="J23" s="832"/>
      <c r="K23" s="832"/>
      <c r="L23" s="849"/>
      <c r="M23" s="849"/>
      <c r="N23" s="832"/>
      <c r="O23" s="832"/>
      <c r="P23" s="849">
        <v>2</v>
      </c>
      <c r="Q23" s="849">
        <v>358</v>
      </c>
      <c r="R23" s="837"/>
      <c r="S23" s="850">
        <v>179</v>
      </c>
    </row>
    <row r="24" spans="1:19" ht="14.4" customHeight="1" x14ac:dyDescent="0.3">
      <c r="A24" s="831" t="s">
        <v>1589</v>
      </c>
      <c r="B24" s="832" t="s">
        <v>1590</v>
      </c>
      <c r="C24" s="832" t="s">
        <v>589</v>
      </c>
      <c r="D24" s="832" t="s">
        <v>925</v>
      </c>
      <c r="E24" s="832" t="s">
        <v>1602</v>
      </c>
      <c r="F24" s="832" t="s">
        <v>1617</v>
      </c>
      <c r="G24" s="832" t="s">
        <v>1618</v>
      </c>
      <c r="H24" s="849"/>
      <c r="I24" s="849"/>
      <c r="J24" s="832"/>
      <c r="K24" s="832"/>
      <c r="L24" s="849">
        <v>1</v>
      </c>
      <c r="M24" s="849">
        <v>116</v>
      </c>
      <c r="N24" s="832">
        <v>1</v>
      </c>
      <c r="O24" s="832">
        <v>116</v>
      </c>
      <c r="P24" s="849">
        <v>1</v>
      </c>
      <c r="Q24" s="849">
        <v>116</v>
      </c>
      <c r="R24" s="837">
        <v>1</v>
      </c>
      <c r="S24" s="850">
        <v>116</v>
      </c>
    </row>
    <row r="25" spans="1:19" ht="14.4" customHeight="1" x14ac:dyDescent="0.3">
      <c r="A25" s="831" t="s">
        <v>1589</v>
      </c>
      <c r="B25" s="832" t="s">
        <v>1590</v>
      </c>
      <c r="C25" s="832" t="s">
        <v>589</v>
      </c>
      <c r="D25" s="832" t="s">
        <v>925</v>
      </c>
      <c r="E25" s="832" t="s">
        <v>1602</v>
      </c>
      <c r="F25" s="832" t="s">
        <v>1621</v>
      </c>
      <c r="G25" s="832" t="s">
        <v>1622</v>
      </c>
      <c r="H25" s="849"/>
      <c r="I25" s="849"/>
      <c r="J25" s="832"/>
      <c r="K25" s="832"/>
      <c r="L25" s="849">
        <v>1</v>
      </c>
      <c r="M25" s="849">
        <v>355</v>
      </c>
      <c r="N25" s="832">
        <v>1</v>
      </c>
      <c r="O25" s="832">
        <v>355</v>
      </c>
      <c r="P25" s="849">
        <v>1</v>
      </c>
      <c r="Q25" s="849">
        <v>358</v>
      </c>
      <c r="R25" s="837">
        <v>1.0084507042253521</v>
      </c>
      <c r="S25" s="850">
        <v>358</v>
      </c>
    </row>
    <row r="26" spans="1:19" ht="14.4" customHeight="1" x14ac:dyDescent="0.3">
      <c r="A26" s="831" t="s">
        <v>1589</v>
      </c>
      <c r="B26" s="832" t="s">
        <v>1590</v>
      </c>
      <c r="C26" s="832" t="s">
        <v>589</v>
      </c>
      <c r="D26" s="832" t="s">
        <v>926</v>
      </c>
      <c r="E26" s="832" t="s">
        <v>1592</v>
      </c>
      <c r="F26" s="832" t="s">
        <v>1593</v>
      </c>
      <c r="G26" s="832" t="s">
        <v>1596</v>
      </c>
      <c r="H26" s="849">
        <v>4</v>
      </c>
      <c r="I26" s="849">
        <v>79087.600000000006</v>
      </c>
      <c r="J26" s="832">
        <v>0.50254884956094115</v>
      </c>
      <c r="K26" s="832">
        <v>19771.900000000001</v>
      </c>
      <c r="L26" s="849">
        <v>8</v>
      </c>
      <c r="M26" s="849">
        <v>157372.96</v>
      </c>
      <c r="N26" s="832">
        <v>1</v>
      </c>
      <c r="O26" s="832">
        <v>19671.62</v>
      </c>
      <c r="P26" s="849">
        <v>28</v>
      </c>
      <c r="Q26" s="849">
        <v>574298.4</v>
      </c>
      <c r="R26" s="837">
        <v>3.6492825705254579</v>
      </c>
      <c r="S26" s="850">
        <v>20510.657142857144</v>
      </c>
    </row>
    <row r="27" spans="1:19" ht="14.4" customHeight="1" x14ac:dyDescent="0.3">
      <c r="A27" s="831" t="s">
        <v>1589</v>
      </c>
      <c r="B27" s="832" t="s">
        <v>1590</v>
      </c>
      <c r="C27" s="832" t="s">
        <v>589</v>
      </c>
      <c r="D27" s="832" t="s">
        <v>926</v>
      </c>
      <c r="E27" s="832" t="s">
        <v>1592</v>
      </c>
      <c r="F27" s="832" t="s">
        <v>1595</v>
      </c>
      <c r="G27" s="832" t="s">
        <v>1596</v>
      </c>
      <c r="H27" s="849"/>
      <c r="I27" s="849"/>
      <c r="J27" s="832"/>
      <c r="K27" s="832"/>
      <c r="L27" s="849">
        <v>2</v>
      </c>
      <c r="M27" s="849">
        <v>19654.22</v>
      </c>
      <c r="N27" s="832">
        <v>1</v>
      </c>
      <c r="O27" s="832">
        <v>9827.11</v>
      </c>
      <c r="P27" s="849">
        <v>20</v>
      </c>
      <c r="Q27" s="849">
        <v>205034.79000000004</v>
      </c>
      <c r="R27" s="837">
        <v>10.432100078252915</v>
      </c>
      <c r="S27" s="850">
        <v>10251.739500000001</v>
      </c>
    </row>
    <row r="28" spans="1:19" ht="14.4" customHeight="1" x14ac:dyDescent="0.3">
      <c r="A28" s="831" t="s">
        <v>1589</v>
      </c>
      <c r="B28" s="832" t="s">
        <v>1590</v>
      </c>
      <c r="C28" s="832" t="s">
        <v>589</v>
      </c>
      <c r="D28" s="832" t="s">
        <v>926</v>
      </c>
      <c r="E28" s="832" t="s">
        <v>1602</v>
      </c>
      <c r="F28" s="832" t="s">
        <v>1609</v>
      </c>
      <c r="G28" s="832" t="s">
        <v>1610</v>
      </c>
      <c r="H28" s="849">
        <v>2</v>
      </c>
      <c r="I28" s="849">
        <v>74</v>
      </c>
      <c r="J28" s="832">
        <v>0.1111111111111111</v>
      </c>
      <c r="K28" s="832">
        <v>37</v>
      </c>
      <c r="L28" s="849">
        <v>18</v>
      </c>
      <c r="M28" s="849">
        <v>666</v>
      </c>
      <c r="N28" s="832">
        <v>1</v>
      </c>
      <c r="O28" s="832">
        <v>37</v>
      </c>
      <c r="P28" s="849">
        <v>20</v>
      </c>
      <c r="Q28" s="849">
        <v>760</v>
      </c>
      <c r="R28" s="837">
        <v>1.1411411411411412</v>
      </c>
      <c r="S28" s="850">
        <v>38</v>
      </c>
    </row>
    <row r="29" spans="1:19" ht="14.4" customHeight="1" x14ac:dyDescent="0.3">
      <c r="A29" s="831" t="s">
        <v>1589</v>
      </c>
      <c r="B29" s="832" t="s">
        <v>1590</v>
      </c>
      <c r="C29" s="832" t="s">
        <v>589</v>
      </c>
      <c r="D29" s="832" t="s">
        <v>926</v>
      </c>
      <c r="E29" s="832" t="s">
        <v>1602</v>
      </c>
      <c r="F29" s="832" t="s">
        <v>1611</v>
      </c>
      <c r="G29" s="832" t="s">
        <v>1612</v>
      </c>
      <c r="H29" s="849">
        <v>1</v>
      </c>
      <c r="I29" s="849">
        <v>177</v>
      </c>
      <c r="J29" s="832">
        <v>9.9438202247191007E-2</v>
      </c>
      <c r="K29" s="832">
        <v>177</v>
      </c>
      <c r="L29" s="849">
        <v>10</v>
      </c>
      <c r="M29" s="849">
        <v>1780</v>
      </c>
      <c r="N29" s="832">
        <v>1</v>
      </c>
      <c r="O29" s="832">
        <v>178</v>
      </c>
      <c r="P29" s="849">
        <v>13</v>
      </c>
      <c r="Q29" s="849">
        <v>2327</v>
      </c>
      <c r="R29" s="837">
        <v>1.3073033707865169</v>
      </c>
      <c r="S29" s="850">
        <v>179</v>
      </c>
    </row>
    <row r="30" spans="1:19" ht="14.4" customHeight="1" x14ac:dyDescent="0.3">
      <c r="A30" s="831" t="s">
        <v>1589</v>
      </c>
      <c r="B30" s="832" t="s">
        <v>1590</v>
      </c>
      <c r="C30" s="832" t="s">
        <v>589</v>
      </c>
      <c r="D30" s="832" t="s">
        <v>926</v>
      </c>
      <c r="E30" s="832" t="s">
        <v>1602</v>
      </c>
      <c r="F30" s="832" t="s">
        <v>1615</v>
      </c>
      <c r="G30" s="832" t="s">
        <v>1616</v>
      </c>
      <c r="H30" s="849">
        <v>5</v>
      </c>
      <c r="I30" s="849">
        <v>0</v>
      </c>
      <c r="J30" s="832"/>
      <c r="K30" s="832">
        <v>0</v>
      </c>
      <c r="L30" s="849">
        <v>8</v>
      </c>
      <c r="M30" s="849">
        <v>0</v>
      </c>
      <c r="N30" s="832"/>
      <c r="O30" s="832">
        <v>0</v>
      </c>
      <c r="P30" s="849">
        <v>35</v>
      </c>
      <c r="Q30" s="849">
        <v>0</v>
      </c>
      <c r="R30" s="837"/>
      <c r="S30" s="850">
        <v>0</v>
      </c>
    </row>
    <row r="31" spans="1:19" ht="14.4" customHeight="1" x14ac:dyDescent="0.3">
      <c r="A31" s="831" t="s">
        <v>1589</v>
      </c>
      <c r="B31" s="832" t="s">
        <v>1590</v>
      </c>
      <c r="C31" s="832" t="s">
        <v>589</v>
      </c>
      <c r="D31" s="832" t="s">
        <v>926</v>
      </c>
      <c r="E31" s="832" t="s">
        <v>1602</v>
      </c>
      <c r="F31" s="832" t="s">
        <v>1617</v>
      </c>
      <c r="G31" s="832" t="s">
        <v>1618</v>
      </c>
      <c r="H31" s="849">
        <v>89</v>
      </c>
      <c r="I31" s="849">
        <v>10324</v>
      </c>
      <c r="J31" s="832">
        <v>0.96739130434782605</v>
      </c>
      <c r="K31" s="832">
        <v>116</v>
      </c>
      <c r="L31" s="849">
        <v>92</v>
      </c>
      <c r="M31" s="849">
        <v>10672</v>
      </c>
      <c r="N31" s="832">
        <v>1</v>
      </c>
      <c r="O31" s="832">
        <v>116</v>
      </c>
      <c r="P31" s="849">
        <v>128</v>
      </c>
      <c r="Q31" s="849">
        <v>14848</v>
      </c>
      <c r="R31" s="837">
        <v>1.3913043478260869</v>
      </c>
      <c r="S31" s="850">
        <v>116</v>
      </c>
    </row>
    <row r="32" spans="1:19" ht="14.4" customHeight="1" x14ac:dyDescent="0.3">
      <c r="A32" s="831" t="s">
        <v>1589</v>
      </c>
      <c r="B32" s="832" t="s">
        <v>1590</v>
      </c>
      <c r="C32" s="832" t="s">
        <v>589</v>
      </c>
      <c r="D32" s="832" t="s">
        <v>926</v>
      </c>
      <c r="E32" s="832" t="s">
        <v>1602</v>
      </c>
      <c r="F32" s="832" t="s">
        <v>1619</v>
      </c>
      <c r="G32" s="832" t="s">
        <v>1620</v>
      </c>
      <c r="H32" s="849">
        <v>5</v>
      </c>
      <c r="I32" s="849">
        <v>160</v>
      </c>
      <c r="J32" s="832">
        <v>0.625</v>
      </c>
      <c r="K32" s="832">
        <v>32</v>
      </c>
      <c r="L32" s="849">
        <v>8</v>
      </c>
      <c r="M32" s="849">
        <v>256</v>
      </c>
      <c r="N32" s="832">
        <v>1</v>
      </c>
      <c r="O32" s="832">
        <v>32</v>
      </c>
      <c r="P32" s="849">
        <v>34</v>
      </c>
      <c r="Q32" s="849">
        <v>1122</v>
      </c>
      <c r="R32" s="837">
        <v>4.3828125</v>
      </c>
      <c r="S32" s="850">
        <v>33</v>
      </c>
    </row>
    <row r="33" spans="1:19" ht="14.4" customHeight="1" x14ac:dyDescent="0.3">
      <c r="A33" s="831" t="s">
        <v>1589</v>
      </c>
      <c r="B33" s="832" t="s">
        <v>1590</v>
      </c>
      <c r="C33" s="832" t="s">
        <v>589</v>
      </c>
      <c r="D33" s="832" t="s">
        <v>926</v>
      </c>
      <c r="E33" s="832" t="s">
        <v>1602</v>
      </c>
      <c r="F33" s="832" t="s">
        <v>1621</v>
      </c>
      <c r="G33" s="832" t="s">
        <v>1622</v>
      </c>
      <c r="H33" s="849">
        <v>89</v>
      </c>
      <c r="I33" s="849">
        <v>31595</v>
      </c>
      <c r="J33" s="832">
        <v>1.0113636363636365</v>
      </c>
      <c r="K33" s="832">
        <v>355</v>
      </c>
      <c r="L33" s="849">
        <v>88</v>
      </c>
      <c r="M33" s="849">
        <v>31240</v>
      </c>
      <c r="N33" s="832">
        <v>1</v>
      </c>
      <c r="O33" s="832">
        <v>355</v>
      </c>
      <c r="P33" s="849">
        <v>118</v>
      </c>
      <c r="Q33" s="849">
        <v>42244</v>
      </c>
      <c r="R33" s="837">
        <v>1.3522407170294495</v>
      </c>
      <c r="S33" s="850">
        <v>358</v>
      </c>
    </row>
    <row r="34" spans="1:19" ht="14.4" customHeight="1" x14ac:dyDescent="0.3">
      <c r="A34" s="831" t="s">
        <v>1589</v>
      </c>
      <c r="B34" s="832" t="s">
        <v>1590</v>
      </c>
      <c r="C34" s="832" t="s">
        <v>589</v>
      </c>
      <c r="D34" s="832" t="s">
        <v>926</v>
      </c>
      <c r="E34" s="832" t="s">
        <v>1602</v>
      </c>
      <c r="F34" s="832" t="s">
        <v>1623</v>
      </c>
      <c r="G34" s="832" t="s">
        <v>1624</v>
      </c>
      <c r="H34" s="849"/>
      <c r="I34" s="849"/>
      <c r="J34" s="832"/>
      <c r="K34" s="832"/>
      <c r="L34" s="849">
        <v>1</v>
      </c>
      <c r="M34" s="849">
        <v>74</v>
      </c>
      <c r="N34" s="832">
        <v>1</v>
      </c>
      <c r="O34" s="832">
        <v>74</v>
      </c>
      <c r="P34" s="849">
        <v>5</v>
      </c>
      <c r="Q34" s="849">
        <v>375</v>
      </c>
      <c r="R34" s="837">
        <v>5.0675675675675675</v>
      </c>
      <c r="S34" s="850">
        <v>75</v>
      </c>
    </row>
    <row r="35" spans="1:19" ht="14.4" customHeight="1" x14ac:dyDescent="0.3">
      <c r="A35" s="831" t="s">
        <v>1589</v>
      </c>
      <c r="B35" s="832" t="s">
        <v>1590</v>
      </c>
      <c r="C35" s="832" t="s">
        <v>589</v>
      </c>
      <c r="D35" s="832" t="s">
        <v>926</v>
      </c>
      <c r="E35" s="832" t="s">
        <v>1602</v>
      </c>
      <c r="F35" s="832" t="s">
        <v>1625</v>
      </c>
      <c r="G35" s="832" t="s">
        <v>1626</v>
      </c>
      <c r="H35" s="849"/>
      <c r="I35" s="849"/>
      <c r="J35" s="832"/>
      <c r="K35" s="832"/>
      <c r="L35" s="849">
        <v>2</v>
      </c>
      <c r="M35" s="849">
        <v>1404</v>
      </c>
      <c r="N35" s="832">
        <v>1</v>
      </c>
      <c r="O35" s="832">
        <v>702</v>
      </c>
      <c r="P35" s="849">
        <v>1</v>
      </c>
      <c r="Q35" s="849">
        <v>707</v>
      </c>
      <c r="R35" s="837">
        <v>0.50356125356125359</v>
      </c>
      <c r="S35" s="850">
        <v>707</v>
      </c>
    </row>
    <row r="36" spans="1:19" ht="14.4" customHeight="1" x14ac:dyDescent="0.3">
      <c r="A36" s="831" t="s">
        <v>1589</v>
      </c>
      <c r="B36" s="832" t="s">
        <v>1590</v>
      </c>
      <c r="C36" s="832" t="s">
        <v>589</v>
      </c>
      <c r="D36" s="832" t="s">
        <v>931</v>
      </c>
      <c r="E36" s="832" t="s">
        <v>1592</v>
      </c>
      <c r="F36" s="832" t="s">
        <v>1593</v>
      </c>
      <c r="G36" s="832" t="s">
        <v>1596</v>
      </c>
      <c r="H36" s="849">
        <v>104</v>
      </c>
      <c r="I36" s="849">
        <v>2052563.55</v>
      </c>
      <c r="J36" s="832">
        <v>1.0539531137504259</v>
      </c>
      <c r="K36" s="832">
        <v>19736.187980769231</v>
      </c>
      <c r="L36" s="849">
        <v>99</v>
      </c>
      <c r="M36" s="849">
        <v>1947490.38</v>
      </c>
      <c r="N36" s="832">
        <v>1</v>
      </c>
      <c r="O36" s="832">
        <v>19671.62</v>
      </c>
      <c r="P36" s="849">
        <v>22</v>
      </c>
      <c r="Q36" s="849">
        <v>451517.99999999994</v>
      </c>
      <c r="R36" s="837">
        <v>0.23184607463888984</v>
      </c>
      <c r="S36" s="850">
        <v>20523.545454545452</v>
      </c>
    </row>
    <row r="37" spans="1:19" ht="14.4" customHeight="1" x14ac:dyDescent="0.3">
      <c r="A37" s="831" t="s">
        <v>1589</v>
      </c>
      <c r="B37" s="832" t="s">
        <v>1590</v>
      </c>
      <c r="C37" s="832" t="s">
        <v>589</v>
      </c>
      <c r="D37" s="832" t="s">
        <v>931</v>
      </c>
      <c r="E37" s="832" t="s">
        <v>1592</v>
      </c>
      <c r="F37" s="832" t="s">
        <v>1595</v>
      </c>
      <c r="G37" s="832" t="s">
        <v>1596</v>
      </c>
      <c r="H37" s="849">
        <v>43</v>
      </c>
      <c r="I37" s="849">
        <v>423887.75</v>
      </c>
      <c r="J37" s="832">
        <v>0.81385901607610955</v>
      </c>
      <c r="K37" s="832">
        <v>9857.8546511627901</v>
      </c>
      <c r="L37" s="849">
        <v>53</v>
      </c>
      <c r="M37" s="849">
        <v>520836.83000000007</v>
      </c>
      <c r="N37" s="832">
        <v>1</v>
      </c>
      <c r="O37" s="832">
        <v>9827.11</v>
      </c>
      <c r="P37" s="849">
        <v>14</v>
      </c>
      <c r="Q37" s="849">
        <v>142528.64000000001</v>
      </c>
      <c r="R37" s="837">
        <v>0.27365315160220138</v>
      </c>
      <c r="S37" s="850">
        <v>10180.617142857143</v>
      </c>
    </row>
    <row r="38" spans="1:19" ht="14.4" customHeight="1" x14ac:dyDescent="0.3">
      <c r="A38" s="831" t="s">
        <v>1589</v>
      </c>
      <c r="B38" s="832" t="s">
        <v>1590</v>
      </c>
      <c r="C38" s="832" t="s">
        <v>589</v>
      </c>
      <c r="D38" s="832" t="s">
        <v>931</v>
      </c>
      <c r="E38" s="832" t="s">
        <v>1597</v>
      </c>
      <c r="F38" s="832" t="s">
        <v>1598</v>
      </c>
      <c r="G38" s="832" t="s">
        <v>1599</v>
      </c>
      <c r="H38" s="849"/>
      <c r="I38" s="849"/>
      <c r="J38" s="832"/>
      <c r="K38" s="832"/>
      <c r="L38" s="849"/>
      <c r="M38" s="849"/>
      <c r="N38" s="832"/>
      <c r="O38" s="832"/>
      <c r="P38" s="849">
        <v>1</v>
      </c>
      <c r="Q38" s="849">
        <v>1674.52</v>
      </c>
      <c r="R38" s="837"/>
      <c r="S38" s="850">
        <v>1674.52</v>
      </c>
    </row>
    <row r="39" spans="1:19" ht="14.4" customHeight="1" x14ac:dyDescent="0.3">
      <c r="A39" s="831" t="s">
        <v>1589</v>
      </c>
      <c r="B39" s="832" t="s">
        <v>1590</v>
      </c>
      <c r="C39" s="832" t="s">
        <v>589</v>
      </c>
      <c r="D39" s="832" t="s">
        <v>931</v>
      </c>
      <c r="E39" s="832" t="s">
        <v>1597</v>
      </c>
      <c r="F39" s="832" t="s">
        <v>1600</v>
      </c>
      <c r="G39" s="832" t="s">
        <v>1601</v>
      </c>
      <c r="H39" s="849"/>
      <c r="I39" s="849"/>
      <c r="J39" s="832"/>
      <c r="K39" s="832"/>
      <c r="L39" s="849"/>
      <c r="M39" s="849"/>
      <c r="N39" s="832"/>
      <c r="O39" s="832"/>
      <c r="P39" s="849">
        <v>1</v>
      </c>
      <c r="Q39" s="849">
        <v>249.96</v>
      </c>
      <c r="R39" s="837"/>
      <c r="S39" s="850">
        <v>249.96</v>
      </c>
    </row>
    <row r="40" spans="1:19" ht="14.4" customHeight="1" x14ac:dyDescent="0.3">
      <c r="A40" s="831" t="s">
        <v>1589</v>
      </c>
      <c r="B40" s="832" t="s">
        <v>1590</v>
      </c>
      <c r="C40" s="832" t="s">
        <v>589</v>
      </c>
      <c r="D40" s="832" t="s">
        <v>931</v>
      </c>
      <c r="E40" s="832" t="s">
        <v>1602</v>
      </c>
      <c r="F40" s="832" t="s">
        <v>1603</v>
      </c>
      <c r="G40" s="832" t="s">
        <v>1604</v>
      </c>
      <c r="H40" s="849">
        <v>1</v>
      </c>
      <c r="I40" s="849">
        <v>30</v>
      </c>
      <c r="J40" s="832">
        <v>1</v>
      </c>
      <c r="K40" s="832">
        <v>30</v>
      </c>
      <c r="L40" s="849">
        <v>1</v>
      </c>
      <c r="M40" s="849">
        <v>30</v>
      </c>
      <c r="N40" s="832">
        <v>1</v>
      </c>
      <c r="O40" s="832">
        <v>30</v>
      </c>
      <c r="P40" s="849"/>
      <c r="Q40" s="849"/>
      <c r="R40" s="837"/>
      <c r="S40" s="850"/>
    </row>
    <row r="41" spans="1:19" ht="14.4" customHeight="1" x14ac:dyDescent="0.3">
      <c r="A41" s="831" t="s">
        <v>1589</v>
      </c>
      <c r="B41" s="832" t="s">
        <v>1590</v>
      </c>
      <c r="C41" s="832" t="s">
        <v>589</v>
      </c>
      <c r="D41" s="832" t="s">
        <v>931</v>
      </c>
      <c r="E41" s="832" t="s">
        <v>1602</v>
      </c>
      <c r="F41" s="832" t="s">
        <v>1605</v>
      </c>
      <c r="G41" s="832" t="s">
        <v>1606</v>
      </c>
      <c r="H41" s="849"/>
      <c r="I41" s="849"/>
      <c r="J41" s="832"/>
      <c r="K41" s="832"/>
      <c r="L41" s="849">
        <v>1</v>
      </c>
      <c r="M41" s="849">
        <v>66</v>
      </c>
      <c r="N41" s="832">
        <v>1</v>
      </c>
      <c r="O41" s="832">
        <v>66</v>
      </c>
      <c r="P41" s="849">
        <v>4</v>
      </c>
      <c r="Q41" s="849">
        <v>268</v>
      </c>
      <c r="R41" s="837">
        <v>4.0606060606060606</v>
      </c>
      <c r="S41" s="850">
        <v>67</v>
      </c>
    </row>
    <row r="42" spans="1:19" ht="14.4" customHeight="1" x14ac:dyDescent="0.3">
      <c r="A42" s="831" t="s">
        <v>1589</v>
      </c>
      <c r="B42" s="832" t="s">
        <v>1590</v>
      </c>
      <c r="C42" s="832" t="s">
        <v>589</v>
      </c>
      <c r="D42" s="832" t="s">
        <v>931</v>
      </c>
      <c r="E42" s="832" t="s">
        <v>1602</v>
      </c>
      <c r="F42" s="832" t="s">
        <v>1607</v>
      </c>
      <c r="G42" s="832" t="s">
        <v>1608</v>
      </c>
      <c r="H42" s="849"/>
      <c r="I42" s="849"/>
      <c r="J42" s="832"/>
      <c r="K42" s="832"/>
      <c r="L42" s="849"/>
      <c r="M42" s="849"/>
      <c r="N42" s="832"/>
      <c r="O42" s="832"/>
      <c r="P42" s="849">
        <v>1</v>
      </c>
      <c r="Q42" s="849">
        <v>199</v>
      </c>
      <c r="R42" s="837"/>
      <c r="S42" s="850">
        <v>199</v>
      </c>
    </row>
    <row r="43" spans="1:19" ht="14.4" customHeight="1" x14ac:dyDescent="0.3">
      <c r="A43" s="831" t="s">
        <v>1589</v>
      </c>
      <c r="B43" s="832" t="s">
        <v>1590</v>
      </c>
      <c r="C43" s="832" t="s">
        <v>589</v>
      </c>
      <c r="D43" s="832" t="s">
        <v>931</v>
      </c>
      <c r="E43" s="832" t="s">
        <v>1602</v>
      </c>
      <c r="F43" s="832" t="s">
        <v>1609</v>
      </c>
      <c r="G43" s="832" t="s">
        <v>1610</v>
      </c>
      <c r="H43" s="849">
        <v>59</v>
      </c>
      <c r="I43" s="849">
        <v>2183</v>
      </c>
      <c r="J43" s="832">
        <v>0.54629629629629628</v>
      </c>
      <c r="K43" s="832">
        <v>37</v>
      </c>
      <c r="L43" s="849">
        <v>108</v>
      </c>
      <c r="M43" s="849">
        <v>3996</v>
      </c>
      <c r="N43" s="832">
        <v>1</v>
      </c>
      <c r="O43" s="832">
        <v>37</v>
      </c>
      <c r="P43" s="849">
        <v>76</v>
      </c>
      <c r="Q43" s="849">
        <v>2888</v>
      </c>
      <c r="R43" s="837">
        <v>0.72272272272272275</v>
      </c>
      <c r="S43" s="850">
        <v>38</v>
      </c>
    </row>
    <row r="44" spans="1:19" ht="14.4" customHeight="1" x14ac:dyDescent="0.3">
      <c r="A44" s="831" t="s">
        <v>1589</v>
      </c>
      <c r="B44" s="832" t="s">
        <v>1590</v>
      </c>
      <c r="C44" s="832" t="s">
        <v>589</v>
      </c>
      <c r="D44" s="832" t="s">
        <v>931</v>
      </c>
      <c r="E44" s="832" t="s">
        <v>1602</v>
      </c>
      <c r="F44" s="832" t="s">
        <v>1611</v>
      </c>
      <c r="G44" s="832" t="s">
        <v>1612</v>
      </c>
      <c r="H44" s="849">
        <v>204</v>
      </c>
      <c r="I44" s="849">
        <v>36108</v>
      </c>
      <c r="J44" s="832">
        <v>0.87437039907012781</v>
      </c>
      <c r="K44" s="832">
        <v>177</v>
      </c>
      <c r="L44" s="849">
        <v>232</v>
      </c>
      <c r="M44" s="849">
        <v>41296</v>
      </c>
      <c r="N44" s="832">
        <v>1</v>
      </c>
      <c r="O44" s="832">
        <v>178</v>
      </c>
      <c r="P44" s="849">
        <v>86</v>
      </c>
      <c r="Q44" s="849">
        <v>15394</v>
      </c>
      <c r="R44" s="837">
        <v>0.37277218132506779</v>
      </c>
      <c r="S44" s="850">
        <v>179</v>
      </c>
    </row>
    <row r="45" spans="1:19" ht="14.4" customHeight="1" x14ac:dyDescent="0.3">
      <c r="A45" s="831" t="s">
        <v>1589</v>
      </c>
      <c r="B45" s="832" t="s">
        <v>1590</v>
      </c>
      <c r="C45" s="832" t="s">
        <v>589</v>
      </c>
      <c r="D45" s="832" t="s">
        <v>931</v>
      </c>
      <c r="E45" s="832" t="s">
        <v>1602</v>
      </c>
      <c r="F45" s="832" t="s">
        <v>1615</v>
      </c>
      <c r="G45" s="832" t="s">
        <v>1616</v>
      </c>
      <c r="H45" s="849">
        <v>113</v>
      </c>
      <c r="I45" s="849">
        <v>0</v>
      </c>
      <c r="J45" s="832"/>
      <c r="K45" s="832">
        <v>0</v>
      </c>
      <c r="L45" s="849">
        <v>98</v>
      </c>
      <c r="M45" s="849">
        <v>0</v>
      </c>
      <c r="N45" s="832"/>
      <c r="O45" s="832">
        <v>0</v>
      </c>
      <c r="P45" s="849">
        <v>22</v>
      </c>
      <c r="Q45" s="849">
        <v>0</v>
      </c>
      <c r="R45" s="837"/>
      <c r="S45" s="850">
        <v>0</v>
      </c>
    </row>
    <row r="46" spans="1:19" ht="14.4" customHeight="1" x14ac:dyDescent="0.3">
      <c r="A46" s="831" t="s">
        <v>1589</v>
      </c>
      <c r="B46" s="832" t="s">
        <v>1590</v>
      </c>
      <c r="C46" s="832" t="s">
        <v>589</v>
      </c>
      <c r="D46" s="832" t="s">
        <v>931</v>
      </c>
      <c r="E46" s="832" t="s">
        <v>1602</v>
      </c>
      <c r="F46" s="832" t="s">
        <v>1617</v>
      </c>
      <c r="G46" s="832" t="s">
        <v>1618</v>
      </c>
      <c r="H46" s="849">
        <v>203</v>
      </c>
      <c r="I46" s="849">
        <v>23548</v>
      </c>
      <c r="J46" s="832">
        <v>0.88646288209606983</v>
      </c>
      <c r="K46" s="832">
        <v>116</v>
      </c>
      <c r="L46" s="849">
        <v>229</v>
      </c>
      <c r="M46" s="849">
        <v>26564</v>
      </c>
      <c r="N46" s="832">
        <v>1</v>
      </c>
      <c r="O46" s="832">
        <v>116</v>
      </c>
      <c r="P46" s="849">
        <v>88</v>
      </c>
      <c r="Q46" s="849">
        <v>10208</v>
      </c>
      <c r="R46" s="837">
        <v>0.38427947598253276</v>
      </c>
      <c r="S46" s="850">
        <v>116</v>
      </c>
    </row>
    <row r="47" spans="1:19" ht="14.4" customHeight="1" x14ac:dyDescent="0.3">
      <c r="A47" s="831" t="s">
        <v>1589</v>
      </c>
      <c r="B47" s="832" t="s">
        <v>1590</v>
      </c>
      <c r="C47" s="832" t="s">
        <v>589</v>
      </c>
      <c r="D47" s="832" t="s">
        <v>931</v>
      </c>
      <c r="E47" s="832" t="s">
        <v>1602</v>
      </c>
      <c r="F47" s="832" t="s">
        <v>1619</v>
      </c>
      <c r="G47" s="832" t="s">
        <v>1620</v>
      </c>
      <c r="H47" s="849">
        <v>112</v>
      </c>
      <c r="I47" s="849">
        <v>3584</v>
      </c>
      <c r="J47" s="832">
        <v>1.108910891089109</v>
      </c>
      <c r="K47" s="832">
        <v>32</v>
      </c>
      <c r="L47" s="849">
        <v>101</v>
      </c>
      <c r="M47" s="849">
        <v>3232</v>
      </c>
      <c r="N47" s="832">
        <v>1</v>
      </c>
      <c r="O47" s="832">
        <v>32</v>
      </c>
      <c r="P47" s="849">
        <v>22</v>
      </c>
      <c r="Q47" s="849">
        <v>726</v>
      </c>
      <c r="R47" s="837">
        <v>0.22462871287128713</v>
      </c>
      <c r="S47" s="850">
        <v>33</v>
      </c>
    </row>
    <row r="48" spans="1:19" ht="14.4" customHeight="1" x14ac:dyDescent="0.3">
      <c r="A48" s="831" t="s">
        <v>1589</v>
      </c>
      <c r="B48" s="832" t="s">
        <v>1590</v>
      </c>
      <c r="C48" s="832" t="s">
        <v>589</v>
      </c>
      <c r="D48" s="832" t="s">
        <v>931</v>
      </c>
      <c r="E48" s="832" t="s">
        <v>1602</v>
      </c>
      <c r="F48" s="832" t="s">
        <v>1621</v>
      </c>
      <c r="G48" s="832" t="s">
        <v>1622</v>
      </c>
      <c r="H48" s="849"/>
      <c r="I48" s="849"/>
      <c r="J48" s="832"/>
      <c r="K48" s="832"/>
      <c r="L48" s="849"/>
      <c r="M48" s="849"/>
      <c r="N48" s="832"/>
      <c r="O48" s="832"/>
      <c r="P48" s="849">
        <v>5</v>
      </c>
      <c r="Q48" s="849">
        <v>1790</v>
      </c>
      <c r="R48" s="837"/>
      <c r="S48" s="850">
        <v>358</v>
      </c>
    </row>
    <row r="49" spans="1:19" ht="14.4" customHeight="1" x14ac:dyDescent="0.3">
      <c r="A49" s="831" t="s">
        <v>1589</v>
      </c>
      <c r="B49" s="832" t="s">
        <v>1590</v>
      </c>
      <c r="C49" s="832" t="s">
        <v>589</v>
      </c>
      <c r="D49" s="832" t="s">
        <v>931</v>
      </c>
      <c r="E49" s="832" t="s">
        <v>1602</v>
      </c>
      <c r="F49" s="832" t="s">
        <v>1623</v>
      </c>
      <c r="G49" s="832" t="s">
        <v>1624</v>
      </c>
      <c r="H49" s="849">
        <v>9</v>
      </c>
      <c r="I49" s="849">
        <v>666</v>
      </c>
      <c r="J49" s="832">
        <v>0.6428571428571429</v>
      </c>
      <c r="K49" s="832">
        <v>74</v>
      </c>
      <c r="L49" s="849">
        <v>14</v>
      </c>
      <c r="M49" s="849">
        <v>1036</v>
      </c>
      <c r="N49" s="832">
        <v>1</v>
      </c>
      <c r="O49" s="832">
        <v>74</v>
      </c>
      <c r="P49" s="849">
        <v>17</v>
      </c>
      <c r="Q49" s="849">
        <v>1275</v>
      </c>
      <c r="R49" s="837">
        <v>1.2306949806949807</v>
      </c>
      <c r="S49" s="850">
        <v>75</v>
      </c>
    </row>
    <row r="50" spans="1:19" ht="14.4" customHeight="1" x14ac:dyDescent="0.3">
      <c r="A50" s="831" t="s">
        <v>1589</v>
      </c>
      <c r="B50" s="832" t="s">
        <v>1590</v>
      </c>
      <c r="C50" s="832" t="s">
        <v>589</v>
      </c>
      <c r="D50" s="832" t="s">
        <v>932</v>
      </c>
      <c r="E50" s="832" t="s">
        <v>1602</v>
      </c>
      <c r="F50" s="832" t="s">
        <v>1605</v>
      </c>
      <c r="G50" s="832" t="s">
        <v>1606</v>
      </c>
      <c r="H50" s="849"/>
      <c r="I50" s="849"/>
      <c r="J50" s="832"/>
      <c r="K50" s="832"/>
      <c r="L50" s="849">
        <v>1</v>
      </c>
      <c r="M50" s="849">
        <v>66</v>
      </c>
      <c r="N50" s="832">
        <v>1</v>
      </c>
      <c r="O50" s="832">
        <v>66</v>
      </c>
      <c r="P50" s="849">
        <v>3</v>
      </c>
      <c r="Q50" s="849">
        <v>201</v>
      </c>
      <c r="R50" s="837">
        <v>3.0454545454545454</v>
      </c>
      <c r="S50" s="850">
        <v>67</v>
      </c>
    </row>
    <row r="51" spans="1:19" ht="14.4" customHeight="1" x14ac:dyDescent="0.3">
      <c r="A51" s="831" t="s">
        <v>1589</v>
      </c>
      <c r="B51" s="832" t="s">
        <v>1590</v>
      </c>
      <c r="C51" s="832" t="s">
        <v>589</v>
      </c>
      <c r="D51" s="832" t="s">
        <v>932</v>
      </c>
      <c r="E51" s="832" t="s">
        <v>1602</v>
      </c>
      <c r="F51" s="832" t="s">
        <v>1609</v>
      </c>
      <c r="G51" s="832" t="s">
        <v>1610</v>
      </c>
      <c r="H51" s="849">
        <v>1</v>
      </c>
      <c r="I51" s="849">
        <v>37</v>
      </c>
      <c r="J51" s="832"/>
      <c r="K51" s="832">
        <v>37</v>
      </c>
      <c r="L51" s="849"/>
      <c r="M51" s="849"/>
      <c r="N51" s="832"/>
      <c r="O51" s="832"/>
      <c r="P51" s="849">
        <v>22</v>
      </c>
      <c r="Q51" s="849">
        <v>836</v>
      </c>
      <c r="R51" s="837"/>
      <c r="S51" s="850">
        <v>38</v>
      </c>
    </row>
    <row r="52" spans="1:19" ht="14.4" customHeight="1" x14ac:dyDescent="0.3">
      <c r="A52" s="831" t="s">
        <v>1589</v>
      </c>
      <c r="B52" s="832" t="s">
        <v>1590</v>
      </c>
      <c r="C52" s="832" t="s">
        <v>589</v>
      </c>
      <c r="D52" s="832" t="s">
        <v>932</v>
      </c>
      <c r="E52" s="832" t="s">
        <v>1602</v>
      </c>
      <c r="F52" s="832" t="s">
        <v>1611</v>
      </c>
      <c r="G52" s="832" t="s">
        <v>1612</v>
      </c>
      <c r="H52" s="849"/>
      <c r="I52" s="849"/>
      <c r="J52" s="832"/>
      <c r="K52" s="832"/>
      <c r="L52" s="849"/>
      <c r="M52" s="849"/>
      <c r="N52" s="832"/>
      <c r="O52" s="832"/>
      <c r="P52" s="849">
        <v>12</v>
      </c>
      <c r="Q52" s="849">
        <v>2148</v>
      </c>
      <c r="R52" s="837"/>
      <c r="S52" s="850">
        <v>179</v>
      </c>
    </row>
    <row r="53" spans="1:19" ht="14.4" customHeight="1" x14ac:dyDescent="0.3">
      <c r="A53" s="831" t="s">
        <v>1589</v>
      </c>
      <c r="B53" s="832" t="s">
        <v>1590</v>
      </c>
      <c r="C53" s="832" t="s">
        <v>589</v>
      </c>
      <c r="D53" s="832" t="s">
        <v>932</v>
      </c>
      <c r="E53" s="832" t="s">
        <v>1602</v>
      </c>
      <c r="F53" s="832" t="s">
        <v>1613</v>
      </c>
      <c r="G53" s="832" t="s">
        <v>1614</v>
      </c>
      <c r="H53" s="849"/>
      <c r="I53" s="849"/>
      <c r="J53" s="832"/>
      <c r="K53" s="832"/>
      <c r="L53" s="849"/>
      <c r="M53" s="849"/>
      <c r="N53" s="832"/>
      <c r="O53" s="832"/>
      <c r="P53" s="849">
        <v>1</v>
      </c>
      <c r="Q53" s="849">
        <v>227</v>
      </c>
      <c r="R53" s="837"/>
      <c r="S53" s="850">
        <v>227</v>
      </c>
    </row>
    <row r="54" spans="1:19" ht="14.4" customHeight="1" x14ac:dyDescent="0.3">
      <c r="A54" s="831" t="s">
        <v>1589</v>
      </c>
      <c r="B54" s="832" t="s">
        <v>1590</v>
      </c>
      <c r="C54" s="832" t="s">
        <v>589</v>
      </c>
      <c r="D54" s="832" t="s">
        <v>932</v>
      </c>
      <c r="E54" s="832" t="s">
        <v>1602</v>
      </c>
      <c r="F54" s="832" t="s">
        <v>1617</v>
      </c>
      <c r="G54" s="832" t="s">
        <v>1618</v>
      </c>
      <c r="H54" s="849"/>
      <c r="I54" s="849"/>
      <c r="J54" s="832"/>
      <c r="K54" s="832"/>
      <c r="L54" s="849">
        <v>7</v>
      </c>
      <c r="M54" s="849">
        <v>812</v>
      </c>
      <c r="N54" s="832">
        <v>1</v>
      </c>
      <c r="O54" s="832">
        <v>116</v>
      </c>
      <c r="P54" s="849">
        <v>26</v>
      </c>
      <c r="Q54" s="849">
        <v>3016</v>
      </c>
      <c r="R54" s="837">
        <v>3.7142857142857144</v>
      </c>
      <c r="S54" s="850">
        <v>116</v>
      </c>
    </row>
    <row r="55" spans="1:19" ht="14.4" customHeight="1" x14ac:dyDescent="0.3">
      <c r="A55" s="831" t="s">
        <v>1589</v>
      </c>
      <c r="B55" s="832" t="s">
        <v>1590</v>
      </c>
      <c r="C55" s="832" t="s">
        <v>589</v>
      </c>
      <c r="D55" s="832" t="s">
        <v>932</v>
      </c>
      <c r="E55" s="832" t="s">
        <v>1602</v>
      </c>
      <c r="F55" s="832" t="s">
        <v>1621</v>
      </c>
      <c r="G55" s="832" t="s">
        <v>1622</v>
      </c>
      <c r="H55" s="849">
        <v>2</v>
      </c>
      <c r="I55" s="849">
        <v>710</v>
      </c>
      <c r="J55" s="832">
        <v>0.25</v>
      </c>
      <c r="K55" s="832">
        <v>355</v>
      </c>
      <c r="L55" s="849">
        <v>8</v>
      </c>
      <c r="M55" s="849">
        <v>2840</v>
      </c>
      <c r="N55" s="832">
        <v>1</v>
      </c>
      <c r="O55" s="832">
        <v>355</v>
      </c>
      <c r="P55" s="849">
        <v>2</v>
      </c>
      <c r="Q55" s="849">
        <v>716</v>
      </c>
      <c r="R55" s="837">
        <v>0.25211267605633803</v>
      </c>
      <c r="S55" s="850">
        <v>358</v>
      </c>
    </row>
    <row r="56" spans="1:19" ht="14.4" customHeight="1" x14ac:dyDescent="0.3">
      <c r="A56" s="831" t="s">
        <v>1589</v>
      </c>
      <c r="B56" s="832" t="s">
        <v>1590</v>
      </c>
      <c r="C56" s="832" t="s">
        <v>589</v>
      </c>
      <c r="D56" s="832" t="s">
        <v>932</v>
      </c>
      <c r="E56" s="832" t="s">
        <v>1602</v>
      </c>
      <c r="F56" s="832" t="s">
        <v>1623</v>
      </c>
      <c r="G56" s="832" t="s">
        <v>1624</v>
      </c>
      <c r="H56" s="849"/>
      <c r="I56" s="849"/>
      <c r="J56" s="832"/>
      <c r="K56" s="832"/>
      <c r="L56" s="849"/>
      <c r="M56" s="849"/>
      <c r="N56" s="832"/>
      <c r="O56" s="832"/>
      <c r="P56" s="849">
        <v>1</v>
      </c>
      <c r="Q56" s="849">
        <v>75</v>
      </c>
      <c r="R56" s="837"/>
      <c r="S56" s="850">
        <v>75</v>
      </c>
    </row>
    <row r="57" spans="1:19" ht="14.4" customHeight="1" x14ac:dyDescent="0.3">
      <c r="A57" s="831" t="s">
        <v>1589</v>
      </c>
      <c r="B57" s="832" t="s">
        <v>1590</v>
      </c>
      <c r="C57" s="832" t="s">
        <v>589</v>
      </c>
      <c r="D57" s="832" t="s">
        <v>932</v>
      </c>
      <c r="E57" s="832" t="s">
        <v>1602</v>
      </c>
      <c r="F57" s="832" t="s">
        <v>1625</v>
      </c>
      <c r="G57" s="832" t="s">
        <v>1626</v>
      </c>
      <c r="H57" s="849">
        <v>2</v>
      </c>
      <c r="I57" s="849">
        <v>1402</v>
      </c>
      <c r="J57" s="832">
        <v>0.66571699905033244</v>
      </c>
      <c r="K57" s="832">
        <v>701</v>
      </c>
      <c r="L57" s="849">
        <v>3</v>
      </c>
      <c r="M57" s="849">
        <v>2106</v>
      </c>
      <c r="N57" s="832">
        <v>1</v>
      </c>
      <c r="O57" s="832">
        <v>702</v>
      </c>
      <c r="P57" s="849">
        <v>2</v>
      </c>
      <c r="Q57" s="849">
        <v>1414</v>
      </c>
      <c r="R57" s="837">
        <v>0.67141500474833804</v>
      </c>
      <c r="S57" s="850">
        <v>707</v>
      </c>
    </row>
    <row r="58" spans="1:19" ht="14.4" customHeight="1" x14ac:dyDescent="0.3">
      <c r="A58" s="831" t="s">
        <v>1589</v>
      </c>
      <c r="B58" s="832" t="s">
        <v>1590</v>
      </c>
      <c r="C58" s="832" t="s">
        <v>589</v>
      </c>
      <c r="D58" s="832" t="s">
        <v>932</v>
      </c>
      <c r="E58" s="832" t="s">
        <v>1602</v>
      </c>
      <c r="F58" s="832" t="s">
        <v>1627</v>
      </c>
      <c r="G58" s="832" t="s">
        <v>1628</v>
      </c>
      <c r="H58" s="849"/>
      <c r="I58" s="849"/>
      <c r="J58" s="832"/>
      <c r="K58" s="832"/>
      <c r="L58" s="849">
        <v>1</v>
      </c>
      <c r="M58" s="849">
        <v>59</v>
      </c>
      <c r="N58" s="832">
        <v>1</v>
      </c>
      <c r="O58" s="832">
        <v>59</v>
      </c>
      <c r="P58" s="849"/>
      <c r="Q58" s="849"/>
      <c r="R58" s="837"/>
      <c r="S58" s="850"/>
    </row>
    <row r="59" spans="1:19" ht="14.4" customHeight="1" x14ac:dyDescent="0.3">
      <c r="A59" s="831" t="s">
        <v>1589</v>
      </c>
      <c r="B59" s="832" t="s">
        <v>1590</v>
      </c>
      <c r="C59" s="832" t="s">
        <v>589</v>
      </c>
      <c r="D59" s="832" t="s">
        <v>933</v>
      </c>
      <c r="E59" s="832" t="s">
        <v>1602</v>
      </c>
      <c r="F59" s="832" t="s">
        <v>1603</v>
      </c>
      <c r="G59" s="832" t="s">
        <v>1604</v>
      </c>
      <c r="H59" s="849">
        <v>1</v>
      </c>
      <c r="I59" s="849">
        <v>30</v>
      </c>
      <c r="J59" s="832"/>
      <c r="K59" s="832">
        <v>30</v>
      </c>
      <c r="L59" s="849"/>
      <c r="M59" s="849"/>
      <c r="N59" s="832"/>
      <c r="O59" s="832"/>
      <c r="P59" s="849"/>
      <c r="Q59" s="849"/>
      <c r="R59" s="837"/>
      <c r="S59" s="850"/>
    </row>
    <row r="60" spans="1:19" ht="14.4" customHeight="1" x14ac:dyDescent="0.3">
      <c r="A60" s="831" t="s">
        <v>1589</v>
      </c>
      <c r="B60" s="832" t="s">
        <v>1590</v>
      </c>
      <c r="C60" s="832" t="s">
        <v>589</v>
      </c>
      <c r="D60" s="832" t="s">
        <v>933</v>
      </c>
      <c r="E60" s="832" t="s">
        <v>1602</v>
      </c>
      <c r="F60" s="832" t="s">
        <v>1605</v>
      </c>
      <c r="G60" s="832" t="s">
        <v>1606</v>
      </c>
      <c r="H60" s="849">
        <v>1</v>
      </c>
      <c r="I60" s="849">
        <v>66</v>
      </c>
      <c r="J60" s="832"/>
      <c r="K60" s="832">
        <v>66</v>
      </c>
      <c r="L60" s="849"/>
      <c r="M60" s="849"/>
      <c r="N60" s="832"/>
      <c r="O60" s="832"/>
      <c r="P60" s="849">
        <v>1</v>
      </c>
      <c r="Q60" s="849">
        <v>67</v>
      </c>
      <c r="R60" s="837"/>
      <c r="S60" s="850">
        <v>67</v>
      </c>
    </row>
    <row r="61" spans="1:19" ht="14.4" customHeight="1" x14ac:dyDescent="0.3">
      <c r="A61" s="831" t="s">
        <v>1589</v>
      </c>
      <c r="B61" s="832" t="s">
        <v>1590</v>
      </c>
      <c r="C61" s="832" t="s">
        <v>589</v>
      </c>
      <c r="D61" s="832" t="s">
        <v>933</v>
      </c>
      <c r="E61" s="832" t="s">
        <v>1602</v>
      </c>
      <c r="F61" s="832" t="s">
        <v>1609</v>
      </c>
      <c r="G61" s="832" t="s">
        <v>1610</v>
      </c>
      <c r="H61" s="849">
        <v>11</v>
      </c>
      <c r="I61" s="849">
        <v>407</v>
      </c>
      <c r="J61" s="832">
        <v>5.5</v>
      </c>
      <c r="K61" s="832">
        <v>37</v>
      </c>
      <c r="L61" s="849">
        <v>2</v>
      </c>
      <c r="M61" s="849">
        <v>74</v>
      </c>
      <c r="N61" s="832">
        <v>1</v>
      </c>
      <c r="O61" s="832">
        <v>37</v>
      </c>
      <c r="P61" s="849">
        <v>6</v>
      </c>
      <c r="Q61" s="849">
        <v>228</v>
      </c>
      <c r="R61" s="837">
        <v>3.0810810810810811</v>
      </c>
      <c r="S61" s="850">
        <v>38</v>
      </c>
    </row>
    <row r="62" spans="1:19" ht="14.4" customHeight="1" x14ac:dyDescent="0.3">
      <c r="A62" s="831" t="s">
        <v>1589</v>
      </c>
      <c r="B62" s="832" t="s">
        <v>1590</v>
      </c>
      <c r="C62" s="832" t="s">
        <v>589</v>
      </c>
      <c r="D62" s="832" t="s">
        <v>933</v>
      </c>
      <c r="E62" s="832" t="s">
        <v>1602</v>
      </c>
      <c r="F62" s="832" t="s">
        <v>1617</v>
      </c>
      <c r="G62" s="832" t="s">
        <v>1618</v>
      </c>
      <c r="H62" s="849">
        <v>1</v>
      </c>
      <c r="I62" s="849">
        <v>116</v>
      </c>
      <c r="J62" s="832"/>
      <c r="K62" s="832">
        <v>116</v>
      </c>
      <c r="L62" s="849"/>
      <c r="M62" s="849"/>
      <c r="N62" s="832"/>
      <c r="O62" s="832"/>
      <c r="P62" s="849"/>
      <c r="Q62" s="849"/>
      <c r="R62" s="837"/>
      <c r="S62" s="850"/>
    </row>
    <row r="63" spans="1:19" ht="14.4" customHeight="1" x14ac:dyDescent="0.3">
      <c r="A63" s="831" t="s">
        <v>1589</v>
      </c>
      <c r="B63" s="832" t="s">
        <v>1590</v>
      </c>
      <c r="C63" s="832" t="s">
        <v>589</v>
      </c>
      <c r="D63" s="832" t="s">
        <v>933</v>
      </c>
      <c r="E63" s="832" t="s">
        <v>1602</v>
      </c>
      <c r="F63" s="832" t="s">
        <v>1621</v>
      </c>
      <c r="G63" s="832" t="s">
        <v>1622</v>
      </c>
      <c r="H63" s="849"/>
      <c r="I63" s="849"/>
      <c r="J63" s="832"/>
      <c r="K63" s="832"/>
      <c r="L63" s="849"/>
      <c r="M63" s="849"/>
      <c r="N63" s="832"/>
      <c r="O63" s="832"/>
      <c r="P63" s="849">
        <v>1</v>
      </c>
      <c r="Q63" s="849">
        <v>358</v>
      </c>
      <c r="R63" s="837"/>
      <c r="S63" s="850">
        <v>358</v>
      </c>
    </row>
    <row r="64" spans="1:19" ht="14.4" customHeight="1" x14ac:dyDescent="0.3">
      <c r="A64" s="831" t="s">
        <v>1589</v>
      </c>
      <c r="B64" s="832" t="s">
        <v>1590</v>
      </c>
      <c r="C64" s="832" t="s">
        <v>589</v>
      </c>
      <c r="D64" s="832" t="s">
        <v>933</v>
      </c>
      <c r="E64" s="832" t="s">
        <v>1602</v>
      </c>
      <c r="F64" s="832" t="s">
        <v>1625</v>
      </c>
      <c r="G64" s="832" t="s">
        <v>1626</v>
      </c>
      <c r="H64" s="849">
        <v>10</v>
      </c>
      <c r="I64" s="849">
        <v>7010</v>
      </c>
      <c r="J64" s="832">
        <v>1.4265364265364264</v>
      </c>
      <c r="K64" s="832">
        <v>701</v>
      </c>
      <c r="L64" s="849">
        <v>7</v>
      </c>
      <c r="M64" s="849">
        <v>4914</v>
      </c>
      <c r="N64" s="832">
        <v>1</v>
      </c>
      <c r="O64" s="832">
        <v>702</v>
      </c>
      <c r="P64" s="849">
        <v>2</v>
      </c>
      <c r="Q64" s="849">
        <v>1414</v>
      </c>
      <c r="R64" s="837">
        <v>0.28774928774928776</v>
      </c>
      <c r="S64" s="850">
        <v>707</v>
      </c>
    </row>
    <row r="65" spans="1:19" ht="14.4" customHeight="1" x14ac:dyDescent="0.3">
      <c r="A65" s="831" t="s">
        <v>1589</v>
      </c>
      <c r="B65" s="832" t="s">
        <v>1590</v>
      </c>
      <c r="C65" s="832" t="s">
        <v>589</v>
      </c>
      <c r="D65" s="832" t="s">
        <v>934</v>
      </c>
      <c r="E65" s="832" t="s">
        <v>1602</v>
      </c>
      <c r="F65" s="832" t="s">
        <v>1603</v>
      </c>
      <c r="G65" s="832" t="s">
        <v>1604</v>
      </c>
      <c r="H65" s="849"/>
      <c r="I65" s="849"/>
      <c r="J65" s="832"/>
      <c r="K65" s="832"/>
      <c r="L65" s="849">
        <v>1</v>
      </c>
      <c r="M65" s="849">
        <v>30</v>
      </c>
      <c r="N65" s="832">
        <v>1</v>
      </c>
      <c r="O65" s="832">
        <v>30</v>
      </c>
      <c r="P65" s="849">
        <v>2</v>
      </c>
      <c r="Q65" s="849">
        <v>62</v>
      </c>
      <c r="R65" s="837">
        <v>2.0666666666666669</v>
      </c>
      <c r="S65" s="850">
        <v>31</v>
      </c>
    </row>
    <row r="66" spans="1:19" ht="14.4" customHeight="1" x14ac:dyDescent="0.3">
      <c r="A66" s="831" t="s">
        <v>1589</v>
      </c>
      <c r="B66" s="832" t="s">
        <v>1590</v>
      </c>
      <c r="C66" s="832" t="s">
        <v>589</v>
      </c>
      <c r="D66" s="832" t="s">
        <v>934</v>
      </c>
      <c r="E66" s="832" t="s">
        <v>1602</v>
      </c>
      <c r="F66" s="832" t="s">
        <v>1605</v>
      </c>
      <c r="G66" s="832" t="s">
        <v>1606</v>
      </c>
      <c r="H66" s="849"/>
      <c r="I66" s="849"/>
      <c r="J66" s="832"/>
      <c r="K66" s="832"/>
      <c r="L66" s="849">
        <v>7</v>
      </c>
      <c r="M66" s="849">
        <v>462</v>
      </c>
      <c r="N66" s="832">
        <v>1</v>
      </c>
      <c r="O66" s="832">
        <v>66</v>
      </c>
      <c r="P66" s="849">
        <v>3</v>
      </c>
      <c r="Q66" s="849">
        <v>201</v>
      </c>
      <c r="R66" s="837">
        <v>0.43506493506493504</v>
      </c>
      <c r="S66" s="850">
        <v>67</v>
      </c>
    </row>
    <row r="67" spans="1:19" ht="14.4" customHeight="1" x14ac:dyDescent="0.3">
      <c r="A67" s="831" t="s">
        <v>1589</v>
      </c>
      <c r="B67" s="832" t="s">
        <v>1590</v>
      </c>
      <c r="C67" s="832" t="s">
        <v>589</v>
      </c>
      <c r="D67" s="832" t="s">
        <v>934</v>
      </c>
      <c r="E67" s="832" t="s">
        <v>1602</v>
      </c>
      <c r="F67" s="832" t="s">
        <v>1609</v>
      </c>
      <c r="G67" s="832" t="s">
        <v>1610</v>
      </c>
      <c r="H67" s="849"/>
      <c r="I67" s="849"/>
      <c r="J67" s="832"/>
      <c r="K67" s="832"/>
      <c r="L67" s="849">
        <v>26</v>
      </c>
      <c r="M67" s="849">
        <v>962</v>
      </c>
      <c r="N67" s="832">
        <v>1</v>
      </c>
      <c r="O67" s="832">
        <v>37</v>
      </c>
      <c r="P67" s="849">
        <v>26</v>
      </c>
      <c r="Q67" s="849">
        <v>988</v>
      </c>
      <c r="R67" s="837">
        <v>1.027027027027027</v>
      </c>
      <c r="S67" s="850">
        <v>38</v>
      </c>
    </row>
    <row r="68" spans="1:19" ht="14.4" customHeight="1" x14ac:dyDescent="0.3">
      <c r="A68" s="831" t="s">
        <v>1589</v>
      </c>
      <c r="B68" s="832" t="s">
        <v>1590</v>
      </c>
      <c r="C68" s="832" t="s">
        <v>589</v>
      </c>
      <c r="D68" s="832" t="s">
        <v>934</v>
      </c>
      <c r="E68" s="832" t="s">
        <v>1602</v>
      </c>
      <c r="F68" s="832" t="s">
        <v>1621</v>
      </c>
      <c r="G68" s="832" t="s">
        <v>1622</v>
      </c>
      <c r="H68" s="849"/>
      <c r="I68" s="849"/>
      <c r="J68" s="832"/>
      <c r="K68" s="832"/>
      <c r="L68" s="849">
        <v>8</v>
      </c>
      <c r="M68" s="849">
        <v>2840</v>
      </c>
      <c r="N68" s="832">
        <v>1</v>
      </c>
      <c r="O68" s="832">
        <v>355</v>
      </c>
      <c r="P68" s="849">
        <v>3</v>
      </c>
      <c r="Q68" s="849">
        <v>1074</v>
      </c>
      <c r="R68" s="837">
        <v>0.37816901408450704</v>
      </c>
      <c r="S68" s="850">
        <v>358</v>
      </c>
    </row>
    <row r="69" spans="1:19" ht="14.4" customHeight="1" x14ac:dyDescent="0.3">
      <c r="A69" s="831" t="s">
        <v>1589</v>
      </c>
      <c r="B69" s="832" t="s">
        <v>1590</v>
      </c>
      <c r="C69" s="832" t="s">
        <v>589</v>
      </c>
      <c r="D69" s="832" t="s">
        <v>934</v>
      </c>
      <c r="E69" s="832" t="s">
        <v>1602</v>
      </c>
      <c r="F69" s="832" t="s">
        <v>1625</v>
      </c>
      <c r="G69" s="832" t="s">
        <v>1626</v>
      </c>
      <c r="H69" s="849"/>
      <c r="I69" s="849"/>
      <c r="J69" s="832"/>
      <c r="K69" s="832"/>
      <c r="L69" s="849">
        <v>11</v>
      </c>
      <c r="M69" s="849">
        <v>7722</v>
      </c>
      <c r="N69" s="832">
        <v>1</v>
      </c>
      <c r="O69" s="832">
        <v>702</v>
      </c>
      <c r="P69" s="849">
        <v>6</v>
      </c>
      <c r="Q69" s="849">
        <v>4242</v>
      </c>
      <c r="R69" s="837">
        <v>0.54933954933954932</v>
      </c>
      <c r="S69" s="850">
        <v>707</v>
      </c>
    </row>
    <row r="70" spans="1:19" ht="14.4" customHeight="1" x14ac:dyDescent="0.3">
      <c r="A70" s="831" t="s">
        <v>1589</v>
      </c>
      <c r="B70" s="832" t="s">
        <v>1590</v>
      </c>
      <c r="C70" s="832" t="s">
        <v>589</v>
      </c>
      <c r="D70" s="832" t="s">
        <v>935</v>
      </c>
      <c r="E70" s="832" t="s">
        <v>1592</v>
      </c>
      <c r="F70" s="832" t="s">
        <v>1593</v>
      </c>
      <c r="G70" s="832" t="s">
        <v>1596</v>
      </c>
      <c r="H70" s="849"/>
      <c r="I70" s="849"/>
      <c r="J70" s="832"/>
      <c r="K70" s="832"/>
      <c r="L70" s="849"/>
      <c r="M70" s="849"/>
      <c r="N70" s="832"/>
      <c r="O70" s="832"/>
      <c r="P70" s="849">
        <v>29</v>
      </c>
      <c r="Q70" s="849">
        <v>595185.1</v>
      </c>
      <c r="R70" s="837"/>
      <c r="S70" s="850">
        <v>20523.624137931034</v>
      </c>
    </row>
    <row r="71" spans="1:19" ht="14.4" customHeight="1" x14ac:dyDescent="0.3">
      <c r="A71" s="831" t="s">
        <v>1589</v>
      </c>
      <c r="B71" s="832" t="s">
        <v>1590</v>
      </c>
      <c r="C71" s="832" t="s">
        <v>589</v>
      </c>
      <c r="D71" s="832" t="s">
        <v>935</v>
      </c>
      <c r="E71" s="832" t="s">
        <v>1592</v>
      </c>
      <c r="F71" s="832" t="s">
        <v>1595</v>
      </c>
      <c r="G71" s="832" t="s">
        <v>1596</v>
      </c>
      <c r="H71" s="849"/>
      <c r="I71" s="849"/>
      <c r="J71" s="832"/>
      <c r="K71" s="832"/>
      <c r="L71" s="849"/>
      <c r="M71" s="849"/>
      <c r="N71" s="832"/>
      <c r="O71" s="832"/>
      <c r="P71" s="849">
        <v>17</v>
      </c>
      <c r="Q71" s="849">
        <v>174896.62</v>
      </c>
      <c r="R71" s="837"/>
      <c r="S71" s="850">
        <v>10288.036470588235</v>
      </c>
    </row>
    <row r="72" spans="1:19" ht="14.4" customHeight="1" x14ac:dyDescent="0.3">
      <c r="A72" s="831" t="s">
        <v>1589</v>
      </c>
      <c r="B72" s="832" t="s">
        <v>1590</v>
      </c>
      <c r="C72" s="832" t="s">
        <v>589</v>
      </c>
      <c r="D72" s="832" t="s">
        <v>935</v>
      </c>
      <c r="E72" s="832" t="s">
        <v>1602</v>
      </c>
      <c r="F72" s="832" t="s">
        <v>1605</v>
      </c>
      <c r="G72" s="832" t="s">
        <v>1606</v>
      </c>
      <c r="H72" s="849">
        <v>2</v>
      </c>
      <c r="I72" s="849">
        <v>132</v>
      </c>
      <c r="J72" s="832">
        <v>0.5</v>
      </c>
      <c r="K72" s="832">
        <v>66</v>
      </c>
      <c r="L72" s="849">
        <v>4</v>
      </c>
      <c r="M72" s="849">
        <v>264</v>
      </c>
      <c r="N72" s="832">
        <v>1</v>
      </c>
      <c r="O72" s="832">
        <v>66</v>
      </c>
      <c r="P72" s="849">
        <v>12</v>
      </c>
      <c r="Q72" s="849">
        <v>804</v>
      </c>
      <c r="R72" s="837">
        <v>3.0454545454545454</v>
      </c>
      <c r="S72" s="850">
        <v>67</v>
      </c>
    </row>
    <row r="73" spans="1:19" ht="14.4" customHeight="1" x14ac:dyDescent="0.3">
      <c r="A73" s="831" t="s">
        <v>1589</v>
      </c>
      <c r="B73" s="832" t="s">
        <v>1590</v>
      </c>
      <c r="C73" s="832" t="s">
        <v>589</v>
      </c>
      <c r="D73" s="832" t="s">
        <v>935</v>
      </c>
      <c r="E73" s="832" t="s">
        <v>1602</v>
      </c>
      <c r="F73" s="832" t="s">
        <v>1609</v>
      </c>
      <c r="G73" s="832" t="s">
        <v>1610</v>
      </c>
      <c r="H73" s="849">
        <v>17</v>
      </c>
      <c r="I73" s="849">
        <v>629</v>
      </c>
      <c r="J73" s="832">
        <v>1.2142857142857142</v>
      </c>
      <c r="K73" s="832">
        <v>37</v>
      </c>
      <c r="L73" s="849">
        <v>14</v>
      </c>
      <c r="M73" s="849">
        <v>518</v>
      </c>
      <c r="N73" s="832">
        <v>1</v>
      </c>
      <c r="O73" s="832">
        <v>37</v>
      </c>
      <c r="P73" s="849">
        <v>36</v>
      </c>
      <c r="Q73" s="849">
        <v>1368</v>
      </c>
      <c r="R73" s="837">
        <v>2.640926640926641</v>
      </c>
      <c r="S73" s="850">
        <v>38</v>
      </c>
    </row>
    <row r="74" spans="1:19" ht="14.4" customHeight="1" x14ac:dyDescent="0.3">
      <c r="A74" s="831" t="s">
        <v>1589</v>
      </c>
      <c r="B74" s="832" t="s">
        <v>1590</v>
      </c>
      <c r="C74" s="832" t="s">
        <v>589</v>
      </c>
      <c r="D74" s="832" t="s">
        <v>935</v>
      </c>
      <c r="E74" s="832" t="s">
        <v>1602</v>
      </c>
      <c r="F74" s="832" t="s">
        <v>1611</v>
      </c>
      <c r="G74" s="832" t="s">
        <v>1612</v>
      </c>
      <c r="H74" s="849">
        <v>74</v>
      </c>
      <c r="I74" s="849">
        <v>13098</v>
      </c>
      <c r="J74" s="832">
        <v>1.149754213483146</v>
      </c>
      <c r="K74" s="832">
        <v>177</v>
      </c>
      <c r="L74" s="849">
        <v>64</v>
      </c>
      <c r="M74" s="849">
        <v>11392</v>
      </c>
      <c r="N74" s="832">
        <v>1</v>
      </c>
      <c r="O74" s="832">
        <v>178</v>
      </c>
      <c r="P74" s="849">
        <v>130</v>
      </c>
      <c r="Q74" s="849">
        <v>23270</v>
      </c>
      <c r="R74" s="837">
        <v>2.0426615168539324</v>
      </c>
      <c r="S74" s="850">
        <v>179</v>
      </c>
    </row>
    <row r="75" spans="1:19" ht="14.4" customHeight="1" x14ac:dyDescent="0.3">
      <c r="A75" s="831" t="s">
        <v>1589</v>
      </c>
      <c r="B75" s="832" t="s">
        <v>1590</v>
      </c>
      <c r="C75" s="832" t="s">
        <v>589</v>
      </c>
      <c r="D75" s="832" t="s">
        <v>935</v>
      </c>
      <c r="E75" s="832" t="s">
        <v>1602</v>
      </c>
      <c r="F75" s="832" t="s">
        <v>1615</v>
      </c>
      <c r="G75" s="832" t="s">
        <v>1616</v>
      </c>
      <c r="H75" s="849"/>
      <c r="I75" s="849"/>
      <c r="J75" s="832"/>
      <c r="K75" s="832"/>
      <c r="L75" s="849"/>
      <c r="M75" s="849"/>
      <c r="N75" s="832"/>
      <c r="O75" s="832"/>
      <c r="P75" s="849">
        <v>35</v>
      </c>
      <c r="Q75" s="849">
        <v>0</v>
      </c>
      <c r="R75" s="837"/>
      <c r="S75" s="850">
        <v>0</v>
      </c>
    </row>
    <row r="76" spans="1:19" ht="14.4" customHeight="1" x14ac:dyDescent="0.3">
      <c r="A76" s="831" t="s">
        <v>1589</v>
      </c>
      <c r="B76" s="832" t="s">
        <v>1590</v>
      </c>
      <c r="C76" s="832" t="s">
        <v>589</v>
      </c>
      <c r="D76" s="832" t="s">
        <v>935</v>
      </c>
      <c r="E76" s="832" t="s">
        <v>1602</v>
      </c>
      <c r="F76" s="832" t="s">
        <v>1617</v>
      </c>
      <c r="G76" s="832" t="s">
        <v>1618</v>
      </c>
      <c r="H76" s="849">
        <v>73</v>
      </c>
      <c r="I76" s="849">
        <v>8468</v>
      </c>
      <c r="J76" s="832">
        <v>1.140625</v>
      </c>
      <c r="K76" s="832">
        <v>116</v>
      </c>
      <c r="L76" s="849">
        <v>64</v>
      </c>
      <c r="M76" s="849">
        <v>7424</v>
      </c>
      <c r="N76" s="832">
        <v>1</v>
      </c>
      <c r="O76" s="832">
        <v>116</v>
      </c>
      <c r="P76" s="849">
        <v>129</v>
      </c>
      <c r="Q76" s="849">
        <v>14964</v>
      </c>
      <c r="R76" s="837">
        <v>2.015625</v>
      </c>
      <c r="S76" s="850">
        <v>116</v>
      </c>
    </row>
    <row r="77" spans="1:19" ht="14.4" customHeight="1" x14ac:dyDescent="0.3">
      <c r="A77" s="831" t="s">
        <v>1589</v>
      </c>
      <c r="B77" s="832" t="s">
        <v>1590</v>
      </c>
      <c r="C77" s="832" t="s">
        <v>589</v>
      </c>
      <c r="D77" s="832" t="s">
        <v>935</v>
      </c>
      <c r="E77" s="832" t="s">
        <v>1602</v>
      </c>
      <c r="F77" s="832" t="s">
        <v>1619</v>
      </c>
      <c r="G77" s="832" t="s">
        <v>1620</v>
      </c>
      <c r="H77" s="849"/>
      <c r="I77" s="849"/>
      <c r="J77" s="832"/>
      <c r="K77" s="832"/>
      <c r="L77" s="849"/>
      <c r="M77" s="849"/>
      <c r="N77" s="832"/>
      <c r="O77" s="832"/>
      <c r="P77" s="849">
        <v>35</v>
      </c>
      <c r="Q77" s="849">
        <v>1155</v>
      </c>
      <c r="R77" s="837"/>
      <c r="S77" s="850">
        <v>33</v>
      </c>
    </row>
    <row r="78" spans="1:19" ht="14.4" customHeight="1" x14ac:dyDescent="0.3">
      <c r="A78" s="831" t="s">
        <v>1589</v>
      </c>
      <c r="B78" s="832" t="s">
        <v>1590</v>
      </c>
      <c r="C78" s="832" t="s">
        <v>589</v>
      </c>
      <c r="D78" s="832" t="s">
        <v>935</v>
      </c>
      <c r="E78" s="832" t="s">
        <v>1602</v>
      </c>
      <c r="F78" s="832" t="s">
        <v>1623</v>
      </c>
      <c r="G78" s="832" t="s">
        <v>1624</v>
      </c>
      <c r="H78" s="849">
        <v>3</v>
      </c>
      <c r="I78" s="849">
        <v>222</v>
      </c>
      <c r="J78" s="832">
        <v>0.375</v>
      </c>
      <c r="K78" s="832">
        <v>74</v>
      </c>
      <c r="L78" s="849">
        <v>8</v>
      </c>
      <c r="M78" s="849">
        <v>592</v>
      </c>
      <c r="N78" s="832">
        <v>1</v>
      </c>
      <c r="O78" s="832">
        <v>74</v>
      </c>
      <c r="P78" s="849">
        <v>11</v>
      </c>
      <c r="Q78" s="849">
        <v>825</v>
      </c>
      <c r="R78" s="837">
        <v>1.3935810810810811</v>
      </c>
      <c r="S78" s="850">
        <v>75</v>
      </c>
    </row>
    <row r="79" spans="1:19" ht="14.4" customHeight="1" x14ac:dyDescent="0.3">
      <c r="A79" s="831" t="s">
        <v>1589</v>
      </c>
      <c r="B79" s="832" t="s">
        <v>1590</v>
      </c>
      <c r="C79" s="832" t="s">
        <v>589</v>
      </c>
      <c r="D79" s="832" t="s">
        <v>930</v>
      </c>
      <c r="E79" s="832" t="s">
        <v>1602</v>
      </c>
      <c r="F79" s="832" t="s">
        <v>1609</v>
      </c>
      <c r="G79" s="832" t="s">
        <v>1610</v>
      </c>
      <c r="H79" s="849"/>
      <c r="I79" s="849"/>
      <c r="J79" s="832"/>
      <c r="K79" s="832"/>
      <c r="L79" s="849">
        <v>2</v>
      </c>
      <c r="M79" s="849">
        <v>74</v>
      </c>
      <c r="N79" s="832">
        <v>1</v>
      </c>
      <c r="O79" s="832">
        <v>37</v>
      </c>
      <c r="P79" s="849">
        <v>1</v>
      </c>
      <c r="Q79" s="849">
        <v>38</v>
      </c>
      <c r="R79" s="837">
        <v>0.51351351351351349</v>
      </c>
      <c r="S79" s="850">
        <v>38</v>
      </c>
    </row>
    <row r="80" spans="1:19" ht="14.4" customHeight="1" x14ac:dyDescent="0.3">
      <c r="A80" s="831" t="s">
        <v>1589</v>
      </c>
      <c r="B80" s="832" t="s">
        <v>1590</v>
      </c>
      <c r="C80" s="832" t="s">
        <v>589</v>
      </c>
      <c r="D80" s="832" t="s">
        <v>930</v>
      </c>
      <c r="E80" s="832" t="s">
        <v>1602</v>
      </c>
      <c r="F80" s="832" t="s">
        <v>1611</v>
      </c>
      <c r="G80" s="832" t="s">
        <v>1612</v>
      </c>
      <c r="H80" s="849"/>
      <c r="I80" s="849"/>
      <c r="J80" s="832"/>
      <c r="K80" s="832"/>
      <c r="L80" s="849"/>
      <c r="M80" s="849"/>
      <c r="N80" s="832"/>
      <c r="O80" s="832"/>
      <c r="P80" s="849">
        <v>5</v>
      </c>
      <c r="Q80" s="849">
        <v>895</v>
      </c>
      <c r="R80" s="837"/>
      <c r="S80" s="850">
        <v>179</v>
      </c>
    </row>
    <row r="81" spans="1:19" ht="14.4" customHeight="1" x14ac:dyDescent="0.3">
      <c r="A81" s="831" t="s">
        <v>1589</v>
      </c>
      <c r="B81" s="832" t="s">
        <v>1590</v>
      </c>
      <c r="C81" s="832" t="s">
        <v>589</v>
      </c>
      <c r="D81" s="832" t="s">
        <v>930</v>
      </c>
      <c r="E81" s="832" t="s">
        <v>1602</v>
      </c>
      <c r="F81" s="832" t="s">
        <v>1617</v>
      </c>
      <c r="G81" s="832" t="s">
        <v>1618</v>
      </c>
      <c r="H81" s="849"/>
      <c r="I81" s="849"/>
      <c r="J81" s="832"/>
      <c r="K81" s="832"/>
      <c r="L81" s="849"/>
      <c r="M81" s="849"/>
      <c r="N81" s="832"/>
      <c r="O81" s="832"/>
      <c r="P81" s="849">
        <v>3</v>
      </c>
      <c r="Q81" s="849">
        <v>348</v>
      </c>
      <c r="R81" s="837"/>
      <c r="S81" s="850">
        <v>116</v>
      </c>
    </row>
    <row r="82" spans="1:19" ht="14.4" customHeight="1" x14ac:dyDescent="0.3">
      <c r="A82" s="831" t="s">
        <v>1589</v>
      </c>
      <c r="B82" s="832" t="s">
        <v>1590</v>
      </c>
      <c r="C82" s="832" t="s">
        <v>589</v>
      </c>
      <c r="D82" s="832" t="s">
        <v>930</v>
      </c>
      <c r="E82" s="832" t="s">
        <v>1602</v>
      </c>
      <c r="F82" s="832" t="s">
        <v>1623</v>
      </c>
      <c r="G82" s="832" t="s">
        <v>1624</v>
      </c>
      <c r="H82" s="849"/>
      <c r="I82" s="849"/>
      <c r="J82" s="832"/>
      <c r="K82" s="832"/>
      <c r="L82" s="849"/>
      <c r="M82" s="849"/>
      <c r="N82" s="832"/>
      <c r="O82" s="832"/>
      <c r="P82" s="849">
        <v>1</v>
      </c>
      <c r="Q82" s="849">
        <v>75</v>
      </c>
      <c r="R82" s="837"/>
      <c r="S82" s="850">
        <v>75</v>
      </c>
    </row>
    <row r="83" spans="1:19" ht="14.4" customHeight="1" x14ac:dyDescent="0.3">
      <c r="A83" s="831" t="s">
        <v>1589</v>
      </c>
      <c r="B83" s="832" t="s">
        <v>1590</v>
      </c>
      <c r="C83" s="832" t="s">
        <v>589</v>
      </c>
      <c r="D83" s="832" t="s">
        <v>930</v>
      </c>
      <c r="E83" s="832" t="s">
        <v>1602</v>
      </c>
      <c r="F83" s="832" t="s">
        <v>1625</v>
      </c>
      <c r="G83" s="832" t="s">
        <v>1626</v>
      </c>
      <c r="H83" s="849"/>
      <c r="I83" s="849"/>
      <c r="J83" s="832"/>
      <c r="K83" s="832"/>
      <c r="L83" s="849">
        <v>2</v>
      </c>
      <c r="M83" s="849">
        <v>1404</v>
      </c>
      <c r="N83" s="832">
        <v>1</v>
      </c>
      <c r="O83" s="832">
        <v>702</v>
      </c>
      <c r="P83" s="849"/>
      <c r="Q83" s="849"/>
      <c r="R83" s="837"/>
      <c r="S83" s="850"/>
    </row>
    <row r="84" spans="1:19" ht="14.4" customHeight="1" x14ac:dyDescent="0.3">
      <c r="A84" s="831" t="s">
        <v>1589</v>
      </c>
      <c r="B84" s="832" t="s">
        <v>1590</v>
      </c>
      <c r="C84" s="832" t="s">
        <v>589</v>
      </c>
      <c r="D84" s="832" t="s">
        <v>1587</v>
      </c>
      <c r="E84" s="832" t="s">
        <v>1602</v>
      </c>
      <c r="F84" s="832" t="s">
        <v>1611</v>
      </c>
      <c r="G84" s="832" t="s">
        <v>1612</v>
      </c>
      <c r="H84" s="849"/>
      <c r="I84" s="849"/>
      <c r="J84" s="832"/>
      <c r="K84" s="832"/>
      <c r="L84" s="849"/>
      <c r="M84" s="849"/>
      <c r="N84" s="832"/>
      <c r="O84" s="832"/>
      <c r="P84" s="849">
        <v>1</v>
      </c>
      <c r="Q84" s="849">
        <v>179</v>
      </c>
      <c r="R84" s="837"/>
      <c r="S84" s="850">
        <v>179</v>
      </c>
    </row>
    <row r="85" spans="1:19" ht="14.4" customHeight="1" thickBot="1" x14ac:dyDescent="0.35">
      <c r="A85" s="839" t="s">
        <v>1589</v>
      </c>
      <c r="B85" s="840" t="s">
        <v>1590</v>
      </c>
      <c r="C85" s="840" t="s">
        <v>589</v>
      </c>
      <c r="D85" s="840" t="s">
        <v>1587</v>
      </c>
      <c r="E85" s="840" t="s">
        <v>1602</v>
      </c>
      <c r="F85" s="840" t="s">
        <v>1617</v>
      </c>
      <c r="G85" s="840" t="s">
        <v>1618</v>
      </c>
      <c r="H85" s="851"/>
      <c r="I85" s="851"/>
      <c r="J85" s="840"/>
      <c r="K85" s="840"/>
      <c r="L85" s="851"/>
      <c r="M85" s="851"/>
      <c r="N85" s="840"/>
      <c r="O85" s="840"/>
      <c r="P85" s="851">
        <v>1</v>
      </c>
      <c r="Q85" s="851">
        <v>116</v>
      </c>
      <c r="R85" s="845"/>
      <c r="S85" s="852">
        <v>116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21343388</v>
      </c>
      <c r="C3" s="344">
        <f t="shared" ref="C3:R3" si="0">SUBTOTAL(9,C6:C1048576)</f>
        <v>1.0141193946962848</v>
      </c>
      <c r="D3" s="344">
        <f t="shared" si="0"/>
        <v>21046228</v>
      </c>
      <c r="E3" s="344">
        <f t="shared" si="0"/>
        <v>1</v>
      </c>
      <c r="F3" s="344">
        <f t="shared" si="0"/>
        <v>16712621</v>
      </c>
      <c r="G3" s="347">
        <f>IF(D3&lt;&gt;0,F3/D3,"")</f>
        <v>0.79409103617047194</v>
      </c>
      <c r="H3" s="343">
        <f t="shared" si="0"/>
        <v>259439.40999999997</v>
      </c>
      <c r="I3" s="344">
        <f t="shared" si="0"/>
        <v>0.91605594366087761</v>
      </c>
      <c r="J3" s="344">
        <f t="shared" si="0"/>
        <v>283213.5</v>
      </c>
      <c r="K3" s="344">
        <f t="shared" si="0"/>
        <v>1</v>
      </c>
      <c r="L3" s="344">
        <f t="shared" si="0"/>
        <v>348091.02999999991</v>
      </c>
      <c r="M3" s="345">
        <f>IF(J3&lt;&gt;0,L3/J3,"")</f>
        <v>1.2290764034906525</v>
      </c>
      <c r="N3" s="346">
        <f t="shared" si="0"/>
        <v>147934.65</v>
      </c>
      <c r="O3" s="344">
        <f t="shared" si="0"/>
        <v>1.44908376476457</v>
      </c>
      <c r="P3" s="344">
        <f t="shared" si="0"/>
        <v>88443.99</v>
      </c>
      <c r="Q3" s="344">
        <f t="shared" si="0"/>
        <v>1</v>
      </c>
      <c r="R3" s="344">
        <f t="shared" si="0"/>
        <v>142925.71</v>
      </c>
      <c r="S3" s="345">
        <f>IF(P3&lt;&gt;0,R3/P3,"")</f>
        <v>1.6160025118722028</v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2018</v>
      </c>
      <c r="E5" s="867"/>
      <c r="F5" s="867">
        <v>2019</v>
      </c>
      <c r="G5" s="901" t="s">
        <v>2</v>
      </c>
      <c r="H5" s="866">
        <v>2015</v>
      </c>
      <c r="I5" s="867"/>
      <c r="J5" s="867">
        <v>2018</v>
      </c>
      <c r="K5" s="867"/>
      <c r="L5" s="867">
        <v>2019</v>
      </c>
      <c r="M5" s="901" t="s">
        <v>2</v>
      </c>
      <c r="N5" s="866">
        <v>2015</v>
      </c>
      <c r="O5" s="867"/>
      <c r="P5" s="867">
        <v>2018</v>
      </c>
      <c r="Q5" s="867"/>
      <c r="R5" s="867">
        <v>2019</v>
      </c>
      <c r="S5" s="901" t="s">
        <v>2</v>
      </c>
    </row>
    <row r="6" spans="1:19" ht="14.4" customHeight="1" x14ac:dyDescent="0.3">
      <c r="A6" s="856" t="s">
        <v>905</v>
      </c>
      <c r="B6" s="883">
        <v>21343388</v>
      </c>
      <c r="C6" s="825">
        <v>1.0141193946962848</v>
      </c>
      <c r="D6" s="883">
        <v>21046228</v>
      </c>
      <c r="E6" s="825">
        <v>1</v>
      </c>
      <c r="F6" s="883">
        <v>16712621</v>
      </c>
      <c r="G6" s="830">
        <v>0.79409103617047194</v>
      </c>
      <c r="H6" s="883">
        <v>259439.40999999997</v>
      </c>
      <c r="I6" s="825">
        <v>0.91605594366087761</v>
      </c>
      <c r="J6" s="883">
        <v>283213.5</v>
      </c>
      <c r="K6" s="825">
        <v>1</v>
      </c>
      <c r="L6" s="883">
        <v>348091.02999999991</v>
      </c>
      <c r="M6" s="830">
        <v>1.2290764034906525</v>
      </c>
      <c r="N6" s="883">
        <v>128162.75</v>
      </c>
      <c r="O6" s="825">
        <v>1.44908376476457</v>
      </c>
      <c r="P6" s="883">
        <v>88443.99</v>
      </c>
      <c r="Q6" s="825">
        <v>1</v>
      </c>
      <c r="R6" s="883">
        <v>142925.71</v>
      </c>
      <c r="S6" s="231">
        <v>1.6160025118722028</v>
      </c>
    </row>
    <row r="7" spans="1:19" ht="14.4" customHeight="1" thickBot="1" x14ac:dyDescent="0.35">
      <c r="A7" s="889" t="s">
        <v>1631</v>
      </c>
      <c r="B7" s="887">
        <v>0</v>
      </c>
      <c r="C7" s="840"/>
      <c r="D7" s="887"/>
      <c r="E7" s="840"/>
      <c r="F7" s="887"/>
      <c r="G7" s="845"/>
      <c r="H7" s="887">
        <v>0</v>
      </c>
      <c r="I7" s="840"/>
      <c r="J7" s="887"/>
      <c r="K7" s="840"/>
      <c r="L7" s="887"/>
      <c r="M7" s="845"/>
      <c r="N7" s="887">
        <v>19771.900000000001</v>
      </c>
      <c r="O7" s="840"/>
      <c r="P7" s="887"/>
      <c r="Q7" s="840"/>
      <c r="R7" s="887"/>
      <c r="S7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3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1791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10727.3</v>
      </c>
      <c r="G3" s="208">
        <f t="shared" si="0"/>
        <v>21750762.059999999</v>
      </c>
      <c r="H3" s="208"/>
      <c r="I3" s="208"/>
      <c r="J3" s="208">
        <f t="shared" si="0"/>
        <v>10919.8</v>
      </c>
      <c r="K3" s="208">
        <f t="shared" si="0"/>
        <v>21417885.489999998</v>
      </c>
      <c r="L3" s="208"/>
      <c r="M3" s="208"/>
      <c r="N3" s="208">
        <f t="shared" si="0"/>
        <v>10156.170000000002</v>
      </c>
      <c r="O3" s="208">
        <f t="shared" si="0"/>
        <v>17203637.739999998</v>
      </c>
      <c r="P3" s="79">
        <f>IF(K3=0,0,O3/K3)</f>
        <v>0.80323698378312691</v>
      </c>
      <c r="Q3" s="209">
        <f>IF(N3=0,0,O3/N3)</f>
        <v>1693.9099818140101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" customHeight="1" x14ac:dyDescent="0.3">
      <c r="A6" s="824" t="s">
        <v>567</v>
      </c>
      <c r="B6" s="825" t="s">
        <v>1590</v>
      </c>
      <c r="C6" s="825" t="s">
        <v>1592</v>
      </c>
      <c r="D6" s="825" t="s">
        <v>1595</v>
      </c>
      <c r="E6" s="825" t="s">
        <v>1594</v>
      </c>
      <c r="F6" s="225">
        <v>0</v>
      </c>
      <c r="G6" s="225">
        <v>0</v>
      </c>
      <c r="H6" s="225"/>
      <c r="I6" s="225"/>
      <c r="J6" s="225">
        <v>0</v>
      </c>
      <c r="K6" s="225">
        <v>0</v>
      </c>
      <c r="L6" s="225"/>
      <c r="M6" s="225"/>
      <c r="N6" s="225">
        <v>0</v>
      </c>
      <c r="O6" s="225">
        <v>0</v>
      </c>
      <c r="P6" s="830"/>
      <c r="Q6" s="848"/>
    </row>
    <row r="7" spans="1:17" ht="14.4" customHeight="1" x14ac:dyDescent="0.3">
      <c r="A7" s="831" t="s">
        <v>567</v>
      </c>
      <c r="B7" s="832" t="s">
        <v>1590</v>
      </c>
      <c r="C7" s="832" t="s">
        <v>1592</v>
      </c>
      <c r="D7" s="832" t="s">
        <v>1595</v>
      </c>
      <c r="E7" s="832" t="s">
        <v>1596</v>
      </c>
      <c r="F7" s="849">
        <v>13</v>
      </c>
      <c r="G7" s="849">
        <v>128162.75</v>
      </c>
      <c r="H7" s="849">
        <v>1.44908376476457</v>
      </c>
      <c r="I7" s="849">
        <v>9858.6730769230762</v>
      </c>
      <c r="J7" s="849">
        <v>9</v>
      </c>
      <c r="K7" s="849">
        <v>88443.99</v>
      </c>
      <c r="L7" s="849">
        <v>1</v>
      </c>
      <c r="M7" s="849">
        <v>9827.11</v>
      </c>
      <c r="N7" s="849">
        <v>14</v>
      </c>
      <c r="O7" s="849">
        <v>142925.70999999996</v>
      </c>
      <c r="P7" s="837">
        <v>1.6160025118722023</v>
      </c>
      <c r="Q7" s="850">
        <v>10208.979285714284</v>
      </c>
    </row>
    <row r="8" spans="1:17" ht="14.4" customHeight="1" x14ac:dyDescent="0.3">
      <c r="A8" s="831" t="s">
        <v>567</v>
      </c>
      <c r="B8" s="832" t="s">
        <v>1590</v>
      </c>
      <c r="C8" s="832" t="s">
        <v>1602</v>
      </c>
      <c r="D8" s="832" t="s">
        <v>1609</v>
      </c>
      <c r="E8" s="832" t="s">
        <v>1610</v>
      </c>
      <c r="F8" s="849">
        <v>1</v>
      </c>
      <c r="G8" s="849">
        <v>37</v>
      </c>
      <c r="H8" s="849"/>
      <c r="I8" s="849">
        <v>37</v>
      </c>
      <c r="J8" s="849"/>
      <c r="K8" s="849"/>
      <c r="L8" s="849"/>
      <c r="M8" s="849"/>
      <c r="N8" s="849">
        <v>3</v>
      </c>
      <c r="O8" s="849">
        <v>114</v>
      </c>
      <c r="P8" s="837"/>
      <c r="Q8" s="850">
        <v>38</v>
      </c>
    </row>
    <row r="9" spans="1:17" ht="14.4" customHeight="1" x14ac:dyDescent="0.3">
      <c r="A9" s="831" t="s">
        <v>567</v>
      </c>
      <c r="B9" s="832" t="s">
        <v>1590</v>
      </c>
      <c r="C9" s="832" t="s">
        <v>1602</v>
      </c>
      <c r="D9" s="832" t="s">
        <v>1611</v>
      </c>
      <c r="E9" s="832" t="s">
        <v>1612</v>
      </c>
      <c r="F9" s="849">
        <v>1</v>
      </c>
      <c r="G9" s="849">
        <v>177</v>
      </c>
      <c r="H9" s="849">
        <v>0.33146067415730335</v>
      </c>
      <c r="I9" s="849">
        <v>177</v>
      </c>
      <c r="J9" s="849">
        <v>3</v>
      </c>
      <c r="K9" s="849">
        <v>534</v>
      </c>
      <c r="L9" s="849">
        <v>1</v>
      </c>
      <c r="M9" s="849">
        <v>178</v>
      </c>
      <c r="N9" s="849"/>
      <c r="O9" s="849"/>
      <c r="P9" s="837"/>
      <c r="Q9" s="850"/>
    </row>
    <row r="10" spans="1:17" ht="14.4" customHeight="1" x14ac:dyDescent="0.3">
      <c r="A10" s="831" t="s">
        <v>567</v>
      </c>
      <c r="B10" s="832" t="s">
        <v>1590</v>
      </c>
      <c r="C10" s="832" t="s">
        <v>1602</v>
      </c>
      <c r="D10" s="832" t="s">
        <v>1615</v>
      </c>
      <c r="E10" s="832" t="s">
        <v>1616</v>
      </c>
      <c r="F10" s="849">
        <v>13</v>
      </c>
      <c r="G10" s="849">
        <v>0</v>
      </c>
      <c r="H10" s="849"/>
      <c r="I10" s="849">
        <v>0</v>
      </c>
      <c r="J10" s="849">
        <v>9</v>
      </c>
      <c r="K10" s="849">
        <v>0</v>
      </c>
      <c r="L10" s="849"/>
      <c r="M10" s="849">
        <v>0</v>
      </c>
      <c r="N10" s="849">
        <v>14</v>
      </c>
      <c r="O10" s="849">
        <v>0</v>
      </c>
      <c r="P10" s="837"/>
      <c r="Q10" s="850">
        <v>0</v>
      </c>
    </row>
    <row r="11" spans="1:17" ht="14.4" customHeight="1" x14ac:dyDescent="0.3">
      <c r="A11" s="831" t="s">
        <v>567</v>
      </c>
      <c r="B11" s="832" t="s">
        <v>1590</v>
      </c>
      <c r="C11" s="832" t="s">
        <v>1602</v>
      </c>
      <c r="D11" s="832" t="s">
        <v>1621</v>
      </c>
      <c r="E11" s="832" t="s">
        <v>1622</v>
      </c>
      <c r="F11" s="849">
        <v>4</v>
      </c>
      <c r="G11" s="849">
        <v>1420</v>
      </c>
      <c r="H11" s="849"/>
      <c r="I11" s="849">
        <v>355</v>
      </c>
      <c r="J11" s="849"/>
      <c r="K11" s="849"/>
      <c r="L11" s="849"/>
      <c r="M11" s="849"/>
      <c r="N11" s="849"/>
      <c r="O11" s="849"/>
      <c r="P11" s="837"/>
      <c r="Q11" s="850"/>
    </row>
    <row r="12" spans="1:17" ht="14.4" customHeight="1" x14ac:dyDescent="0.3">
      <c r="A12" s="831" t="s">
        <v>567</v>
      </c>
      <c r="B12" s="832" t="s">
        <v>1590</v>
      </c>
      <c r="C12" s="832" t="s">
        <v>1602</v>
      </c>
      <c r="D12" s="832" t="s">
        <v>1625</v>
      </c>
      <c r="E12" s="832" t="s">
        <v>1626</v>
      </c>
      <c r="F12" s="849"/>
      <c r="G12" s="849"/>
      <c r="H12" s="849"/>
      <c r="I12" s="849"/>
      <c r="J12" s="849">
        <v>1</v>
      </c>
      <c r="K12" s="849">
        <v>702</v>
      </c>
      <c r="L12" s="849">
        <v>1</v>
      </c>
      <c r="M12" s="849">
        <v>702</v>
      </c>
      <c r="N12" s="849">
        <v>1</v>
      </c>
      <c r="O12" s="849">
        <v>707</v>
      </c>
      <c r="P12" s="837">
        <v>1.0071225071225072</v>
      </c>
      <c r="Q12" s="850">
        <v>707</v>
      </c>
    </row>
    <row r="13" spans="1:17" ht="14.4" customHeight="1" x14ac:dyDescent="0.3">
      <c r="A13" s="831" t="s">
        <v>567</v>
      </c>
      <c r="B13" s="832" t="s">
        <v>1632</v>
      </c>
      <c r="C13" s="832" t="s">
        <v>1592</v>
      </c>
      <c r="D13" s="832" t="s">
        <v>1633</v>
      </c>
      <c r="E13" s="832" t="s">
        <v>1634</v>
      </c>
      <c r="F13" s="849">
        <v>1</v>
      </c>
      <c r="G13" s="849">
        <v>434.87</v>
      </c>
      <c r="H13" s="849"/>
      <c r="I13" s="849">
        <v>434.87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" customHeight="1" x14ac:dyDescent="0.3">
      <c r="A14" s="831" t="s">
        <v>567</v>
      </c>
      <c r="B14" s="832" t="s">
        <v>1632</v>
      </c>
      <c r="C14" s="832" t="s">
        <v>1592</v>
      </c>
      <c r="D14" s="832" t="s">
        <v>1635</v>
      </c>
      <c r="E14" s="832" t="s">
        <v>1636</v>
      </c>
      <c r="F14" s="849">
        <v>0.2</v>
      </c>
      <c r="G14" s="849">
        <v>8.56</v>
      </c>
      <c r="H14" s="849"/>
      <c r="I14" s="849">
        <v>42.8</v>
      </c>
      <c r="J14" s="849"/>
      <c r="K14" s="849"/>
      <c r="L14" s="849"/>
      <c r="M14" s="849"/>
      <c r="N14" s="849"/>
      <c r="O14" s="849"/>
      <c r="P14" s="837"/>
      <c r="Q14" s="850"/>
    </row>
    <row r="15" spans="1:17" ht="14.4" customHeight="1" x14ac:dyDescent="0.3">
      <c r="A15" s="831" t="s">
        <v>567</v>
      </c>
      <c r="B15" s="832" t="s">
        <v>1632</v>
      </c>
      <c r="C15" s="832" t="s">
        <v>1592</v>
      </c>
      <c r="D15" s="832" t="s">
        <v>1637</v>
      </c>
      <c r="E15" s="832" t="s">
        <v>1638</v>
      </c>
      <c r="F15" s="849">
        <v>2.9999999999999996</v>
      </c>
      <c r="G15" s="849">
        <v>405.3</v>
      </c>
      <c r="H15" s="849"/>
      <c r="I15" s="849">
        <v>135.10000000000002</v>
      </c>
      <c r="J15" s="849"/>
      <c r="K15" s="849"/>
      <c r="L15" s="849"/>
      <c r="M15" s="849"/>
      <c r="N15" s="849"/>
      <c r="O15" s="849"/>
      <c r="P15" s="837"/>
      <c r="Q15" s="850"/>
    </row>
    <row r="16" spans="1:17" ht="14.4" customHeight="1" x14ac:dyDescent="0.3">
      <c r="A16" s="831" t="s">
        <v>567</v>
      </c>
      <c r="B16" s="832" t="s">
        <v>1632</v>
      </c>
      <c r="C16" s="832" t="s">
        <v>1592</v>
      </c>
      <c r="D16" s="832" t="s">
        <v>1639</v>
      </c>
      <c r="E16" s="832" t="s">
        <v>1640</v>
      </c>
      <c r="F16" s="849">
        <v>0.1</v>
      </c>
      <c r="G16" s="849">
        <v>163.18</v>
      </c>
      <c r="H16" s="849">
        <v>1</v>
      </c>
      <c r="I16" s="849">
        <v>1631.8</v>
      </c>
      <c r="J16" s="849">
        <v>0.1</v>
      </c>
      <c r="K16" s="849">
        <v>163.18</v>
      </c>
      <c r="L16" s="849">
        <v>1</v>
      </c>
      <c r="M16" s="849">
        <v>1631.8</v>
      </c>
      <c r="N16" s="849"/>
      <c r="O16" s="849"/>
      <c r="P16" s="837"/>
      <c r="Q16" s="850"/>
    </row>
    <row r="17" spans="1:17" ht="14.4" customHeight="1" x14ac:dyDescent="0.3">
      <c r="A17" s="831" t="s">
        <v>567</v>
      </c>
      <c r="B17" s="832" t="s">
        <v>1632</v>
      </c>
      <c r="C17" s="832" t="s">
        <v>1592</v>
      </c>
      <c r="D17" s="832" t="s">
        <v>1641</v>
      </c>
      <c r="E17" s="832" t="s">
        <v>1642</v>
      </c>
      <c r="F17" s="849">
        <v>0.2</v>
      </c>
      <c r="G17" s="849">
        <v>54.34</v>
      </c>
      <c r="H17" s="849"/>
      <c r="I17" s="849">
        <v>271.7</v>
      </c>
      <c r="J17" s="849"/>
      <c r="K17" s="849"/>
      <c r="L17" s="849"/>
      <c r="M17" s="849"/>
      <c r="N17" s="849"/>
      <c r="O17" s="849"/>
      <c r="P17" s="837"/>
      <c r="Q17" s="850"/>
    </row>
    <row r="18" spans="1:17" ht="14.4" customHeight="1" x14ac:dyDescent="0.3">
      <c r="A18" s="831" t="s">
        <v>567</v>
      </c>
      <c r="B18" s="832" t="s">
        <v>1632</v>
      </c>
      <c r="C18" s="832" t="s">
        <v>1592</v>
      </c>
      <c r="D18" s="832" t="s">
        <v>1643</v>
      </c>
      <c r="E18" s="832" t="s">
        <v>1644</v>
      </c>
      <c r="F18" s="849">
        <v>2.4</v>
      </c>
      <c r="G18" s="849">
        <v>111.12</v>
      </c>
      <c r="H18" s="849"/>
      <c r="I18" s="849">
        <v>46.300000000000004</v>
      </c>
      <c r="J18" s="849">
        <v>0</v>
      </c>
      <c r="K18" s="849">
        <v>0</v>
      </c>
      <c r="L18" s="849"/>
      <c r="M18" s="849"/>
      <c r="N18" s="849"/>
      <c r="O18" s="849"/>
      <c r="P18" s="837"/>
      <c r="Q18" s="850"/>
    </row>
    <row r="19" spans="1:17" ht="14.4" customHeight="1" x14ac:dyDescent="0.3">
      <c r="A19" s="831" t="s">
        <v>567</v>
      </c>
      <c r="B19" s="832" t="s">
        <v>1632</v>
      </c>
      <c r="C19" s="832" t="s">
        <v>1592</v>
      </c>
      <c r="D19" s="832" t="s">
        <v>1645</v>
      </c>
      <c r="E19" s="832" t="s">
        <v>1644</v>
      </c>
      <c r="F19" s="849">
        <v>0.1</v>
      </c>
      <c r="G19" s="849">
        <v>7.88</v>
      </c>
      <c r="H19" s="849">
        <v>0.05</v>
      </c>
      <c r="I19" s="849">
        <v>78.8</v>
      </c>
      <c r="J19" s="849">
        <v>2</v>
      </c>
      <c r="K19" s="849">
        <v>157.6</v>
      </c>
      <c r="L19" s="849">
        <v>1</v>
      </c>
      <c r="M19" s="849">
        <v>78.8</v>
      </c>
      <c r="N19" s="849">
        <v>0.70000000000000007</v>
      </c>
      <c r="O19" s="849">
        <v>41.089999999999996</v>
      </c>
      <c r="P19" s="837">
        <v>0.26072335025380711</v>
      </c>
      <c r="Q19" s="850">
        <v>58.699999999999989</v>
      </c>
    </row>
    <row r="20" spans="1:17" ht="14.4" customHeight="1" x14ac:dyDescent="0.3">
      <c r="A20" s="831" t="s">
        <v>567</v>
      </c>
      <c r="B20" s="832" t="s">
        <v>1632</v>
      </c>
      <c r="C20" s="832" t="s">
        <v>1592</v>
      </c>
      <c r="D20" s="832" t="s">
        <v>1646</v>
      </c>
      <c r="E20" s="832" t="s">
        <v>821</v>
      </c>
      <c r="F20" s="849">
        <v>0.2</v>
      </c>
      <c r="G20" s="849">
        <v>326.36</v>
      </c>
      <c r="H20" s="849"/>
      <c r="I20" s="849">
        <v>1631.8</v>
      </c>
      <c r="J20" s="849"/>
      <c r="K20" s="849"/>
      <c r="L20" s="849"/>
      <c r="M20" s="849"/>
      <c r="N20" s="849"/>
      <c r="O20" s="849"/>
      <c r="P20" s="837"/>
      <c r="Q20" s="850"/>
    </row>
    <row r="21" spans="1:17" ht="14.4" customHeight="1" x14ac:dyDescent="0.3">
      <c r="A21" s="831" t="s">
        <v>567</v>
      </c>
      <c r="B21" s="832" t="s">
        <v>1632</v>
      </c>
      <c r="C21" s="832" t="s">
        <v>1592</v>
      </c>
      <c r="D21" s="832" t="s">
        <v>1647</v>
      </c>
      <c r="E21" s="832" t="s">
        <v>870</v>
      </c>
      <c r="F21" s="849"/>
      <c r="G21" s="849"/>
      <c r="H21" s="849"/>
      <c r="I21" s="849"/>
      <c r="J21" s="849">
        <v>3</v>
      </c>
      <c r="K21" s="849">
        <v>197.25</v>
      </c>
      <c r="L21" s="849">
        <v>1</v>
      </c>
      <c r="M21" s="849">
        <v>65.75</v>
      </c>
      <c r="N21" s="849"/>
      <c r="O21" s="849"/>
      <c r="P21" s="837"/>
      <c r="Q21" s="850"/>
    </row>
    <row r="22" spans="1:17" ht="14.4" customHeight="1" x14ac:dyDescent="0.3">
      <c r="A22" s="831" t="s">
        <v>567</v>
      </c>
      <c r="B22" s="832" t="s">
        <v>1632</v>
      </c>
      <c r="C22" s="832" t="s">
        <v>1592</v>
      </c>
      <c r="D22" s="832" t="s">
        <v>1648</v>
      </c>
      <c r="E22" s="832" t="s">
        <v>1649</v>
      </c>
      <c r="F22" s="849"/>
      <c r="G22" s="849"/>
      <c r="H22" s="849"/>
      <c r="I22" s="849"/>
      <c r="J22" s="849"/>
      <c r="K22" s="849"/>
      <c r="L22" s="849"/>
      <c r="M22" s="849"/>
      <c r="N22" s="849">
        <v>0.5</v>
      </c>
      <c r="O22" s="849">
        <v>71.849999999999994</v>
      </c>
      <c r="P22" s="837"/>
      <c r="Q22" s="850">
        <v>143.69999999999999</v>
      </c>
    </row>
    <row r="23" spans="1:17" ht="14.4" customHeight="1" x14ac:dyDescent="0.3">
      <c r="A23" s="831" t="s">
        <v>567</v>
      </c>
      <c r="B23" s="832" t="s">
        <v>1632</v>
      </c>
      <c r="C23" s="832" t="s">
        <v>1592</v>
      </c>
      <c r="D23" s="832" t="s">
        <v>1650</v>
      </c>
      <c r="E23" s="832" t="s">
        <v>866</v>
      </c>
      <c r="F23" s="849">
        <v>0.2</v>
      </c>
      <c r="G23" s="849">
        <v>425.12</v>
      </c>
      <c r="H23" s="849"/>
      <c r="I23" s="849">
        <v>2125.6</v>
      </c>
      <c r="J23" s="849"/>
      <c r="K23" s="849"/>
      <c r="L23" s="849"/>
      <c r="M23" s="849"/>
      <c r="N23" s="849"/>
      <c r="O23" s="849"/>
      <c r="P23" s="837"/>
      <c r="Q23" s="850"/>
    </row>
    <row r="24" spans="1:17" ht="14.4" customHeight="1" x14ac:dyDescent="0.3">
      <c r="A24" s="831" t="s">
        <v>567</v>
      </c>
      <c r="B24" s="832" t="s">
        <v>1632</v>
      </c>
      <c r="C24" s="832" t="s">
        <v>1592</v>
      </c>
      <c r="D24" s="832" t="s">
        <v>1651</v>
      </c>
      <c r="E24" s="832" t="s">
        <v>880</v>
      </c>
      <c r="F24" s="849">
        <v>1</v>
      </c>
      <c r="G24" s="849">
        <v>109.6</v>
      </c>
      <c r="H24" s="849">
        <v>1</v>
      </c>
      <c r="I24" s="849">
        <v>109.6</v>
      </c>
      <c r="J24" s="849">
        <v>1</v>
      </c>
      <c r="K24" s="849">
        <v>109.6</v>
      </c>
      <c r="L24" s="849">
        <v>1</v>
      </c>
      <c r="M24" s="849">
        <v>109.6</v>
      </c>
      <c r="N24" s="849"/>
      <c r="O24" s="849"/>
      <c r="P24" s="837"/>
      <c r="Q24" s="850"/>
    </row>
    <row r="25" spans="1:17" ht="14.4" customHeight="1" x14ac:dyDescent="0.3">
      <c r="A25" s="831" t="s">
        <v>567</v>
      </c>
      <c r="B25" s="832" t="s">
        <v>1632</v>
      </c>
      <c r="C25" s="832" t="s">
        <v>1592</v>
      </c>
      <c r="D25" s="832" t="s">
        <v>1652</v>
      </c>
      <c r="E25" s="832" t="s">
        <v>1638</v>
      </c>
      <c r="F25" s="849"/>
      <c r="G25" s="849"/>
      <c r="H25" s="849"/>
      <c r="I25" s="849"/>
      <c r="J25" s="849">
        <v>2.2000000000000002</v>
      </c>
      <c r="K25" s="849">
        <v>297.21999999999997</v>
      </c>
      <c r="L25" s="849">
        <v>1</v>
      </c>
      <c r="M25" s="849">
        <v>135.09999999999997</v>
      </c>
      <c r="N25" s="849">
        <v>0.5</v>
      </c>
      <c r="O25" s="849">
        <v>67.55</v>
      </c>
      <c r="P25" s="837">
        <v>0.22727272727272729</v>
      </c>
      <c r="Q25" s="850">
        <v>135.1</v>
      </c>
    </row>
    <row r="26" spans="1:17" ht="14.4" customHeight="1" x14ac:dyDescent="0.3">
      <c r="A26" s="831" t="s">
        <v>567</v>
      </c>
      <c r="B26" s="832" t="s">
        <v>1632</v>
      </c>
      <c r="C26" s="832" t="s">
        <v>1597</v>
      </c>
      <c r="D26" s="832" t="s">
        <v>1598</v>
      </c>
      <c r="E26" s="832" t="s">
        <v>1599</v>
      </c>
      <c r="F26" s="849">
        <v>2</v>
      </c>
      <c r="G26" s="849">
        <v>3131.8900000000003</v>
      </c>
      <c r="H26" s="849">
        <v>1.8863852649585007</v>
      </c>
      <c r="I26" s="849">
        <v>1565.9450000000002</v>
      </c>
      <c r="J26" s="849">
        <v>1</v>
      </c>
      <c r="K26" s="849">
        <v>1660.26</v>
      </c>
      <c r="L26" s="849">
        <v>1</v>
      </c>
      <c r="M26" s="849">
        <v>1660.26</v>
      </c>
      <c r="N26" s="849">
        <v>2</v>
      </c>
      <c r="O26" s="849">
        <v>3349.04</v>
      </c>
      <c r="P26" s="837">
        <v>2.0171780323563779</v>
      </c>
      <c r="Q26" s="850">
        <v>1674.52</v>
      </c>
    </row>
    <row r="27" spans="1:17" ht="14.4" customHeight="1" x14ac:dyDescent="0.3">
      <c r="A27" s="831" t="s">
        <v>567</v>
      </c>
      <c r="B27" s="832" t="s">
        <v>1632</v>
      </c>
      <c r="C27" s="832" t="s">
        <v>1597</v>
      </c>
      <c r="D27" s="832" t="s">
        <v>1653</v>
      </c>
      <c r="E27" s="832" t="s">
        <v>1654</v>
      </c>
      <c r="F27" s="849"/>
      <c r="G27" s="849"/>
      <c r="H27" s="849"/>
      <c r="I27" s="849"/>
      <c r="J27" s="849">
        <v>1</v>
      </c>
      <c r="K27" s="849">
        <v>10309.15</v>
      </c>
      <c r="L27" s="849">
        <v>1</v>
      </c>
      <c r="M27" s="849">
        <v>10309.15</v>
      </c>
      <c r="N27" s="849"/>
      <c r="O27" s="849"/>
      <c r="P27" s="837"/>
      <c r="Q27" s="850"/>
    </row>
    <row r="28" spans="1:17" ht="14.4" customHeight="1" x14ac:dyDescent="0.3">
      <c r="A28" s="831" t="s">
        <v>567</v>
      </c>
      <c r="B28" s="832" t="s">
        <v>1632</v>
      </c>
      <c r="C28" s="832" t="s">
        <v>1597</v>
      </c>
      <c r="D28" s="832" t="s">
        <v>1600</v>
      </c>
      <c r="E28" s="832" t="s">
        <v>1601</v>
      </c>
      <c r="F28" s="849">
        <v>2</v>
      </c>
      <c r="G28" s="849">
        <v>487.42</v>
      </c>
      <c r="H28" s="849">
        <v>0.99226415862546313</v>
      </c>
      <c r="I28" s="849">
        <v>243.71</v>
      </c>
      <c r="J28" s="849">
        <v>2</v>
      </c>
      <c r="K28" s="849">
        <v>491.22</v>
      </c>
      <c r="L28" s="849">
        <v>1</v>
      </c>
      <c r="M28" s="849">
        <v>245.61</v>
      </c>
      <c r="N28" s="849">
        <v>1</v>
      </c>
      <c r="O28" s="849">
        <v>249.96</v>
      </c>
      <c r="P28" s="837">
        <v>0.50885550262611456</v>
      </c>
      <c r="Q28" s="850">
        <v>249.96</v>
      </c>
    </row>
    <row r="29" spans="1:17" ht="14.4" customHeight="1" x14ac:dyDescent="0.3">
      <c r="A29" s="831" t="s">
        <v>567</v>
      </c>
      <c r="B29" s="832" t="s">
        <v>1632</v>
      </c>
      <c r="C29" s="832" t="s">
        <v>1602</v>
      </c>
      <c r="D29" s="832" t="s">
        <v>1655</v>
      </c>
      <c r="E29" s="832" t="s">
        <v>1656</v>
      </c>
      <c r="F29" s="849">
        <v>311</v>
      </c>
      <c r="G29" s="849">
        <v>55358</v>
      </c>
      <c r="H29" s="849">
        <v>1.6113989637305699</v>
      </c>
      <c r="I29" s="849">
        <v>178</v>
      </c>
      <c r="J29" s="849">
        <v>193</v>
      </c>
      <c r="K29" s="849">
        <v>34354</v>
      </c>
      <c r="L29" s="849">
        <v>1</v>
      </c>
      <c r="M29" s="849">
        <v>178</v>
      </c>
      <c r="N29" s="849">
        <v>169</v>
      </c>
      <c r="O29" s="849">
        <v>30589</v>
      </c>
      <c r="P29" s="837">
        <v>0.89040577516446406</v>
      </c>
      <c r="Q29" s="850">
        <v>181</v>
      </c>
    </row>
    <row r="30" spans="1:17" ht="14.4" customHeight="1" x14ac:dyDescent="0.3">
      <c r="A30" s="831" t="s">
        <v>567</v>
      </c>
      <c r="B30" s="832" t="s">
        <v>1632</v>
      </c>
      <c r="C30" s="832" t="s">
        <v>1602</v>
      </c>
      <c r="D30" s="832" t="s">
        <v>1607</v>
      </c>
      <c r="E30" s="832" t="s">
        <v>1608</v>
      </c>
      <c r="F30" s="849">
        <v>2</v>
      </c>
      <c r="G30" s="849">
        <v>391</v>
      </c>
      <c r="H30" s="849">
        <v>0.99744897959183676</v>
      </c>
      <c r="I30" s="849">
        <v>195.5</v>
      </c>
      <c r="J30" s="849">
        <v>2</v>
      </c>
      <c r="K30" s="849">
        <v>392</v>
      </c>
      <c r="L30" s="849">
        <v>1</v>
      </c>
      <c r="M30" s="849">
        <v>196</v>
      </c>
      <c r="N30" s="849">
        <v>1</v>
      </c>
      <c r="O30" s="849">
        <v>199</v>
      </c>
      <c r="P30" s="837">
        <v>0.50765306122448983</v>
      </c>
      <c r="Q30" s="850">
        <v>199</v>
      </c>
    </row>
    <row r="31" spans="1:17" ht="14.4" customHeight="1" x14ac:dyDescent="0.3">
      <c r="A31" s="831" t="s">
        <v>567</v>
      </c>
      <c r="B31" s="832" t="s">
        <v>1632</v>
      </c>
      <c r="C31" s="832" t="s">
        <v>1602</v>
      </c>
      <c r="D31" s="832" t="s">
        <v>1657</v>
      </c>
      <c r="E31" s="832" t="s">
        <v>1658</v>
      </c>
      <c r="F31" s="849">
        <v>5</v>
      </c>
      <c r="G31" s="849">
        <v>5045</v>
      </c>
      <c r="H31" s="849">
        <v>1.2490715523644467</v>
      </c>
      <c r="I31" s="849">
        <v>1009</v>
      </c>
      <c r="J31" s="849">
        <v>4</v>
      </c>
      <c r="K31" s="849">
        <v>4039</v>
      </c>
      <c r="L31" s="849">
        <v>1</v>
      </c>
      <c r="M31" s="849">
        <v>1009.75</v>
      </c>
      <c r="N31" s="849">
        <v>5</v>
      </c>
      <c r="O31" s="849">
        <v>5065</v>
      </c>
      <c r="P31" s="837">
        <v>1.2540232730873979</v>
      </c>
      <c r="Q31" s="850">
        <v>1013</v>
      </c>
    </row>
    <row r="32" spans="1:17" ht="14.4" customHeight="1" x14ac:dyDescent="0.3">
      <c r="A32" s="831" t="s">
        <v>567</v>
      </c>
      <c r="B32" s="832" t="s">
        <v>1632</v>
      </c>
      <c r="C32" s="832" t="s">
        <v>1602</v>
      </c>
      <c r="D32" s="832" t="s">
        <v>1613</v>
      </c>
      <c r="E32" s="832" t="s">
        <v>1614</v>
      </c>
      <c r="F32" s="849"/>
      <c r="G32" s="849"/>
      <c r="H32" s="849"/>
      <c r="I32" s="849"/>
      <c r="J32" s="849">
        <v>447</v>
      </c>
      <c r="K32" s="849">
        <v>100575</v>
      </c>
      <c r="L32" s="849">
        <v>1</v>
      </c>
      <c r="M32" s="849">
        <v>225</v>
      </c>
      <c r="N32" s="849">
        <v>714</v>
      </c>
      <c r="O32" s="849">
        <v>162078</v>
      </c>
      <c r="P32" s="837">
        <v>1.6115137956748695</v>
      </c>
      <c r="Q32" s="850">
        <v>227</v>
      </c>
    </row>
    <row r="33" spans="1:17" ht="14.4" customHeight="1" x14ac:dyDescent="0.3">
      <c r="A33" s="831" t="s">
        <v>567</v>
      </c>
      <c r="B33" s="832" t="s">
        <v>1632</v>
      </c>
      <c r="C33" s="832" t="s">
        <v>1602</v>
      </c>
      <c r="D33" s="832" t="s">
        <v>1659</v>
      </c>
      <c r="E33" s="832" t="s">
        <v>1660</v>
      </c>
      <c r="F33" s="849">
        <v>0</v>
      </c>
      <c r="G33" s="849">
        <v>0</v>
      </c>
      <c r="H33" s="849"/>
      <c r="I33" s="849"/>
      <c r="J33" s="849">
        <v>0</v>
      </c>
      <c r="K33" s="849">
        <v>0</v>
      </c>
      <c r="L33" s="849"/>
      <c r="M33" s="849"/>
      <c r="N33" s="849">
        <v>0</v>
      </c>
      <c r="O33" s="849">
        <v>0</v>
      </c>
      <c r="P33" s="837"/>
      <c r="Q33" s="850"/>
    </row>
    <row r="34" spans="1:17" ht="14.4" customHeight="1" x14ac:dyDescent="0.3">
      <c r="A34" s="831" t="s">
        <v>567</v>
      </c>
      <c r="B34" s="832" t="s">
        <v>1632</v>
      </c>
      <c r="C34" s="832" t="s">
        <v>1602</v>
      </c>
      <c r="D34" s="832" t="s">
        <v>1661</v>
      </c>
      <c r="E34" s="832" t="s">
        <v>1662</v>
      </c>
      <c r="F34" s="849">
        <v>1475</v>
      </c>
      <c r="G34" s="849">
        <v>0</v>
      </c>
      <c r="H34" s="849"/>
      <c r="I34" s="849">
        <v>0</v>
      </c>
      <c r="J34" s="849">
        <v>1308</v>
      </c>
      <c r="K34" s="849">
        <v>0</v>
      </c>
      <c r="L34" s="849"/>
      <c r="M34" s="849">
        <v>0</v>
      </c>
      <c r="N34" s="849">
        <v>1026</v>
      </c>
      <c r="O34" s="849">
        <v>0</v>
      </c>
      <c r="P34" s="837"/>
      <c r="Q34" s="850">
        <v>0</v>
      </c>
    </row>
    <row r="35" spans="1:17" ht="14.4" customHeight="1" x14ac:dyDescent="0.3">
      <c r="A35" s="831" t="s">
        <v>567</v>
      </c>
      <c r="B35" s="832" t="s">
        <v>1632</v>
      </c>
      <c r="C35" s="832" t="s">
        <v>1602</v>
      </c>
      <c r="D35" s="832" t="s">
        <v>1663</v>
      </c>
      <c r="E35" s="832" t="s">
        <v>1664</v>
      </c>
      <c r="F35" s="849">
        <v>20</v>
      </c>
      <c r="G35" s="849">
        <v>0</v>
      </c>
      <c r="H35" s="849"/>
      <c r="I35" s="849">
        <v>0</v>
      </c>
      <c r="J35" s="849">
        <v>17</v>
      </c>
      <c r="K35" s="849">
        <v>0</v>
      </c>
      <c r="L35" s="849"/>
      <c r="M35" s="849">
        <v>0</v>
      </c>
      <c r="N35" s="849">
        <v>19</v>
      </c>
      <c r="O35" s="849">
        <v>0</v>
      </c>
      <c r="P35" s="837"/>
      <c r="Q35" s="850">
        <v>0</v>
      </c>
    </row>
    <row r="36" spans="1:17" ht="14.4" customHeight="1" x14ac:dyDescent="0.3">
      <c r="A36" s="831" t="s">
        <v>567</v>
      </c>
      <c r="B36" s="832" t="s">
        <v>1632</v>
      </c>
      <c r="C36" s="832" t="s">
        <v>1602</v>
      </c>
      <c r="D36" s="832" t="s">
        <v>1665</v>
      </c>
      <c r="E36" s="832" t="s">
        <v>1666</v>
      </c>
      <c r="F36" s="849">
        <v>694</v>
      </c>
      <c r="G36" s="849">
        <v>0</v>
      </c>
      <c r="H36" s="849"/>
      <c r="I36" s="849">
        <v>0</v>
      </c>
      <c r="J36" s="849">
        <v>749</v>
      </c>
      <c r="K36" s="849">
        <v>0</v>
      </c>
      <c r="L36" s="849"/>
      <c r="M36" s="849">
        <v>0</v>
      </c>
      <c r="N36" s="849">
        <v>659</v>
      </c>
      <c r="O36" s="849">
        <v>0</v>
      </c>
      <c r="P36" s="837"/>
      <c r="Q36" s="850">
        <v>0</v>
      </c>
    </row>
    <row r="37" spans="1:17" ht="14.4" customHeight="1" x14ac:dyDescent="0.3">
      <c r="A37" s="831" t="s">
        <v>567</v>
      </c>
      <c r="B37" s="832" t="s">
        <v>1632</v>
      </c>
      <c r="C37" s="832" t="s">
        <v>1602</v>
      </c>
      <c r="D37" s="832" t="s">
        <v>1621</v>
      </c>
      <c r="E37" s="832" t="s">
        <v>1622</v>
      </c>
      <c r="F37" s="849">
        <v>778</v>
      </c>
      <c r="G37" s="849">
        <v>276190</v>
      </c>
      <c r="H37" s="849">
        <v>0.96406443618339532</v>
      </c>
      <c r="I37" s="849">
        <v>355</v>
      </c>
      <c r="J37" s="849">
        <v>807</v>
      </c>
      <c r="K37" s="849">
        <v>286485</v>
      </c>
      <c r="L37" s="849">
        <v>1</v>
      </c>
      <c r="M37" s="849">
        <v>355</v>
      </c>
      <c r="N37" s="849">
        <v>735</v>
      </c>
      <c r="O37" s="849">
        <v>263130</v>
      </c>
      <c r="P37" s="837">
        <v>0.91847740719409399</v>
      </c>
      <c r="Q37" s="850">
        <v>358</v>
      </c>
    </row>
    <row r="38" spans="1:17" ht="14.4" customHeight="1" x14ac:dyDescent="0.3">
      <c r="A38" s="831" t="s">
        <v>567</v>
      </c>
      <c r="B38" s="832" t="s">
        <v>1632</v>
      </c>
      <c r="C38" s="832" t="s">
        <v>1602</v>
      </c>
      <c r="D38" s="832" t="s">
        <v>1625</v>
      </c>
      <c r="E38" s="832" t="s">
        <v>1626</v>
      </c>
      <c r="F38" s="849">
        <v>713</v>
      </c>
      <c r="G38" s="849">
        <v>499813</v>
      </c>
      <c r="H38" s="849">
        <v>0.97669324266228941</v>
      </c>
      <c r="I38" s="849">
        <v>701</v>
      </c>
      <c r="J38" s="849">
        <v>729</v>
      </c>
      <c r="K38" s="849">
        <v>511740</v>
      </c>
      <c r="L38" s="849">
        <v>1</v>
      </c>
      <c r="M38" s="849">
        <v>701.97530864197529</v>
      </c>
      <c r="N38" s="849">
        <v>664</v>
      </c>
      <c r="O38" s="849">
        <v>469383</v>
      </c>
      <c r="P38" s="837">
        <v>0.91722945245632548</v>
      </c>
      <c r="Q38" s="850">
        <v>706.90210843373495</v>
      </c>
    </row>
    <row r="39" spans="1:17" ht="14.4" customHeight="1" x14ac:dyDescent="0.3">
      <c r="A39" s="831" t="s">
        <v>567</v>
      </c>
      <c r="B39" s="832" t="s">
        <v>1632</v>
      </c>
      <c r="C39" s="832" t="s">
        <v>1602</v>
      </c>
      <c r="D39" s="832" t="s">
        <v>1667</v>
      </c>
      <c r="E39" s="832" t="s">
        <v>1668</v>
      </c>
      <c r="F39" s="849">
        <v>1</v>
      </c>
      <c r="G39" s="849">
        <v>0</v>
      </c>
      <c r="H39" s="849"/>
      <c r="I39" s="849">
        <v>0</v>
      </c>
      <c r="J39" s="849">
        <v>3</v>
      </c>
      <c r="K39" s="849">
        <v>0</v>
      </c>
      <c r="L39" s="849"/>
      <c r="M39" s="849">
        <v>0</v>
      </c>
      <c r="N39" s="849"/>
      <c r="O39" s="849"/>
      <c r="P39" s="837"/>
      <c r="Q39" s="850"/>
    </row>
    <row r="40" spans="1:17" ht="14.4" customHeight="1" x14ac:dyDescent="0.3">
      <c r="A40" s="831" t="s">
        <v>567</v>
      </c>
      <c r="B40" s="832" t="s">
        <v>1632</v>
      </c>
      <c r="C40" s="832" t="s">
        <v>1602</v>
      </c>
      <c r="D40" s="832" t="s">
        <v>1669</v>
      </c>
      <c r="E40" s="832" t="s">
        <v>1670</v>
      </c>
      <c r="F40" s="849">
        <v>6</v>
      </c>
      <c r="G40" s="849">
        <v>0</v>
      </c>
      <c r="H40" s="849"/>
      <c r="I40" s="849">
        <v>0</v>
      </c>
      <c r="J40" s="849">
        <v>3</v>
      </c>
      <c r="K40" s="849">
        <v>0</v>
      </c>
      <c r="L40" s="849"/>
      <c r="M40" s="849">
        <v>0</v>
      </c>
      <c r="N40" s="849">
        <v>6</v>
      </c>
      <c r="O40" s="849">
        <v>0</v>
      </c>
      <c r="P40" s="837"/>
      <c r="Q40" s="850">
        <v>0</v>
      </c>
    </row>
    <row r="41" spans="1:17" ht="14.4" customHeight="1" x14ac:dyDescent="0.3">
      <c r="A41" s="831" t="s">
        <v>567</v>
      </c>
      <c r="B41" s="832" t="s">
        <v>1632</v>
      </c>
      <c r="C41" s="832" t="s">
        <v>1602</v>
      </c>
      <c r="D41" s="832" t="s">
        <v>1671</v>
      </c>
      <c r="E41" s="832" t="s">
        <v>1672</v>
      </c>
      <c r="F41" s="849">
        <v>162</v>
      </c>
      <c r="G41" s="849">
        <v>25272</v>
      </c>
      <c r="H41" s="849">
        <v>1.5331230283911672</v>
      </c>
      <c r="I41" s="849">
        <v>156</v>
      </c>
      <c r="J41" s="849">
        <v>105</v>
      </c>
      <c r="K41" s="849">
        <v>16484</v>
      </c>
      <c r="L41" s="849">
        <v>1</v>
      </c>
      <c r="M41" s="849">
        <v>156.99047619047619</v>
      </c>
      <c r="N41" s="849">
        <v>61</v>
      </c>
      <c r="O41" s="849">
        <v>9637</v>
      </c>
      <c r="P41" s="837">
        <v>0.58462751759281728</v>
      </c>
      <c r="Q41" s="850">
        <v>157.98360655737704</v>
      </c>
    </row>
    <row r="42" spans="1:17" ht="14.4" customHeight="1" x14ac:dyDescent="0.3">
      <c r="A42" s="831" t="s">
        <v>567</v>
      </c>
      <c r="B42" s="832" t="s">
        <v>1632</v>
      </c>
      <c r="C42" s="832" t="s">
        <v>1602</v>
      </c>
      <c r="D42" s="832" t="s">
        <v>1673</v>
      </c>
      <c r="E42" s="832" t="s">
        <v>1674</v>
      </c>
      <c r="F42" s="849">
        <v>3012</v>
      </c>
      <c r="G42" s="849">
        <v>2858388</v>
      </c>
      <c r="H42" s="849">
        <v>1.0332761578044596</v>
      </c>
      <c r="I42" s="849">
        <v>949</v>
      </c>
      <c r="J42" s="849">
        <v>2915</v>
      </c>
      <c r="K42" s="849">
        <v>2766335</v>
      </c>
      <c r="L42" s="849">
        <v>1</v>
      </c>
      <c r="M42" s="849">
        <v>949</v>
      </c>
      <c r="N42" s="849">
        <v>2651</v>
      </c>
      <c r="O42" s="849">
        <v>2512003</v>
      </c>
      <c r="P42" s="837">
        <v>0.90806174957118357</v>
      </c>
      <c r="Q42" s="850">
        <v>947.56808751414565</v>
      </c>
    </row>
    <row r="43" spans="1:17" ht="14.4" customHeight="1" x14ac:dyDescent="0.3">
      <c r="A43" s="831" t="s">
        <v>567</v>
      </c>
      <c r="B43" s="832" t="s">
        <v>1632</v>
      </c>
      <c r="C43" s="832" t="s">
        <v>1602</v>
      </c>
      <c r="D43" s="832" t="s">
        <v>1675</v>
      </c>
      <c r="E43" s="832" t="s">
        <v>1676</v>
      </c>
      <c r="F43" s="849"/>
      <c r="G43" s="849"/>
      <c r="H43" s="849"/>
      <c r="I43" s="849"/>
      <c r="J43" s="849"/>
      <c r="K43" s="849"/>
      <c r="L43" s="849"/>
      <c r="M43" s="849"/>
      <c r="N43" s="849">
        <v>595</v>
      </c>
      <c r="O43" s="849">
        <v>0</v>
      </c>
      <c r="P43" s="837"/>
      <c r="Q43" s="850">
        <v>0</v>
      </c>
    </row>
    <row r="44" spans="1:17" ht="14.4" customHeight="1" x14ac:dyDescent="0.3">
      <c r="A44" s="831" t="s">
        <v>567</v>
      </c>
      <c r="B44" s="832" t="s">
        <v>1632</v>
      </c>
      <c r="C44" s="832" t="s">
        <v>1602</v>
      </c>
      <c r="D44" s="832" t="s">
        <v>1677</v>
      </c>
      <c r="E44" s="832" t="s">
        <v>1678</v>
      </c>
      <c r="F44" s="849"/>
      <c r="G44" s="849"/>
      <c r="H44" s="849"/>
      <c r="I44" s="849"/>
      <c r="J44" s="849"/>
      <c r="K44" s="849"/>
      <c r="L44" s="849"/>
      <c r="M44" s="849"/>
      <c r="N44" s="849">
        <v>396</v>
      </c>
      <c r="O44" s="849">
        <v>44748</v>
      </c>
      <c r="P44" s="837"/>
      <c r="Q44" s="850">
        <v>113</v>
      </c>
    </row>
    <row r="45" spans="1:17" ht="14.4" customHeight="1" x14ac:dyDescent="0.3">
      <c r="A45" s="831" t="s">
        <v>567</v>
      </c>
      <c r="B45" s="832" t="s">
        <v>1632</v>
      </c>
      <c r="C45" s="832" t="s">
        <v>1602</v>
      </c>
      <c r="D45" s="832" t="s">
        <v>1679</v>
      </c>
      <c r="E45" s="832" t="s">
        <v>1680</v>
      </c>
      <c r="F45" s="849"/>
      <c r="G45" s="849"/>
      <c r="H45" s="849"/>
      <c r="I45" s="849"/>
      <c r="J45" s="849"/>
      <c r="K45" s="849"/>
      <c r="L45" s="849"/>
      <c r="M45" s="849"/>
      <c r="N45" s="849">
        <v>27</v>
      </c>
      <c r="O45" s="849">
        <v>0</v>
      </c>
      <c r="P45" s="837"/>
      <c r="Q45" s="850">
        <v>0</v>
      </c>
    </row>
    <row r="46" spans="1:17" ht="14.4" customHeight="1" x14ac:dyDescent="0.3">
      <c r="A46" s="831" t="s">
        <v>567</v>
      </c>
      <c r="B46" s="832" t="s">
        <v>1632</v>
      </c>
      <c r="C46" s="832" t="s">
        <v>1602</v>
      </c>
      <c r="D46" s="832" t="s">
        <v>1681</v>
      </c>
      <c r="E46" s="832" t="s">
        <v>1682</v>
      </c>
      <c r="F46" s="849"/>
      <c r="G46" s="849"/>
      <c r="H46" s="849"/>
      <c r="I46" s="849"/>
      <c r="J46" s="849"/>
      <c r="K46" s="849"/>
      <c r="L46" s="849"/>
      <c r="M46" s="849"/>
      <c r="N46" s="849">
        <v>1</v>
      </c>
      <c r="O46" s="849">
        <v>0</v>
      </c>
      <c r="P46" s="837"/>
      <c r="Q46" s="850">
        <v>0</v>
      </c>
    </row>
    <row r="47" spans="1:17" ht="14.4" customHeight="1" x14ac:dyDescent="0.3">
      <c r="A47" s="831" t="s">
        <v>567</v>
      </c>
      <c r="B47" s="832" t="s">
        <v>1632</v>
      </c>
      <c r="C47" s="832" t="s">
        <v>1602</v>
      </c>
      <c r="D47" s="832" t="s">
        <v>1683</v>
      </c>
      <c r="E47" s="832" t="s">
        <v>1684</v>
      </c>
      <c r="F47" s="849"/>
      <c r="G47" s="849"/>
      <c r="H47" s="849"/>
      <c r="I47" s="849"/>
      <c r="J47" s="849"/>
      <c r="K47" s="849"/>
      <c r="L47" s="849"/>
      <c r="M47" s="849"/>
      <c r="N47" s="849">
        <v>1</v>
      </c>
      <c r="O47" s="849">
        <v>0</v>
      </c>
      <c r="P47" s="837"/>
      <c r="Q47" s="850">
        <v>0</v>
      </c>
    </row>
    <row r="48" spans="1:17" ht="14.4" customHeight="1" x14ac:dyDescent="0.3">
      <c r="A48" s="831" t="s">
        <v>567</v>
      </c>
      <c r="B48" s="832" t="s">
        <v>1685</v>
      </c>
      <c r="C48" s="832" t="s">
        <v>1592</v>
      </c>
      <c r="D48" s="832" t="s">
        <v>1686</v>
      </c>
      <c r="E48" s="832" t="s">
        <v>1687</v>
      </c>
      <c r="F48" s="849">
        <v>8</v>
      </c>
      <c r="G48" s="849">
        <v>399.44</v>
      </c>
      <c r="H48" s="849"/>
      <c r="I48" s="849">
        <v>49.93</v>
      </c>
      <c r="J48" s="849"/>
      <c r="K48" s="849"/>
      <c r="L48" s="849"/>
      <c r="M48" s="849"/>
      <c r="N48" s="849"/>
      <c r="O48" s="849"/>
      <c r="P48" s="837"/>
      <c r="Q48" s="850"/>
    </row>
    <row r="49" spans="1:17" ht="14.4" customHeight="1" x14ac:dyDescent="0.3">
      <c r="A49" s="831" t="s">
        <v>567</v>
      </c>
      <c r="B49" s="832" t="s">
        <v>1685</v>
      </c>
      <c r="C49" s="832" t="s">
        <v>1592</v>
      </c>
      <c r="D49" s="832" t="s">
        <v>1633</v>
      </c>
      <c r="E49" s="832" t="s">
        <v>1634</v>
      </c>
      <c r="F49" s="849">
        <v>38</v>
      </c>
      <c r="G49" s="849">
        <v>16525.060000000001</v>
      </c>
      <c r="H49" s="849">
        <v>1.3891391151573231</v>
      </c>
      <c r="I49" s="849">
        <v>434.87000000000006</v>
      </c>
      <c r="J49" s="849">
        <v>29</v>
      </c>
      <c r="K49" s="849">
        <v>11895.900000000001</v>
      </c>
      <c r="L49" s="849">
        <v>1</v>
      </c>
      <c r="M49" s="849">
        <v>410.20344827586212</v>
      </c>
      <c r="N49" s="849">
        <v>28.1</v>
      </c>
      <c r="O49" s="849">
        <v>2069.59</v>
      </c>
      <c r="P49" s="837">
        <v>0.17397506703990451</v>
      </c>
      <c r="Q49" s="850">
        <v>73.650889679715306</v>
      </c>
    </row>
    <row r="50" spans="1:17" ht="14.4" customHeight="1" x14ac:dyDescent="0.3">
      <c r="A50" s="831" t="s">
        <v>567</v>
      </c>
      <c r="B50" s="832" t="s">
        <v>1685</v>
      </c>
      <c r="C50" s="832" t="s">
        <v>1592</v>
      </c>
      <c r="D50" s="832" t="s">
        <v>1688</v>
      </c>
      <c r="E50" s="832" t="s">
        <v>884</v>
      </c>
      <c r="F50" s="849">
        <v>0.2</v>
      </c>
      <c r="G50" s="849">
        <v>88.24</v>
      </c>
      <c r="H50" s="849">
        <v>0.39999999999999997</v>
      </c>
      <c r="I50" s="849">
        <v>441.19999999999993</v>
      </c>
      <c r="J50" s="849">
        <v>0.5</v>
      </c>
      <c r="K50" s="849">
        <v>220.6</v>
      </c>
      <c r="L50" s="849">
        <v>1</v>
      </c>
      <c r="M50" s="849">
        <v>441.2</v>
      </c>
      <c r="N50" s="849">
        <v>1</v>
      </c>
      <c r="O50" s="849">
        <v>374.12</v>
      </c>
      <c r="P50" s="837">
        <v>1.6959202175883954</v>
      </c>
      <c r="Q50" s="850">
        <v>374.12</v>
      </c>
    </row>
    <row r="51" spans="1:17" ht="14.4" customHeight="1" x14ac:dyDescent="0.3">
      <c r="A51" s="831" t="s">
        <v>567</v>
      </c>
      <c r="B51" s="832" t="s">
        <v>1685</v>
      </c>
      <c r="C51" s="832" t="s">
        <v>1592</v>
      </c>
      <c r="D51" s="832" t="s">
        <v>1689</v>
      </c>
      <c r="E51" s="832" t="s">
        <v>1690</v>
      </c>
      <c r="F51" s="849"/>
      <c r="G51" s="849"/>
      <c r="H51" s="849"/>
      <c r="I51" s="849"/>
      <c r="J51" s="849">
        <v>2</v>
      </c>
      <c r="K51" s="849">
        <v>116.8</v>
      </c>
      <c r="L51" s="849">
        <v>1</v>
      </c>
      <c r="M51" s="849">
        <v>58.4</v>
      </c>
      <c r="N51" s="849"/>
      <c r="O51" s="849"/>
      <c r="P51" s="837"/>
      <c r="Q51" s="850"/>
    </row>
    <row r="52" spans="1:17" ht="14.4" customHeight="1" x14ac:dyDescent="0.3">
      <c r="A52" s="831" t="s">
        <v>567</v>
      </c>
      <c r="B52" s="832" t="s">
        <v>1685</v>
      </c>
      <c r="C52" s="832" t="s">
        <v>1592</v>
      </c>
      <c r="D52" s="832" t="s">
        <v>1691</v>
      </c>
      <c r="E52" s="832" t="s">
        <v>1692</v>
      </c>
      <c r="F52" s="849"/>
      <c r="G52" s="849"/>
      <c r="H52" s="849"/>
      <c r="I52" s="849"/>
      <c r="J52" s="849">
        <v>1</v>
      </c>
      <c r="K52" s="849">
        <v>1237.74</v>
      </c>
      <c r="L52" s="849">
        <v>1</v>
      </c>
      <c r="M52" s="849">
        <v>1237.74</v>
      </c>
      <c r="N52" s="849"/>
      <c r="O52" s="849"/>
      <c r="P52" s="837"/>
      <c r="Q52" s="850"/>
    </row>
    <row r="53" spans="1:17" ht="14.4" customHeight="1" x14ac:dyDescent="0.3">
      <c r="A53" s="831" t="s">
        <v>567</v>
      </c>
      <c r="B53" s="832" t="s">
        <v>1685</v>
      </c>
      <c r="C53" s="832" t="s">
        <v>1592</v>
      </c>
      <c r="D53" s="832" t="s">
        <v>1693</v>
      </c>
      <c r="E53" s="832" t="s">
        <v>1694</v>
      </c>
      <c r="F53" s="849">
        <v>7</v>
      </c>
      <c r="G53" s="849">
        <v>901.18000000000006</v>
      </c>
      <c r="H53" s="849">
        <v>0.77777777777777779</v>
      </c>
      <c r="I53" s="849">
        <v>128.74</v>
      </c>
      <c r="J53" s="849">
        <v>9</v>
      </c>
      <c r="K53" s="849">
        <v>1158.6600000000001</v>
      </c>
      <c r="L53" s="849">
        <v>1</v>
      </c>
      <c r="M53" s="849">
        <v>128.74</v>
      </c>
      <c r="N53" s="849">
        <v>6</v>
      </c>
      <c r="O53" s="849">
        <v>772.44</v>
      </c>
      <c r="P53" s="837">
        <v>0.66666666666666663</v>
      </c>
      <c r="Q53" s="850">
        <v>128.74</v>
      </c>
    </row>
    <row r="54" spans="1:17" ht="14.4" customHeight="1" x14ac:dyDescent="0.3">
      <c r="A54" s="831" t="s">
        <v>567</v>
      </c>
      <c r="B54" s="832" t="s">
        <v>1685</v>
      </c>
      <c r="C54" s="832" t="s">
        <v>1592</v>
      </c>
      <c r="D54" s="832" t="s">
        <v>1635</v>
      </c>
      <c r="E54" s="832" t="s">
        <v>1636</v>
      </c>
      <c r="F54" s="849">
        <v>2.2999999999999998</v>
      </c>
      <c r="G54" s="849">
        <v>98.44</v>
      </c>
      <c r="H54" s="849">
        <v>1.6428571428571428</v>
      </c>
      <c r="I54" s="849">
        <v>42.800000000000004</v>
      </c>
      <c r="J54" s="849">
        <v>1.4</v>
      </c>
      <c r="K54" s="849">
        <v>59.92</v>
      </c>
      <c r="L54" s="849">
        <v>1</v>
      </c>
      <c r="M54" s="849">
        <v>42.800000000000004</v>
      </c>
      <c r="N54" s="849"/>
      <c r="O54" s="849"/>
      <c r="P54" s="837"/>
      <c r="Q54" s="850"/>
    </row>
    <row r="55" spans="1:17" ht="14.4" customHeight="1" x14ac:dyDescent="0.3">
      <c r="A55" s="831" t="s">
        <v>567</v>
      </c>
      <c r="B55" s="832" t="s">
        <v>1685</v>
      </c>
      <c r="C55" s="832" t="s">
        <v>1592</v>
      </c>
      <c r="D55" s="832" t="s">
        <v>1695</v>
      </c>
      <c r="E55" s="832" t="s">
        <v>1696</v>
      </c>
      <c r="F55" s="849"/>
      <c r="G55" s="849"/>
      <c r="H55" s="849"/>
      <c r="I55" s="849"/>
      <c r="J55" s="849">
        <v>0.8</v>
      </c>
      <c r="K55" s="849">
        <v>108.68</v>
      </c>
      <c r="L55" s="849">
        <v>1</v>
      </c>
      <c r="M55" s="849">
        <v>135.85</v>
      </c>
      <c r="N55" s="849">
        <v>0.8</v>
      </c>
      <c r="O55" s="849">
        <v>108.68</v>
      </c>
      <c r="P55" s="837">
        <v>1</v>
      </c>
      <c r="Q55" s="850">
        <v>135.85</v>
      </c>
    </row>
    <row r="56" spans="1:17" ht="14.4" customHeight="1" x14ac:dyDescent="0.3">
      <c r="A56" s="831" t="s">
        <v>567</v>
      </c>
      <c r="B56" s="832" t="s">
        <v>1685</v>
      </c>
      <c r="C56" s="832" t="s">
        <v>1592</v>
      </c>
      <c r="D56" s="832" t="s">
        <v>1639</v>
      </c>
      <c r="E56" s="832" t="s">
        <v>1640</v>
      </c>
      <c r="F56" s="849">
        <v>2.2000000000000002</v>
      </c>
      <c r="G56" s="849">
        <v>3589.96</v>
      </c>
      <c r="H56" s="849">
        <v>1.0999999999999999</v>
      </c>
      <c r="I56" s="849">
        <v>1631.8</v>
      </c>
      <c r="J56" s="849">
        <v>2</v>
      </c>
      <c r="K56" s="849">
        <v>3263.6000000000004</v>
      </c>
      <c r="L56" s="849">
        <v>1</v>
      </c>
      <c r="M56" s="849">
        <v>1631.8000000000002</v>
      </c>
      <c r="N56" s="849">
        <v>0.6</v>
      </c>
      <c r="O56" s="849">
        <v>979.08</v>
      </c>
      <c r="P56" s="837">
        <v>0.3</v>
      </c>
      <c r="Q56" s="850">
        <v>1631.8000000000002</v>
      </c>
    </row>
    <row r="57" spans="1:17" ht="14.4" customHeight="1" x14ac:dyDescent="0.3">
      <c r="A57" s="831" t="s">
        <v>567</v>
      </c>
      <c r="B57" s="832" t="s">
        <v>1685</v>
      </c>
      <c r="C57" s="832" t="s">
        <v>1592</v>
      </c>
      <c r="D57" s="832" t="s">
        <v>1697</v>
      </c>
      <c r="E57" s="832" t="s">
        <v>682</v>
      </c>
      <c r="F57" s="849">
        <v>7</v>
      </c>
      <c r="G57" s="849">
        <v>109139.45999999999</v>
      </c>
      <c r="H57" s="849">
        <v>0.93422585984899253</v>
      </c>
      <c r="I57" s="849">
        <v>15591.351428571428</v>
      </c>
      <c r="J57" s="849">
        <v>7.5</v>
      </c>
      <c r="K57" s="849">
        <v>116823.42</v>
      </c>
      <c r="L57" s="849">
        <v>1</v>
      </c>
      <c r="M57" s="849">
        <v>15576.456</v>
      </c>
      <c r="N57" s="849">
        <v>3</v>
      </c>
      <c r="O57" s="849">
        <v>46919.76</v>
      </c>
      <c r="P57" s="837">
        <v>0.40162974170761312</v>
      </c>
      <c r="Q57" s="850">
        <v>15639.92</v>
      </c>
    </row>
    <row r="58" spans="1:17" ht="14.4" customHeight="1" x14ac:dyDescent="0.3">
      <c r="A58" s="831" t="s">
        <v>567</v>
      </c>
      <c r="B58" s="832" t="s">
        <v>1685</v>
      </c>
      <c r="C58" s="832" t="s">
        <v>1592</v>
      </c>
      <c r="D58" s="832" t="s">
        <v>1641</v>
      </c>
      <c r="E58" s="832" t="s">
        <v>1642</v>
      </c>
      <c r="F58" s="849">
        <v>0.7</v>
      </c>
      <c r="G58" s="849">
        <v>190.19</v>
      </c>
      <c r="H58" s="849">
        <v>0.49999999999999994</v>
      </c>
      <c r="I58" s="849">
        <v>271.7</v>
      </c>
      <c r="J58" s="849">
        <v>1.4</v>
      </c>
      <c r="K58" s="849">
        <v>380.38000000000005</v>
      </c>
      <c r="L58" s="849">
        <v>1</v>
      </c>
      <c r="M58" s="849">
        <v>271.70000000000005</v>
      </c>
      <c r="N58" s="849"/>
      <c r="O58" s="849"/>
      <c r="P58" s="837"/>
      <c r="Q58" s="850"/>
    </row>
    <row r="59" spans="1:17" ht="14.4" customHeight="1" x14ac:dyDescent="0.3">
      <c r="A59" s="831" t="s">
        <v>567</v>
      </c>
      <c r="B59" s="832" t="s">
        <v>1685</v>
      </c>
      <c r="C59" s="832" t="s">
        <v>1592</v>
      </c>
      <c r="D59" s="832" t="s">
        <v>1698</v>
      </c>
      <c r="E59" s="832" t="s">
        <v>1699</v>
      </c>
      <c r="F59" s="849">
        <v>4</v>
      </c>
      <c r="G59" s="849">
        <v>438.4</v>
      </c>
      <c r="H59" s="849">
        <v>2</v>
      </c>
      <c r="I59" s="849">
        <v>109.6</v>
      </c>
      <c r="J59" s="849">
        <v>2</v>
      </c>
      <c r="K59" s="849">
        <v>219.2</v>
      </c>
      <c r="L59" s="849">
        <v>1</v>
      </c>
      <c r="M59" s="849">
        <v>109.6</v>
      </c>
      <c r="N59" s="849"/>
      <c r="O59" s="849"/>
      <c r="P59" s="837"/>
      <c r="Q59" s="850"/>
    </row>
    <row r="60" spans="1:17" ht="14.4" customHeight="1" x14ac:dyDescent="0.3">
      <c r="A60" s="831" t="s">
        <v>567</v>
      </c>
      <c r="B60" s="832" t="s">
        <v>1685</v>
      </c>
      <c r="C60" s="832" t="s">
        <v>1592</v>
      </c>
      <c r="D60" s="832" t="s">
        <v>1643</v>
      </c>
      <c r="E60" s="832" t="s">
        <v>1644</v>
      </c>
      <c r="F60" s="849">
        <v>10.5</v>
      </c>
      <c r="G60" s="849">
        <v>486.15</v>
      </c>
      <c r="H60" s="849">
        <v>8.0769230769230766</v>
      </c>
      <c r="I60" s="849">
        <v>46.3</v>
      </c>
      <c r="J60" s="849">
        <v>1.2999999999999998</v>
      </c>
      <c r="K60" s="849">
        <v>60.19</v>
      </c>
      <c r="L60" s="849">
        <v>1</v>
      </c>
      <c r="M60" s="849">
        <v>46.300000000000004</v>
      </c>
      <c r="N60" s="849"/>
      <c r="O60" s="849"/>
      <c r="P60" s="837"/>
      <c r="Q60" s="850"/>
    </row>
    <row r="61" spans="1:17" ht="14.4" customHeight="1" x14ac:dyDescent="0.3">
      <c r="A61" s="831" t="s">
        <v>567</v>
      </c>
      <c r="B61" s="832" t="s">
        <v>1685</v>
      </c>
      <c r="C61" s="832" t="s">
        <v>1592</v>
      </c>
      <c r="D61" s="832" t="s">
        <v>1645</v>
      </c>
      <c r="E61" s="832" t="s">
        <v>1644</v>
      </c>
      <c r="F61" s="849"/>
      <c r="G61" s="849"/>
      <c r="H61" s="849"/>
      <c r="I61" s="849"/>
      <c r="J61" s="849">
        <v>4.3</v>
      </c>
      <c r="K61" s="849">
        <v>338.84000000000003</v>
      </c>
      <c r="L61" s="849">
        <v>1</v>
      </c>
      <c r="M61" s="849">
        <v>78.800000000000011</v>
      </c>
      <c r="N61" s="849">
        <v>3.2</v>
      </c>
      <c r="O61" s="849">
        <v>187.87</v>
      </c>
      <c r="P61" s="837">
        <v>0.55445047810175896</v>
      </c>
      <c r="Q61" s="850">
        <v>58.709375000000001</v>
      </c>
    </row>
    <row r="62" spans="1:17" ht="14.4" customHeight="1" x14ac:dyDescent="0.3">
      <c r="A62" s="831" t="s">
        <v>567</v>
      </c>
      <c r="B62" s="832" t="s">
        <v>1685</v>
      </c>
      <c r="C62" s="832" t="s">
        <v>1592</v>
      </c>
      <c r="D62" s="832" t="s">
        <v>1700</v>
      </c>
      <c r="E62" s="832" t="s">
        <v>1701</v>
      </c>
      <c r="F62" s="849"/>
      <c r="G62" s="849"/>
      <c r="H62" s="849"/>
      <c r="I62" s="849"/>
      <c r="J62" s="849">
        <v>0.6</v>
      </c>
      <c r="K62" s="849">
        <v>359.88</v>
      </c>
      <c r="L62" s="849">
        <v>1</v>
      </c>
      <c r="M62" s="849">
        <v>599.80000000000007</v>
      </c>
      <c r="N62" s="849"/>
      <c r="O62" s="849"/>
      <c r="P62" s="837"/>
      <c r="Q62" s="850"/>
    </row>
    <row r="63" spans="1:17" ht="14.4" customHeight="1" x14ac:dyDescent="0.3">
      <c r="A63" s="831" t="s">
        <v>567</v>
      </c>
      <c r="B63" s="832" t="s">
        <v>1685</v>
      </c>
      <c r="C63" s="832" t="s">
        <v>1592</v>
      </c>
      <c r="D63" s="832" t="s">
        <v>1702</v>
      </c>
      <c r="E63" s="832" t="s">
        <v>1703</v>
      </c>
      <c r="F63" s="849">
        <v>1</v>
      </c>
      <c r="G63" s="849">
        <v>3498.62</v>
      </c>
      <c r="H63" s="849"/>
      <c r="I63" s="849">
        <v>3498.62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" customHeight="1" x14ac:dyDescent="0.3">
      <c r="A64" s="831" t="s">
        <v>567</v>
      </c>
      <c r="B64" s="832" t="s">
        <v>1685</v>
      </c>
      <c r="C64" s="832" t="s">
        <v>1592</v>
      </c>
      <c r="D64" s="832" t="s">
        <v>1704</v>
      </c>
      <c r="E64" s="832" t="s">
        <v>808</v>
      </c>
      <c r="F64" s="849">
        <v>22</v>
      </c>
      <c r="G64" s="849">
        <v>2034.78</v>
      </c>
      <c r="H64" s="849">
        <v>1.5602944559466299</v>
      </c>
      <c r="I64" s="849">
        <v>92.49</v>
      </c>
      <c r="J64" s="849">
        <v>14.1</v>
      </c>
      <c r="K64" s="849">
        <v>1304.0999999999999</v>
      </c>
      <c r="L64" s="849">
        <v>1</v>
      </c>
      <c r="M64" s="849">
        <v>92.489361702127653</v>
      </c>
      <c r="N64" s="849"/>
      <c r="O64" s="849"/>
      <c r="P64" s="837"/>
      <c r="Q64" s="850"/>
    </row>
    <row r="65" spans="1:17" ht="14.4" customHeight="1" x14ac:dyDescent="0.3">
      <c r="A65" s="831" t="s">
        <v>567</v>
      </c>
      <c r="B65" s="832" t="s">
        <v>1685</v>
      </c>
      <c r="C65" s="832" t="s">
        <v>1592</v>
      </c>
      <c r="D65" s="832" t="s">
        <v>1646</v>
      </c>
      <c r="E65" s="832" t="s">
        <v>821</v>
      </c>
      <c r="F65" s="849">
        <v>4.2</v>
      </c>
      <c r="G65" s="849">
        <v>6853.5599999999995</v>
      </c>
      <c r="H65" s="849">
        <v>2.0999999999999996</v>
      </c>
      <c r="I65" s="849">
        <v>1631.7999999999997</v>
      </c>
      <c r="J65" s="849">
        <v>2</v>
      </c>
      <c r="K65" s="849">
        <v>3263.6000000000004</v>
      </c>
      <c r="L65" s="849">
        <v>1</v>
      </c>
      <c r="M65" s="849">
        <v>1631.8000000000002</v>
      </c>
      <c r="N65" s="849">
        <v>2.2000000000000002</v>
      </c>
      <c r="O65" s="849">
        <v>3589.96</v>
      </c>
      <c r="P65" s="837">
        <v>1.0999999999999999</v>
      </c>
      <c r="Q65" s="850">
        <v>1631.8</v>
      </c>
    </row>
    <row r="66" spans="1:17" ht="14.4" customHeight="1" x14ac:dyDescent="0.3">
      <c r="A66" s="831" t="s">
        <v>567</v>
      </c>
      <c r="B66" s="832" t="s">
        <v>1685</v>
      </c>
      <c r="C66" s="832" t="s">
        <v>1592</v>
      </c>
      <c r="D66" s="832" t="s">
        <v>1705</v>
      </c>
      <c r="E66" s="832" t="s">
        <v>1706</v>
      </c>
      <c r="F66" s="849"/>
      <c r="G66" s="849"/>
      <c r="H66" s="849"/>
      <c r="I66" s="849"/>
      <c r="J66" s="849"/>
      <c r="K66" s="849"/>
      <c r="L66" s="849"/>
      <c r="M66" s="849"/>
      <c r="N66" s="849">
        <v>0.3</v>
      </c>
      <c r="O66" s="849">
        <v>44.55</v>
      </c>
      <c r="P66" s="837"/>
      <c r="Q66" s="850">
        <v>148.5</v>
      </c>
    </row>
    <row r="67" spans="1:17" ht="14.4" customHeight="1" x14ac:dyDescent="0.3">
      <c r="A67" s="831" t="s">
        <v>567</v>
      </c>
      <c r="B67" s="832" t="s">
        <v>1685</v>
      </c>
      <c r="C67" s="832" t="s">
        <v>1592</v>
      </c>
      <c r="D67" s="832" t="s">
        <v>1707</v>
      </c>
      <c r="E67" s="832" t="s">
        <v>800</v>
      </c>
      <c r="F67" s="849"/>
      <c r="G67" s="849"/>
      <c r="H67" s="849"/>
      <c r="I67" s="849"/>
      <c r="J67" s="849">
        <v>1</v>
      </c>
      <c r="K67" s="849">
        <v>3172.78</v>
      </c>
      <c r="L67" s="849">
        <v>1</v>
      </c>
      <c r="M67" s="849">
        <v>3172.78</v>
      </c>
      <c r="N67" s="849"/>
      <c r="O67" s="849"/>
      <c r="P67" s="837"/>
      <c r="Q67" s="850"/>
    </row>
    <row r="68" spans="1:17" ht="14.4" customHeight="1" x14ac:dyDescent="0.3">
      <c r="A68" s="831" t="s">
        <v>567</v>
      </c>
      <c r="B68" s="832" t="s">
        <v>1685</v>
      </c>
      <c r="C68" s="832" t="s">
        <v>1592</v>
      </c>
      <c r="D68" s="832" t="s">
        <v>1647</v>
      </c>
      <c r="E68" s="832" t="s">
        <v>870</v>
      </c>
      <c r="F68" s="849"/>
      <c r="G68" s="849"/>
      <c r="H68" s="849"/>
      <c r="I68" s="849"/>
      <c r="J68" s="849">
        <v>13</v>
      </c>
      <c r="K68" s="849">
        <v>854.75</v>
      </c>
      <c r="L68" s="849">
        <v>1</v>
      </c>
      <c r="M68" s="849">
        <v>65.75</v>
      </c>
      <c r="N68" s="849">
        <v>2</v>
      </c>
      <c r="O68" s="849">
        <v>53.22</v>
      </c>
      <c r="P68" s="837">
        <v>6.2263819830359751E-2</v>
      </c>
      <c r="Q68" s="850">
        <v>26.61</v>
      </c>
    </row>
    <row r="69" spans="1:17" ht="14.4" customHeight="1" x14ac:dyDescent="0.3">
      <c r="A69" s="831" t="s">
        <v>567</v>
      </c>
      <c r="B69" s="832" t="s">
        <v>1685</v>
      </c>
      <c r="C69" s="832" t="s">
        <v>1592</v>
      </c>
      <c r="D69" s="832" t="s">
        <v>1708</v>
      </c>
      <c r="E69" s="832" t="s">
        <v>1709</v>
      </c>
      <c r="F69" s="849"/>
      <c r="G69" s="849"/>
      <c r="H69" s="849"/>
      <c r="I69" s="849"/>
      <c r="J69" s="849">
        <v>0.7</v>
      </c>
      <c r="K69" s="849">
        <v>552.86</v>
      </c>
      <c r="L69" s="849">
        <v>1</v>
      </c>
      <c r="M69" s="849">
        <v>789.80000000000007</v>
      </c>
      <c r="N69" s="849"/>
      <c r="O69" s="849"/>
      <c r="P69" s="837"/>
      <c r="Q69" s="850"/>
    </row>
    <row r="70" spans="1:17" ht="14.4" customHeight="1" x14ac:dyDescent="0.3">
      <c r="A70" s="831" t="s">
        <v>567</v>
      </c>
      <c r="B70" s="832" t="s">
        <v>1685</v>
      </c>
      <c r="C70" s="832" t="s">
        <v>1592</v>
      </c>
      <c r="D70" s="832" t="s">
        <v>1648</v>
      </c>
      <c r="E70" s="832" t="s">
        <v>1649</v>
      </c>
      <c r="F70" s="849"/>
      <c r="G70" s="849"/>
      <c r="H70" s="849"/>
      <c r="I70" s="849"/>
      <c r="J70" s="849"/>
      <c r="K70" s="849"/>
      <c r="L70" s="849"/>
      <c r="M70" s="849"/>
      <c r="N70" s="849">
        <v>1</v>
      </c>
      <c r="O70" s="849">
        <v>143.66</v>
      </c>
      <c r="P70" s="837"/>
      <c r="Q70" s="850">
        <v>143.66</v>
      </c>
    </row>
    <row r="71" spans="1:17" ht="14.4" customHeight="1" x14ac:dyDescent="0.3">
      <c r="A71" s="831" t="s">
        <v>567</v>
      </c>
      <c r="B71" s="832" t="s">
        <v>1685</v>
      </c>
      <c r="C71" s="832" t="s">
        <v>1592</v>
      </c>
      <c r="D71" s="832" t="s">
        <v>1650</v>
      </c>
      <c r="E71" s="832" t="s">
        <v>866</v>
      </c>
      <c r="F71" s="849">
        <v>0.8</v>
      </c>
      <c r="G71" s="849">
        <v>1700.48</v>
      </c>
      <c r="H71" s="849">
        <v>0.88888888888888895</v>
      </c>
      <c r="I71" s="849">
        <v>2125.6</v>
      </c>
      <c r="J71" s="849">
        <v>0.9</v>
      </c>
      <c r="K71" s="849">
        <v>1913.04</v>
      </c>
      <c r="L71" s="849">
        <v>1</v>
      </c>
      <c r="M71" s="849">
        <v>2125.6</v>
      </c>
      <c r="N71" s="849">
        <v>1.1000000000000001</v>
      </c>
      <c r="O71" s="849">
        <v>504.57</v>
      </c>
      <c r="P71" s="837">
        <v>0.2637529795508719</v>
      </c>
      <c r="Q71" s="850">
        <v>458.69999999999993</v>
      </c>
    </row>
    <row r="72" spans="1:17" ht="14.4" customHeight="1" x14ac:dyDescent="0.3">
      <c r="A72" s="831" t="s">
        <v>567</v>
      </c>
      <c r="B72" s="832" t="s">
        <v>1685</v>
      </c>
      <c r="C72" s="832" t="s">
        <v>1592</v>
      </c>
      <c r="D72" s="832" t="s">
        <v>1651</v>
      </c>
      <c r="E72" s="832" t="s">
        <v>880</v>
      </c>
      <c r="F72" s="849">
        <v>3</v>
      </c>
      <c r="G72" s="849">
        <v>328.8</v>
      </c>
      <c r="H72" s="849">
        <v>0.75000000000000011</v>
      </c>
      <c r="I72" s="849">
        <v>109.60000000000001</v>
      </c>
      <c r="J72" s="849">
        <v>4</v>
      </c>
      <c r="K72" s="849">
        <v>438.4</v>
      </c>
      <c r="L72" s="849">
        <v>1</v>
      </c>
      <c r="M72" s="849">
        <v>109.6</v>
      </c>
      <c r="N72" s="849">
        <v>6</v>
      </c>
      <c r="O72" s="849">
        <v>200.34</v>
      </c>
      <c r="P72" s="837">
        <v>0.45697992700729928</v>
      </c>
      <c r="Q72" s="850">
        <v>33.39</v>
      </c>
    </row>
    <row r="73" spans="1:17" ht="14.4" customHeight="1" x14ac:dyDescent="0.3">
      <c r="A73" s="831" t="s">
        <v>567</v>
      </c>
      <c r="B73" s="832" t="s">
        <v>1685</v>
      </c>
      <c r="C73" s="832" t="s">
        <v>1592</v>
      </c>
      <c r="D73" s="832" t="s">
        <v>1710</v>
      </c>
      <c r="E73" s="832" t="s">
        <v>873</v>
      </c>
      <c r="F73" s="849"/>
      <c r="G73" s="849"/>
      <c r="H73" s="849"/>
      <c r="I73" s="849"/>
      <c r="J73" s="849"/>
      <c r="K73" s="849"/>
      <c r="L73" s="849"/>
      <c r="M73" s="849"/>
      <c r="N73" s="849">
        <v>2.3000000000000003</v>
      </c>
      <c r="O73" s="849">
        <v>2112.5499999999997</v>
      </c>
      <c r="P73" s="837"/>
      <c r="Q73" s="850">
        <v>918.49999999999977</v>
      </c>
    </row>
    <row r="74" spans="1:17" ht="14.4" customHeight="1" x14ac:dyDescent="0.3">
      <c r="A74" s="831" t="s">
        <v>567</v>
      </c>
      <c r="B74" s="832" t="s">
        <v>1685</v>
      </c>
      <c r="C74" s="832" t="s">
        <v>1592</v>
      </c>
      <c r="D74" s="832" t="s">
        <v>1711</v>
      </c>
      <c r="E74" s="832" t="s">
        <v>1712</v>
      </c>
      <c r="F74" s="849"/>
      <c r="G74" s="849"/>
      <c r="H74" s="849"/>
      <c r="I74" s="849"/>
      <c r="J74" s="849"/>
      <c r="K74" s="849"/>
      <c r="L74" s="849"/>
      <c r="M74" s="849"/>
      <c r="N74" s="849">
        <v>0.77</v>
      </c>
      <c r="O74" s="849">
        <v>131966.75</v>
      </c>
      <c r="P74" s="837"/>
      <c r="Q74" s="850">
        <v>171385.3896103896</v>
      </c>
    </row>
    <row r="75" spans="1:17" ht="14.4" customHeight="1" x14ac:dyDescent="0.3">
      <c r="A75" s="831" t="s">
        <v>567</v>
      </c>
      <c r="B75" s="832" t="s">
        <v>1685</v>
      </c>
      <c r="C75" s="832" t="s">
        <v>1597</v>
      </c>
      <c r="D75" s="832" t="s">
        <v>1713</v>
      </c>
      <c r="E75" s="832" t="s">
        <v>1599</v>
      </c>
      <c r="F75" s="849"/>
      <c r="G75" s="849"/>
      <c r="H75" s="849"/>
      <c r="I75" s="849"/>
      <c r="J75" s="849">
        <v>3</v>
      </c>
      <c r="K75" s="849">
        <v>7923.4500000000007</v>
      </c>
      <c r="L75" s="849">
        <v>1</v>
      </c>
      <c r="M75" s="849">
        <v>2641.15</v>
      </c>
      <c r="N75" s="849"/>
      <c r="O75" s="849"/>
      <c r="P75" s="837"/>
      <c r="Q75" s="850"/>
    </row>
    <row r="76" spans="1:17" ht="14.4" customHeight="1" x14ac:dyDescent="0.3">
      <c r="A76" s="831" t="s">
        <v>567</v>
      </c>
      <c r="B76" s="832" t="s">
        <v>1685</v>
      </c>
      <c r="C76" s="832" t="s">
        <v>1597</v>
      </c>
      <c r="D76" s="832" t="s">
        <v>1598</v>
      </c>
      <c r="E76" s="832" t="s">
        <v>1599</v>
      </c>
      <c r="F76" s="849">
        <v>35</v>
      </c>
      <c r="G76" s="849">
        <v>55279.649999999994</v>
      </c>
      <c r="H76" s="849">
        <v>1.4476425641033697</v>
      </c>
      <c r="I76" s="849">
        <v>1579.4185714285713</v>
      </c>
      <c r="J76" s="849">
        <v>23</v>
      </c>
      <c r="K76" s="849">
        <v>38185.980000000003</v>
      </c>
      <c r="L76" s="849">
        <v>1</v>
      </c>
      <c r="M76" s="849">
        <v>1660.2600000000002</v>
      </c>
      <c r="N76" s="849">
        <v>25.1</v>
      </c>
      <c r="O76" s="849">
        <v>42030.45</v>
      </c>
      <c r="P76" s="837">
        <v>1.1006775261496495</v>
      </c>
      <c r="Q76" s="850">
        <v>1674.5199203187249</v>
      </c>
    </row>
    <row r="77" spans="1:17" ht="14.4" customHeight="1" x14ac:dyDescent="0.3">
      <c r="A77" s="831" t="s">
        <v>567</v>
      </c>
      <c r="B77" s="832" t="s">
        <v>1685</v>
      </c>
      <c r="C77" s="832" t="s">
        <v>1597</v>
      </c>
      <c r="D77" s="832" t="s">
        <v>1653</v>
      </c>
      <c r="E77" s="832" t="s">
        <v>1654</v>
      </c>
      <c r="F77" s="849"/>
      <c r="G77" s="849"/>
      <c r="H77" s="849"/>
      <c r="I77" s="849"/>
      <c r="J77" s="849">
        <v>1</v>
      </c>
      <c r="K77" s="849">
        <v>10309.15</v>
      </c>
      <c r="L77" s="849">
        <v>1</v>
      </c>
      <c r="M77" s="849">
        <v>10309.15</v>
      </c>
      <c r="N77" s="849">
        <v>2</v>
      </c>
      <c r="O77" s="849">
        <v>20689.3</v>
      </c>
      <c r="P77" s="837">
        <v>2.0068870857442174</v>
      </c>
      <c r="Q77" s="850">
        <v>10344.65</v>
      </c>
    </row>
    <row r="78" spans="1:17" ht="14.4" customHeight="1" x14ac:dyDescent="0.3">
      <c r="A78" s="831" t="s">
        <v>567</v>
      </c>
      <c r="B78" s="832" t="s">
        <v>1685</v>
      </c>
      <c r="C78" s="832" t="s">
        <v>1597</v>
      </c>
      <c r="D78" s="832" t="s">
        <v>1714</v>
      </c>
      <c r="E78" s="832" t="s">
        <v>1654</v>
      </c>
      <c r="F78" s="849">
        <v>8</v>
      </c>
      <c r="G78" s="849">
        <v>32686.959999999999</v>
      </c>
      <c r="H78" s="849">
        <v>2.6461174794378599</v>
      </c>
      <c r="I78" s="849">
        <v>4085.87</v>
      </c>
      <c r="J78" s="849">
        <v>3</v>
      </c>
      <c r="K78" s="849">
        <v>12352.800000000001</v>
      </c>
      <c r="L78" s="849">
        <v>1</v>
      </c>
      <c r="M78" s="849">
        <v>4117.6000000000004</v>
      </c>
      <c r="N78" s="849">
        <v>2</v>
      </c>
      <c r="O78" s="849">
        <v>8244.76</v>
      </c>
      <c r="P78" s="837">
        <v>0.66744058027329833</v>
      </c>
      <c r="Q78" s="850">
        <v>4122.38</v>
      </c>
    </row>
    <row r="79" spans="1:17" ht="14.4" customHeight="1" x14ac:dyDescent="0.3">
      <c r="A79" s="831" t="s">
        <v>567</v>
      </c>
      <c r="B79" s="832" t="s">
        <v>1685</v>
      </c>
      <c r="C79" s="832" t="s">
        <v>1597</v>
      </c>
      <c r="D79" s="832" t="s">
        <v>1715</v>
      </c>
      <c r="E79" s="832" t="s">
        <v>1716</v>
      </c>
      <c r="F79" s="849">
        <v>7</v>
      </c>
      <c r="G79" s="849">
        <v>8481.27</v>
      </c>
      <c r="H79" s="849">
        <v>1.4000000000000001</v>
      </c>
      <c r="I79" s="849">
        <v>1211.6100000000001</v>
      </c>
      <c r="J79" s="849">
        <v>5</v>
      </c>
      <c r="K79" s="849">
        <v>6058.0499999999993</v>
      </c>
      <c r="L79" s="849">
        <v>1</v>
      </c>
      <c r="M79" s="849">
        <v>1211.6099999999999</v>
      </c>
      <c r="N79" s="849">
        <v>3</v>
      </c>
      <c r="O79" s="849">
        <v>3673.0499999999997</v>
      </c>
      <c r="P79" s="837">
        <v>0.60630896080421925</v>
      </c>
      <c r="Q79" s="850">
        <v>1224.3499999999999</v>
      </c>
    </row>
    <row r="80" spans="1:17" ht="14.4" customHeight="1" x14ac:dyDescent="0.3">
      <c r="A80" s="831" t="s">
        <v>567</v>
      </c>
      <c r="B80" s="832" t="s">
        <v>1685</v>
      </c>
      <c r="C80" s="832" t="s">
        <v>1597</v>
      </c>
      <c r="D80" s="832" t="s">
        <v>1600</v>
      </c>
      <c r="E80" s="832" t="s">
        <v>1601</v>
      </c>
      <c r="F80" s="849">
        <v>43</v>
      </c>
      <c r="G80" s="849">
        <v>10496.630000000001</v>
      </c>
      <c r="H80" s="849">
        <v>1.473689013560888</v>
      </c>
      <c r="I80" s="849">
        <v>244.10767441860469</v>
      </c>
      <c r="J80" s="849">
        <v>29</v>
      </c>
      <c r="K80" s="849">
        <v>7122.69</v>
      </c>
      <c r="L80" s="849">
        <v>1</v>
      </c>
      <c r="M80" s="849">
        <v>245.60999999999999</v>
      </c>
      <c r="N80" s="849">
        <v>29</v>
      </c>
      <c r="O80" s="849">
        <v>7248.84</v>
      </c>
      <c r="P80" s="837">
        <v>1.0177110052522291</v>
      </c>
      <c r="Q80" s="850">
        <v>249.96</v>
      </c>
    </row>
    <row r="81" spans="1:17" ht="14.4" customHeight="1" x14ac:dyDescent="0.3">
      <c r="A81" s="831" t="s">
        <v>567</v>
      </c>
      <c r="B81" s="832" t="s">
        <v>1685</v>
      </c>
      <c r="C81" s="832" t="s">
        <v>1717</v>
      </c>
      <c r="D81" s="832" t="s">
        <v>1718</v>
      </c>
      <c r="E81" s="832" t="s">
        <v>1719</v>
      </c>
      <c r="F81" s="849"/>
      <c r="G81" s="849"/>
      <c r="H81" s="849"/>
      <c r="I81" s="849"/>
      <c r="J81" s="849">
        <v>2</v>
      </c>
      <c r="K81" s="849">
        <v>7851.26</v>
      </c>
      <c r="L81" s="849">
        <v>1</v>
      </c>
      <c r="M81" s="849">
        <v>3925.63</v>
      </c>
      <c r="N81" s="849"/>
      <c r="O81" s="849"/>
      <c r="P81" s="837"/>
      <c r="Q81" s="850"/>
    </row>
    <row r="82" spans="1:17" ht="14.4" customHeight="1" x14ac:dyDescent="0.3">
      <c r="A82" s="831" t="s">
        <v>567</v>
      </c>
      <c r="B82" s="832" t="s">
        <v>1685</v>
      </c>
      <c r="C82" s="832" t="s">
        <v>1717</v>
      </c>
      <c r="D82" s="832" t="s">
        <v>1720</v>
      </c>
      <c r="E82" s="832" t="s">
        <v>1721</v>
      </c>
      <c r="F82" s="849"/>
      <c r="G82" s="849"/>
      <c r="H82" s="849"/>
      <c r="I82" s="849"/>
      <c r="J82" s="849">
        <v>3</v>
      </c>
      <c r="K82" s="849">
        <v>15669.9</v>
      </c>
      <c r="L82" s="849">
        <v>1</v>
      </c>
      <c r="M82" s="849">
        <v>5223.3</v>
      </c>
      <c r="N82" s="849"/>
      <c r="O82" s="849"/>
      <c r="P82" s="837"/>
      <c r="Q82" s="850"/>
    </row>
    <row r="83" spans="1:17" ht="14.4" customHeight="1" x14ac:dyDescent="0.3">
      <c r="A83" s="831" t="s">
        <v>567</v>
      </c>
      <c r="B83" s="832" t="s">
        <v>1685</v>
      </c>
      <c r="C83" s="832" t="s">
        <v>1717</v>
      </c>
      <c r="D83" s="832" t="s">
        <v>1722</v>
      </c>
      <c r="E83" s="832" t="s">
        <v>1723</v>
      </c>
      <c r="F83" s="849"/>
      <c r="G83" s="849"/>
      <c r="H83" s="849"/>
      <c r="I83" s="849"/>
      <c r="J83" s="849">
        <v>1</v>
      </c>
      <c r="K83" s="849">
        <v>10478</v>
      </c>
      <c r="L83" s="849">
        <v>1</v>
      </c>
      <c r="M83" s="849">
        <v>10478</v>
      </c>
      <c r="N83" s="849">
        <v>1</v>
      </c>
      <c r="O83" s="849">
        <v>10478</v>
      </c>
      <c r="P83" s="837">
        <v>1</v>
      </c>
      <c r="Q83" s="850">
        <v>10478</v>
      </c>
    </row>
    <row r="84" spans="1:17" ht="14.4" customHeight="1" x14ac:dyDescent="0.3">
      <c r="A84" s="831" t="s">
        <v>567</v>
      </c>
      <c r="B84" s="832" t="s">
        <v>1685</v>
      </c>
      <c r="C84" s="832" t="s">
        <v>1717</v>
      </c>
      <c r="D84" s="832" t="s">
        <v>1724</v>
      </c>
      <c r="E84" s="832" t="s">
        <v>1725</v>
      </c>
      <c r="F84" s="849">
        <v>1</v>
      </c>
      <c r="G84" s="849">
        <v>556.5</v>
      </c>
      <c r="H84" s="849"/>
      <c r="I84" s="849">
        <v>556.5</v>
      </c>
      <c r="J84" s="849"/>
      <c r="K84" s="849"/>
      <c r="L84" s="849"/>
      <c r="M84" s="849"/>
      <c r="N84" s="849"/>
      <c r="O84" s="849"/>
      <c r="P84" s="837"/>
      <c r="Q84" s="850"/>
    </row>
    <row r="85" spans="1:17" ht="14.4" customHeight="1" x14ac:dyDescent="0.3">
      <c r="A85" s="831" t="s">
        <v>567</v>
      </c>
      <c r="B85" s="832" t="s">
        <v>1685</v>
      </c>
      <c r="C85" s="832" t="s">
        <v>1717</v>
      </c>
      <c r="D85" s="832" t="s">
        <v>1726</v>
      </c>
      <c r="E85" s="832" t="s">
        <v>1727</v>
      </c>
      <c r="F85" s="849"/>
      <c r="G85" s="849"/>
      <c r="H85" s="849"/>
      <c r="I85" s="849"/>
      <c r="J85" s="849"/>
      <c r="K85" s="849"/>
      <c r="L85" s="849"/>
      <c r="M85" s="849"/>
      <c r="N85" s="849">
        <v>1</v>
      </c>
      <c r="O85" s="849">
        <v>61920</v>
      </c>
      <c r="P85" s="837"/>
      <c r="Q85" s="850">
        <v>61920</v>
      </c>
    </row>
    <row r="86" spans="1:17" ht="14.4" customHeight="1" x14ac:dyDescent="0.3">
      <c r="A86" s="831" t="s">
        <v>567</v>
      </c>
      <c r="B86" s="832" t="s">
        <v>1685</v>
      </c>
      <c r="C86" s="832" t="s">
        <v>1717</v>
      </c>
      <c r="D86" s="832" t="s">
        <v>1728</v>
      </c>
      <c r="E86" s="832" t="s">
        <v>1729</v>
      </c>
      <c r="F86" s="849"/>
      <c r="G86" s="849"/>
      <c r="H86" s="849"/>
      <c r="I86" s="849"/>
      <c r="J86" s="849">
        <v>1</v>
      </c>
      <c r="K86" s="849">
        <v>6133.4</v>
      </c>
      <c r="L86" s="849">
        <v>1</v>
      </c>
      <c r="M86" s="849">
        <v>6133.4</v>
      </c>
      <c r="N86" s="849"/>
      <c r="O86" s="849"/>
      <c r="P86" s="837"/>
      <c r="Q86" s="850"/>
    </row>
    <row r="87" spans="1:17" ht="14.4" customHeight="1" x14ac:dyDescent="0.3">
      <c r="A87" s="831" t="s">
        <v>567</v>
      </c>
      <c r="B87" s="832" t="s">
        <v>1685</v>
      </c>
      <c r="C87" s="832" t="s">
        <v>1602</v>
      </c>
      <c r="D87" s="832" t="s">
        <v>1655</v>
      </c>
      <c r="E87" s="832" t="s">
        <v>1656</v>
      </c>
      <c r="F87" s="849"/>
      <c r="G87" s="849"/>
      <c r="H87" s="849"/>
      <c r="I87" s="849"/>
      <c r="J87" s="849">
        <v>40</v>
      </c>
      <c r="K87" s="849">
        <v>7120</v>
      </c>
      <c r="L87" s="849">
        <v>1</v>
      </c>
      <c r="M87" s="849">
        <v>178</v>
      </c>
      <c r="N87" s="849">
        <v>73</v>
      </c>
      <c r="O87" s="849">
        <v>13213</v>
      </c>
      <c r="P87" s="837">
        <v>1.8557584269662921</v>
      </c>
      <c r="Q87" s="850">
        <v>181</v>
      </c>
    </row>
    <row r="88" spans="1:17" ht="14.4" customHeight="1" x14ac:dyDescent="0.3">
      <c r="A88" s="831" t="s">
        <v>567</v>
      </c>
      <c r="B88" s="832" t="s">
        <v>1685</v>
      </c>
      <c r="C88" s="832" t="s">
        <v>1602</v>
      </c>
      <c r="D88" s="832" t="s">
        <v>1730</v>
      </c>
      <c r="E88" s="832" t="s">
        <v>1731</v>
      </c>
      <c r="F88" s="849">
        <v>70</v>
      </c>
      <c r="G88" s="849">
        <v>2027550</v>
      </c>
      <c r="H88" s="849">
        <v>0.89743589743589747</v>
      </c>
      <c r="I88" s="849">
        <v>28965</v>
      </c>
      <c r="J88" s="849">
        <v>78</v>
      </c>
      <c r="K88" s="849">
        <v>2259270</v>
      </c>
      <c r="L88" s="849">
        <v>1</v>
      </c>
      <c r="M88" s="849">
        <v>28965</v>
      </c>
      <c r="N88" s="849">
        <v>31</v>
      </c>
      <c r="O88" s="849">
        <v>897915</v>
      </c>
      <c r="P88" s="837">
        <v>0.39743589743589741</v>
      </c>
      <c r="Q88" s="850">
        <v>28965</v>
      </c>
    </row>
    <row r="89" spans="1:17" ht="14.4" customHeight="1" x14ac:dyDescent="0.3">
      <c r="A89" s="831" t="s">
        <v>567</v>
      </c>
      <c r="B89" s="832" t="s">
        <v>1685</v>
      </c>
      <c r="C89" s="832" t="s">
        <v>1602</v>
      </c>
      <c r="D89" s="832" t="s">
        <v>1732</v>
      </c>
      <c r="E89" s="832" t="s">
        <v>1733</v>
      </c>
      <c r="F89" s="849">
        <v>271</v>
      </c>
      <c r="G89" s="849">
        <v>3705112</v>
      </c>
      <c r="H89" s="849">
        <v>1.4491978609625669</v>
      </c>
      <c r="I89" s="849">
        <v>13672</v>
      </c>
      <c r="J89" s="849">
        <v>187</v>
      </c>
      <c r="K89" s="849">
        <v>2556664</v>
      </c>
      <c r="L89" s="849">
        <v>1</v>
      </c>
      <c r="M89" s="849">
        <v>13672</v>
      </c>
      <c r="N89" s="849">
        <v>157</v>
      </c>
      <c r="O89" s="849">
        <v>2146504</v>
      </c>
      <c r="P89" s="837">
        <v>0.83957219251336901</v>
      </c>
      <c r="Q89" s="850">
        <v>13672</v>
      </c>
    </row>
    <row r="90" spans="1:17" ht="14.4" customHeight="1" x14ac:dyDescent="0.3">
      <c r="A90" s="831" t="s">
        <v>567</v>
      </c>
      <c r="B90" s="832" t="s">
        <v>1685</v>
      </c>
      <c r="C90" s="832" t="s">
        <v>1602</v>
      </c>
      <c r="D90" s="832" t="s">
        <v>1659</v>
      </c>
      <c r="E90" s="832" t="s">
        <v>1660</v>
      </c>
      <c r="F90" s="849">
        <v>0</v>
      </c>
      <c r="G90" s="849">
        <v>0</v>
      </c>
      <c r="H90" s="849"/>
      <c r="I90" s="849"/>
      <c r="J90" s="849">
        <v>0</v>
      </c>
      <c r="K90" s="849">
        <v>0</v>
      </c>
      <c r="L90" s="849"/>
      <c r="M90" s="849"/>
      <c r="N90" s="849">
        <v>0</v>
      </c>
      <c r="O90" s="849">
        <v>0</v>
      </c>
      <c r="P90" s="837"/>
      <c r="Q90" s="850"/>
    </row>
    <row r="91" spans="1:17" ht="14.4" customHeight="1" x14ac:dyDescent="0.3">
      <c r="A91" s="831" t="s">
        <v>567</v>
      </c>
      <c r="B91" s="832" t="s">
        <v>1685</v>
      </c>
      <c r="C91" s="832" t="s">
        <v>1602</v>
      </c>
      <c r="D91" s="832" t="s">
        <v>1661</v>
      </c>
      <c r="E91" s="832" t="s">
        <v>1662</v>
      </c>
      <c r="F91" s="849">
        <v>758</v>
      </c>
      <c r="G91" s="849">
        <v>0</v>
      </c>
      <c r="H91" s="849"/>
      <c r="I91" s="849">
        <v>0</v>
      </c>
      <c r="J91" s="849">
        <v>907</v>
      </c>
      <c r="K91" s="849">
        <v>0</v>
      </c>
      <c r="L91" s="849"/>
      <c r="M91" s="849">
        <v>0</v>
      </c>
      <c r="N91" s="849">
        <v>328</v>
      </c>
      <c r="O91" s="849">
        <v>0</v>
      </c>
      <c r="P91" s="837"/>
      <c r="Q91" s="850">
        <v>0</v>
      </c>
    </row>
    <row r="92" spans="1:17" ht="14.4" customHeight="1" x14ac:dyDescent="0.3">
      <c r="A92" s="831" t="s">
        <v>567</v>
      </c>
      <c r="B92" s="832" t="s">
        <v>1685</v>
      </c>
      <c r="C92" s="832" t="s">
        <v>1602</v>
      </c>
      <c r="D92" s="832" t="s">
        <v>1734</v>
      </c>
      <c r="E92" s="832" t="s">
        <v>1735</v>
      </c>
      <c r="F92" s="849"/>
      <c r="G92" s="849"/>
      <c r="H92" s="849"/>
      <c r="I92" s="849"/>
      <c r="J92" s="849"/>
      <c r="K92" s="849"/>
      <c r="L92" s="849"/>
      <c r="M92" s="849"/>
      <c r="N92" s="849">
        <v>2</v>
      </c>
      <c r="O92" s="849">
        <v>0</v>
      </c>
      <c r="P92" s="837"/>
      <c r="Q92" s="850">
        <v>0</v>
      </c>
    </row>
    <row r="93" spans="1:17" ht="14.4" customHeight="1" x14ac:dyDescent="0.3">
      <c r="A93" s="831" t="s">
        <v>567</v>
      </c>
      <c r="B93" s="832" t="s">
        <v>1685</v>
      </c>
      <c r="C93" s="832" t="s">
        <v>1602</v>
      </c>
      <c r="D93" s="832" t="s">
        <v>1663</v>
      </c>
      <c r="E93" s="832" t="s">
        <v>1664</v>
      </c>
      <c r="F93" s="849">
        <v>18</v>
      </c>
      <c r="G93" s="849">
        <v>0</v>
      </c>
      <c r="H93" s="849"/>
      <c r="I93" s="849">
        <v>0</v>
      </c>
      <c r="J93" s="849">
        <v>17</v>
      </c>
      <c r="K93" s="849">
        <v>0</v>
      </c>
      <c r="L93" s="849"/>
      <c r="M93" s="849">
        <v>0</v>
      </c>
      <c r="N93" s="849">
        <v>6</v>
      </c>
      <c r="O93" s="849">
        <v>0</v>
      </c>
      <c r="P93" s="837"/>
      <c r="Q93" s="850">
        <v>0</v>
      </c>
    </row>
    <row r="94" spans="1:17" ht="14.4" customHeight="1" x14ac:dyDescent="0.3">
      <c r="A94" s="831" t="s">
        <v>567</v>
      </c>
      <c r="B94" s="832" t="s">
        <v>1685</v>
      </c>
      <c r="C94" s="832" t="s">
        <v>1602</v>
      </c>
      <c r="D94" s="832" t="s">
        <v>1736</v>
      </c>
      <c r="E94" s="832" t="s">
        <v>1737</v>
      </c>
      <c r="F94" s="849">
        <v>7</v>
      </c>
      <c r="G94" s="849">
        <v>0</v>
      </c>
      <c r="H94" s="849"/>
      <c r="I94" s="849">
        <v>0</v>
      </c>
      <c r="J94" s="849">
        <v>4</v>
      </c>
      <c r="K94" s="849">
        <v>0</v>
      </c>
      <c r="L94" s="849"/>
      <c r="M94" s="849">
        <v>0</v>
      </c>
      <c r="N94" s="849">
        <v>4</v>
      </c>
      <c r="O94" s="849">
        <v>0</v>
      </c>
      <c r="P94" s="837"/>
      <c r="Q94" s="850">
        <v>0</v>
      </c>
    </row>
    <row r="95" spans="1:17" ht="14.4" customHeight="1" x14ac:dyDescent="0.3">
      <c r="A95" s="831" t="s">
        <v>567</v>
      </c>
      <c r="B95" s="832" t="s">
        <v>1685</v>
      </c>
      <c r="C95" s="832" t="s">
        <v>1602</v>
      </c>
      <c r="D95" s="832" t="s">
        <v>1665</v>
      </c>
      <c r="E95" s="832" t="s">
        <v>1666</v>
      </c>
      <c r="F95" s="849">
        <v>18</v>
      </c>
      <c r="G95" s="849">
        <v>0</v>
      </c>
      <c r="H95" s="849"/>
      <c r="I95" s="849">
        <v>0</v>
      </c>
      <c r="J95" s="849">
        <v>19</v>
      </c>
      <c r="K95" s="849">
        <v>0</v>
      </c>
      <c r="L95" s="849"/>
      <c r="M95" s="849">
        <v>0</v>
      </c>
      <c r="N95" s="849">
        <v>17</v>
      </c>
      <c r="O95" s="849">
        <v>0</v>
      </c>
      <c r="P95" s="837"/>
      <c r="Q95" s="850">
        <v>0</v>
      </c>
    </row>
    <row r="96" spans="1:17" ht="14.4" customHeight="1" x14ac:dyDescent="0.3">
      <c r="A96" s="831" t="s">
        <v>567</v>
      </c>
      <c r="B96" s="832" t="s">
        <v>1685</v>
      </c>
      <c r="C96" s="832" t="s">
        <v>1602</v>
      </c>
      <c r="D96" s="832" t="s">
        <v>1738</v>
      </c>
      <c r="E96" s="832" t="s">
        <v>1735</v>
      </c>
      <c r="F96" s="849"/>
      <c r="G96" s="849"/>
      <c r="H96" s="849"/>
      <c r="I96" s="849"/>
      <c r="J96" s="849"/>
      <c r="K96" s="849"/>
      <c r="L96" s="849"/>
      <c r="M96" s="849"/>
      <c r="N96" s="849">
        <v>2</v>
      </c>
      <c r="O96" s="849">
        <v>0</v>
      </c>
      <c r="P96" s="837"/>
      <c r="Q96" s="850">
        <v>0</v>
      </c>
    </row>
    <row r="97" spans="1:17" ht="14.4" customHeight="1" x14ac:dyDescent="0.3">
      <c r="A97" s="831" t="s">
        <v>567</v>
      </c>
      <c r="B97" s="832" t="s">
        <v>1685</v>
      </c>
      <c r="C97" s="832" t="s">
        <v>1602</v>
      </c>
      <c r="D97" s="832" t="s">
        <v>1621</v>
      </c>
      <c r="E97" s="832" t="s">
        <v>1622</v>
      </c>
      <c r="F97" s="849">
        <v>19</v>
      </c>
      <c r="G97" s="849">
        <v>6744</v>
      </c>
      <c r="H97" s="849">
        <v>1.1174813587406793</v>
      </c>
      <c r="I97" s="849">
        <v>354.94736842105266</v>
      </c>
      <c r="J97" s="849">
        <v>17</v>
      </c>
      <c r="K97" s="849">
        <v>6035</v>
      </c>
      <c r="L97" s="849">
        <v>1</v>
      </c>
      <c r="M97" s="849">
        <v>355</v>
      </c>
      <c r="N97" s="849">
        <v>9</v>
      </c>
      <c r="O97" s="849">
        <v>3219</v>
      </c>
      <c r="P97" s="837">
        <v>0.53338856669428336</v>
      </c>
      <c r="Q97" s="850">
        <v>357.66666666666669</v>
      </c>
    </row>
    <row r="98" spans="1:17" ht="14.4" customHeight="1" x14ac:dyDescent="0.3">
      <c r="A98" s="831" t="s">
        <v>567</v>
      </c>
      <c r="B98" s="832" t="s">
        <v>1685</v>
      </c>
      <c r="C98" s="832" t="s">
        <v>1602</v>
      </c>
      <c r="D98" s="832" t="s">
        <v>1739</v>
      </c>
      <c r="E98" s="832" t="s">
        <v>1735</v>
      </c>
      <c r="F98" s="849"/>
      <c r="G98" s="849"/>
      <c r="H98" s="849"/>
      <c r="I98" s="849"/>
      <c r="J98" s="849"/>
      <c r="K98" s="849"/>
      <c r="L98" s="849"/>
      <c r="M98" s="849"/>
      <c r="N98" s="849">
        <v>3</v>
      </c>
      <c r="O98" s="849">
        <v>0</v>
      </c>
      <c r="P98" s="837"/>
      <c r="Q98" s="850">
        <v>0</v>
      </c>
    </row>
    <row r="99" spans="1:17" ht="14.4" customHeight="1" x14ac:dyDescent="0.3">
      <c r="A99" s="831" t="s">
        <v>567</v>
      </c>
      <c r="B99" s="832" t="s">
        <v>1685</v>
      </c>
      <c r="C99" s="832" t="s">
        <v>1602</v>
      </c>
      <c r="D99" s="832" t="s">
        <v>1625</v>
      </c>
      <c r="E99" s="832" t="s">
        <v>1626</v>
      </c>
      <c r="F99" s="849">
        <v>79</v>
      </c>
      <c r="G99" s="849">
        <v>55379</v>
      </c>
      <c r="H99" s="849">
        <v>1.2328361531611753</v>
      </c>
      <c r="I99" s="849">
        <v>701</v>
      </c>
      <c r="J99" s="849">
        <v>64</v>
      </c>
      <c r="K99" s="849">
        <v>44920</v>
      </c>
      <c r="L99" s="849">
        <v>1</v>
      </c>
      <c r="M99" s="849">
        <v>701.875</v>
      </c>
      <c r="N99" s="849">
        <v>38</v>
      </c>
      <c r="O99" s="849">
        <v>26831</v>
      </c>
      <c r="P99" s="837">
        <v>0.59730632235084591</v>
      </c>
      <c r="Q99" s="850">
        <v>706.07894736842104</v>
      </c>
    </row>
    <row r="100" spans="1:17" ht="14.4" customHeight="1" x14ac:dyDescent="0.3">
      <c r="A100" s="831" t="s">
        <v>567</v>
      </c>
      <c r="B100" s="832" t="s">
        <v>1685</v>
      </c>
      <c r="C100" s="832" t="s">
        <v>1602</v>
      </c>
      <c r="D100" s="832" t="s">
        <v>1740</v>
      </c>
      <c r="E100" s="832" t="s">
        <v>1735</v>
      </c>
      <c r="F100" s="849"/>
      <c r="G100" s="849"/>
      <c r="H100" s="849"/>
      <c r="I100" s="849"/>
      <c r="J100" s="849"/>
      <c r="K100" s="849"/>
      <c r="L100" s="849"/>
      <c r="M100" s="849"/>
      <c r="N100" s="849">
        <v>1</v>
      </c>
      <c r="O100" s="849">
        <v>0</v>
      </c>
      <c r="P100" s="837"/>
      <c r="Q100" s="850">
        <v>0</v>
      </c>
    </row>
    <row r="101" spans="1:17" ht="14.4" customHeight="1" x14ac:dyDescent="0.3">
      <c r="A101" s="831" t="s">
        <v>567</v>
      </c>
      <c r="B101" s="832" t="s">
        <v>1685</v>
      </c>
      <c r="C101" s="832" t="s">
        <v>1602</v>
      </c>
      <c r="D101" s="832" t="s">
        <v>1741</v>
      </c>
      <c r="E101" s="832" t="s">
        <v>1742</v>
      </c>
      <c r="F101" s="849">
        <v>946</v>
      </c>
      <c r="G101" s="849">
        <v>5971152</v>
      </c>
      <c r="H101" s="849">
        <v>1.0886075949367089</v>
      </c>
      <c r="I101" s="849">
        <v>6312</v>
      </c>
      <c r="J101" s="849">
        <v>869</v>
      </c>
      <c r="K101" s="849">
        <v>5485128</v>
      </c>
      <c r="L101" s="849">
        <v>1</v>
      </c>
      <c r="M101" s="849">
        <v>6312</v>
      </c>
      <c r="N101" s="849">
        <v>534</v>
      </c>
      <c r="O101" s="849">
        <v>3370608</v>
      </c>
      <c r="P101" s="837">
        <v>0.61449942462600693</v>
      </c>
      <c r="Q101" s="850">
        <v>6312</v>
      </c>
    </row>
    <row r="102" spans="1:17" ht="14.4" customHeight="1" x14ac:dyDescent="0.3">
      <c r="A102" s="831" t="s">
        <v>567</v>
      </c>
      <c r="B102" s="832" t="s">
        <v>1685</v>
      </c>
      <c r="C102" s="832" t="s">
        <v>1602</v>
      </c>
      <c r="D102" s="832" t="s">
        <v>1669</v>
      </c>
      <c r="E102" s="832" t="s">
        <v>1670</v>
      </c>
      <c r="F102" s="849">
        <v>27</v>
      </c>
      <c r="G102" s="849">
        <v>0</v>
      </c>
      <c r="H102" s="849"/>
      <c r="I102" s="849">
        <v>0</v>
      </c>
      <c r="J102" s="849">
        <v>17</v>
      </c>
      <c r="K102" s="849">
        <v>0</v>
      </c>
      <c r="L102" s="849"/>
      <c r="M102" s="849">
        <v>0</v>
      </c>
      <c r="N102" s="849">
        <v>10</v>
      </c>
      <c r="O102" s="849">
        <v>0</v>
      </c>
      <c r="P102" s="837"/>
      <c r="Q102" s="850">
        <v>0</v>
      </c>
    </row>
    <row r="103" spans="1:17" ht="14.4" customHeight="1" x14ac:dyDescent="0.3">
      <c r="A103" s="831" t="s">
        <v>567</v>
      </c>
      <c r="B103" s="832" t="s">
        <v>1685</v>
      </c>
      <c r="C103" s="832" t="s">
        <v>1602</v>
      </c>
      <c r="D103" s="832" t="s">
        <v>1671</v>
      </c>
      <c r="E103" s="832" t="s">
        <v>1672</v>
      </c>
      <c r="F103" s="849"/>
      <c r="G103" s="849"/>
      <c r="H103" s="849"/>
      <c r="I103" s="849"/>
      <c r="J103" s="849">
        <v>15</v>
      </c>
      <c r="K103" s="849">
        <v>2355</v>
      </c>
      <c r="L103" s="849">
        <v>1</v>
      </c>
      <c r="M103" s="849">
        <v>157</v>
      </c>
      <c r="N103" s="849">
        <v>27</v>
      </c>
      <c r="O103" s="849">
        <v>4266</v>
      </c>
      <c r="P103" s="837">
        <v>1.8114649681528663</v>
      </c>
      <c r="Q103" s="850">
        <v>158</v>
      </c>
    </row>
    <row r="104" spans="1:17" ht="14.4" customHeight="1" x14ac:dyDescent="0.3">
      <c r="A104" s="831" t="s">
        <v>567</v>
      </c>
      <c r="B104" s="832" t="s">
        <v>1685</v>
      </c>
      <c r="C104" s="832" t="s">
        <v>1602</v>
      </c>
      <c r="D104" s="832" t="s">
        <v>1743</v>
      </c>
      <c r="E104" s="832" t="s">
        <v>1744</v>
      </c>
      <c r="F104" s="849">
        <v>232</v>
      </c>
      <c r="G104" s="849">
        <v>5738520</v>
      </c>
      <c r="H104" s="849">
        <v>0.84363636363636363</v>
      </c>
      <c r="I104" s="849">
        <v>24735</v>
      </c>
      <c r="J104" s="849">
        <v>275</v>
      </c>
      <c r="K104" s="849">
        <v>6802125</v>
      </c>
      <c r="L104" s="849">
        <v>1</v>
      </c>
      <c r="M104" s="849">
        <v>24735</v>
      </c>
      <c r="N104" s="849">
        <v>268</v>
      </c>
      <c r="O104" s="849">
        <v>6628980</v>
      </c>
      <c r="P104" s="837">
        <v>0.97454545454545449</v>
      </c>
      <c r="Q104" s="850">
        <v>24735</v>
      </c>
    </row>
    <row r="105" spans="1:17" ht="14.4" customHeight="1" x14ac:dyDescent="0.3">
      <c r="A105" s="831" t="s">
        <v>567</v>
      </c>
      <c r="B105" s="832" t="s">
        <v>1685</v>
      </c>
      <c r="C105" s="832" t="s">
        <v>1602</v>
      </c>
      <c r="D105" s="832" t="s">
        <v>1745</v>
      </c>
      <c r="E105" s="832" t="s">
        <v>1746</v>
      </c>
      <c r="F105" s="849">
        <v>10</v>
      </c>
      <c r="G105" s="849">
        <v>0</v>
      </c>
      <c r="H105" s="849"/>
      <c r="I105" s="849">
        <v>0</v>
      </c>
      <c r="J105" s="849">
        <v>11</v>
      </c>
      <c r="K105" s="849">
        <v>0</v>
      </c>
      <c r="L105" s="849"/>
      <c r="M105" s="849">
        <v>0</v>
      </c>
      <c r="N105" s="849">
        <v>8</v>
      </c>
      <c r="O105" s="849">
        <v>0</v>
      </c>
      <c r="P105" s="837"/>
      <c r="Q105" s="850">
        <v>0</v>
      </c>
    </row>
    <row r="106" spans="1:17" ht="14.4" customHeight="1" x14ac:dyDescent="0.3">
      <c r="A106" s="831" t="s">
        <v>567</v>
      </c>
      <c r="B106" s="832" t="s">
        <v>1685</v>
      </c>
      <c r="C106" s="832" t="s">
        <v>1602</v>
      </c>
      <c r="D106" s="832" t="s">
        <v>1747</v>
      </c>
      <c r="E106" s="832" t="s">
        <v>1748</v>
      </c>
      <c r="F106" s="849">
        <v>6</v>
      </c>
      <c r="G106" s="849">
        <v>0</v>
      </c>
      <c r="H106" s="849"/>
      <c r="I106" s="849">
        <v>0</v>
      </c>
      <c r="J106" s="849">
        <v>6</v>
      </c>
      <c r="K106" s="849">
        <v>0</v>
      </c>
      <c r="L106" s="849"/>
      <c r="M106" s="849">
        <v>0</v>
      </c>
      <c r="N106" s="849">
        <v>3</v>
      </c>
      <c r="O106" s="849">
        <v>0</v>
      </c>
      <c r="P106" s="837"/>
      <c r="Q106" s="850">
        <v>0</v>
      </c>
    </row>
    <row r="107" spans="1:17" ht="14.4" customHeight="1" x14ac:dyDescent="0.3">
      <c r="A107" s="831" t="s">
        <v>567</v>
      </c>
      <c r="B107" s="832" t="s">
        <v>1685</v>
      </c>
      <c r="C107" s="832" t="s">
        <v>1602</v>
      </c>
      <c r="D107" s="832" t="s">
        <v>1749</v>
      </c>
      <c r="E107" s="832" t="s">
        <v>1750</v>
      </c>
      <c r="F107" s="849">
        <v>322</v>
      </c>
      <c r="G107" s="849">
        <v>0</v>
      </c>
      <c r="H107" s="849"/>
      <c r="I107" s="849">
        <v>0</v>
      </c>
      <c r="J107" s="849">
        <v>355</v>
      </c>
      <c r="K107" s="849">
        <v>0</v>
      </c>
      <c r="L107" s="849"/>
      <c r="M107" s="849">
        <v>0</v>
      </c>
      <c r="N107" s="849">
        <v>181</v>
      </c>
      <c r="O107" s="849">
        <v>0</v>
      </c>
      <c r="P107" s="837"/>
      <c r="Q107" s="850">
        <v>0</v>
      </c>
    </row>
    <row r="108" spans="1:17" ht="14.4" customHeight="1" x14ac:dyDescent="0.3">
      <c r="A108" s="831" t="s">
        <v>567</v>
      </c>
      <c r="B108" s="832" t="s">
        <v>1685</v>
      </c>
      <c r="C108" s="832" t="s">
        <v>1602</v>
      </c>
      <c r="D108" s="832" t="s">
        <v>1751</v>
      </c>
      <c r="E108" s="832" t="s">
        <v>1752</v>
      </c>
      <c r="F108" s="849"/>
      <c r="G108" s="849"/>
      <c r="H108" s="849"/>
      <c r="I108" s="849"/>
      <c r="J108" s="849"/>
      <c r="K108" s="849"/>
      <c r="L108" s="849"/>
      <c r="M108" s="849"/>
      <c r="N108" s="849">
        <v>6</v>
      </c>
      <c r="O108" s="849">
        <v>9497</v>
      </c>
      <c r="P108" s="837"/>
      <c r="Q108" s="850">
        <v>1582.8333333333333</v>
      </c>
    </row>
    <row r="109" spans="1:17" ht="14.4" customHeight="1" x14ac:dyDescent="0.3">
      <c r="A109" s="831" t="s">
        <v>567</v>
      </c>
      <c r="B109" s="832" t="s">
        <v>1685</v>
      </c>
      <c r="C109" s="832" t="s">
        <v>1602</v>
      </c>
      <c r="D109" s="832" t="s">
        <v>1675</v>
      </c>
      <c r="E109" s="832" t="s">
        <v>1676</v>
      </c>
      <c r="F109" s="849"/>
      <c r="G109" s="849"/>
      <c r="H109" s="849"/>
      <c r="I109" s="849"/>
      <c r="J109" s="849"/>
      <c r="K109" s="849"/>
      <c r="L109" s="849"/>
      <c r="M109" s="849"/>
      <c r="N109" s="849">
        <v>13</v>
      </c>
      <c r="O109" s="849">
        <v>0</v>
      </c>
      <c r="P109" s="837"/>
      <c r="Q109" s="850">
        <v>0</v>
      </c>
    </row>
    <row r="110" spans="1:17" ht="14.4" customHeight="1" x14ac:dyDescent="0.3">
      <c r="A110" s="831" t="s">
        <v>567</v>
      </c>
      <c r="B110" s="832" t="s">
        <v>1685</v>
      </c>
      <c r="C110" s="832" t="s">
        <v>1602</v>
      </c>
      <c r="D110" s="832" t="s">
        <v>1679</v>
      </c>
      <c r="E110" s="832" t="s">
        <v>1680</v>
      </c>
      <c r="F110" s="849"/>
      <c r="G110" s="849"/>
      <c r="H110" s="849"/>
      <c r="I110" s="849"/>
      <c r="J110" s="849"/>
      <c r="K110" s="849"/>
      <c r="L110" s="849"/>
      <c r="M110" s="849"/>
      <c r="N110" s="849">
        <v>15</v>
      </c>
      <c r="O110" s="849">
        <v>0</v>
      </c>
      <c r="P110" s="837"/>
      <c r="Q110" s="850">
        <v>0</v>
      </c>
    </row>
    <row r="111" spans="1:17" ht="14.4" customHeight="1" x14ac:dyDescent="0.3">
      <c r="A111" s="831" t="s">
        <v>567</v>
      </c>
      <c r="B111" s="832" t="s">
        <v>1685</v>
      </c>
      <c r="C111" s="832" t="s">
        <v>1602</v>
      </c>
      <c r="D111" s="832" t="s">
        <v>1753</v>
      </c>
      <c r="E111" s="832" t="s">
        <v>1754</v>
      </c>
      <c r="F111" s="849"/>
      <c r="G111" s="849"/>
      <c r="H111" s="849"/>
      <c r="I111" s="849"/>
      <c r="J111" s="849"/>
      <c r="K111" s="849"/>
      <c r="L111" s="849"/>
      <c r="M111" s="849"/>
      <c r="N111" s="849">
        <v>6</v>
      </c>
      <c r="O111" s="849">
        <v>0</v>
      </c>
      <c r="P111" s="837"/>
      <c r="Q111" s="850">
        <v>0</v>
      </c>
    </row>
    <row r="112" spans="1:17" ht="14.4" customHeight="1" x14ac:dyDescent="0.3">
      <c r="A112" s="831" t="s">
        <v>567</v>
      </c>
      <c r="B112" s="832" t="s">
        <v>1685</v>
      </c>
      <c r="C112" s="832" t="s">
        <v>1602</v>
      </c>
      <c r="D112" s="832" t="s">
        <v>1681</v>
      </c>
      <c r="E112" s="832" t="s">
        <v>1682</v>
      </c>
      <c r="F112" s="849"/>
      <c r="G112" s="849"/>
      <c r="H112" s="849"/>
      <c r="I112" s="849"/>
      <c r="J112" s="849"/>
      <c r="K112" s="849"/>
      <c r="L112" s="849"/>
      <c r="M112" s="849"/>
      <c r="N112" s="849">
        <v>3</v>
      </c>
      <c r="O112" s="849">
        <v>0</v>
      </c>
      <c r="P112" s="837"/>
      <c r="Q112" s="850">
        <v>0</v>
      </c>
    </row>
    <row r="113" spans="1:17" ht="14.4" customHeight="1" x14ac:dyDescent="0.3">
      <c r="A113" s="831" t="s">
        <v>567</v>
      </c>
      <c r="B113" s="832" t="s">
        <v>1685</v>
      </c>
      <c r="C113" s="832" t="s">
        <v>1602</v>
      </c>
      <c r="D113" s="832" t="s">
        <v>1683</v>
      </c>
      <c r="E113" s="832" t="s">
        <v>1684</v>
      </c>
      <c r="F113" s="849"/>
      <c r="G113" s="849"/>
      <c r="H113" s="849"/>
      <c r="I113" s="849"/>
      <c r="J113" s="849"/>
      <c r="K113" s="849"/>
      <c r="L113" s="849"/>
      <c r="M113" s="849"/>
      <c r="N113" s="849">
        <v>2</v>
      </c>
      <c r="O113" s="849">
        <v>0</v>
      </c>
      <c r="P113" s="837"/>
      <c r="Q113" s="850">
        <v>0</v>
      </c>
    </row>
    <row r="114" spans="1:17" ht="14.4" customHeight="1" x14ac:dyDescent="0.3">
      <c r="A114" s="831" t="s">
        <v>567</v>
      </c>
      <c r="B114" s="832" t="s">
        <v>1755</v>
      </c>
      <c r="C114" s="832" t="s">
        <v>1602</v>
      </c>
      <c r="D114" s="832" t="s">
        <v>1756</v>
      </c>
      <c r="E114" s="832" t="s">
        <v>1757</v>
      </c>
      <c r="F114" s="849"/>
      <c r="G114" s="849"/>
      <c r="H114" s="849"/>
      <c r="I114" s="849"/>
      <c r="J114" s="849">
        <v>1</v>
      </c>
      <c r="K114" s="849">
        <v>1967</v>
      </c>
      <c r="L114" s="849">
        <v>1</v>
      </c>
      <c r="M114" s="849">
        <v>1967</v>
      </c>
      <c r="N114" s="849"/>
      <c r="O114" s="849"/>
      <c r="P114" s="837"/>
      <c r="Q114" s="850"/>
    </row>
    <row r="115" spans="1:17" ht="14.4" customHeight="1" x14ac:dyDescent="0.3">
      <c r="A115" s="831" t="s">
        <v>567</v>
      </c>
      <c r="B115" s="832" t="s">
        <v>1755</v>
      </c>
      <c r="C115" s="832" t="s">
        <v>1602</v>
      </c>
      <c r="D115" s="832" t="s">
        <v>1758</v>
      </c>
      <c r="E115" s="832" t="s">
        <v>1759</v>
      </c>
      <c r="F115" s="849">
        <v>1</v>
      </c>
      <c r="G115" s="849">
        <v>2771</v>
      </c>
      <c r="H115" s="849">
        <v>1</v>
      </c>
      <c r="I115" s="849">
        <v>2771</v>
      </c>
      <c r="J115" s="849">
        <v>1</v>
      </c>
      <c r="K115" s="849">
        <v>2771</v>
      </c>
      <c r="L115" s="849">
        <v>1</v>
      </c>
      <c r="M115" s="849">
        <v>2771</v>
      </c>
      <c r="N115" s="849"/>
      <c r="O115" s="849"/>
      <c r="P115" s="837"/>
      <c r="Q115" s="850"/>
    </row>
    <row r="116" spans="1:17" ht="14.4" customHeight="1" x14ac:dyDescent="0.3">
      <c r="A116" s="831" t="s">
        <v>567</v>
      </c>
      <c r="B116" s="832" t="s">
        <v>1755</v>
      </c>
      <c r="C116" s="832" t="s">
        <v>1602</v>
      </c>
      <c r="D116" s="832" t="s">
        <v>1760</v>
      </c>
      <c r="E116" s="832" t="s">
        <v>1761</v>
      </c>
      <c r="F116" s="849">
        <v>1</v>
      </c>
      <c r="G116" s="849">
        <v>1709</v>
      </c>
      <c r="H116" s="849"/>
      <c r="I116" s="849">
        <v>1709</v>
      </c>
      <c r="J116" s="849"/>
      <c r="K116" s="849"/>
      <c r="L116" s="849"/>
      <c r="M116" s="849"/>
      <c r="N116" s="849"/>
      <c r="O116" s="849"/>
      <c r="P116" s="837"/>
      <c r="Q116" s="850"/>
    </row>
    <row r="117" spans="1:17" ht="14.4" customHeight="1" x14ac:dyDescent="0.3">
      <c r="A117" s="831" t="s">
        <v>567</v>
      </c>
      <c r="B117" s="832" t="s">
        <v>1755</v>
      </c>
      <c r="C117" s="832" t="s">
        <v>1602</v>
      </c>
      <c r="D117" s="832" t="s">
        <v>1762</v>
      </c>
      <c r="E117" s="832" t="s">
        <v>1763</v>
      </c>
      <c r="F117" s="849"/>
      <c r="G117" s="849"/>
      <c r="H117" s="849"/>
      <c r="I117" s="849"/>
      <c r="J117" s="849">
        <v>1</v>
      </c>
      <c r="K117" s="849">
        <v>3614</v>
      </c>
      <c r="L117" s="849">
        <v>1</v>
      </c>
      <c r="M117" s="849">
        <v>3614</v>
      </c>
      <c r="N117" s="849"/>
      <c r="O117" s="849"/>
      <c r="P117" s="837"/>
      <c r="Q117" s="850"/>
    </row>
    <row r="118" spans="1:17" ht="14.4" customHeight="1" x14ac:dyDescent="0.3">
      <c r="A118" s="831" t="s">
        <v>567</v>
      </c>
      <c r="B118" s="832" t="s">
        <v>1755</v>
      </c>
      <c r="C118" s="832" t="s">
        <v>1602</v>
      </c>
      <c r="D118" s="832" t="s">
        <v>1764</v>
      </c>
      <c r="E118" s="832" t="s">
        <v>1765</v>
      </c>
      <c r="F118" s="849">
        <v>1</v>
      </c>
      <c r="G118" s="849">
        <v>1985</v>
      </c>
      <c r="H118" s="849">
        <v>1</v>
      </c>
      <c r="I118" s="849">
        <v>1985</v>
      </c>
      <c r="J118" s="849">
        <v>1</v>
      </c>
      <c r="K118" s="849">
        <v>1985</v>
      </c>
      <c r="L118" s="849">
        <v>1</v>
      </c>
      <c r="M118" s="849">
        <v>1985</v>
      </c>
      <c r="N118" s="849"/>
      <c r="O118" s="849"/>
      <c r="P118" s="837"/>
      <c r="Q118" s="850"/>
    </row>
    <row r="119" spans="1:17" ht="14.4" customHeight="1" x14ac:dyDescent="0.3">
      <c r="A119" s="831" t="s">
        <v>567</v>
      </c>
      <c r="B119" s="832" t="s">
        <v>1755</v>
      </c>
      <c r="C119" s="832" t="s">
        <v>1602</v>
      </c>
      <c r="D119" s="832" t="s">
        <v>1766</v>
      </c>
      <c r="E119" s="832" t="s">
        <v>1767</v>
      </c>
      <c r="F119" s="849"/>
      <c r="G119" s="849"/>
      <c r="H119" s="849"/>
      <c r="I119" s="849"/>
      <c r="J119" s="849">
        <v>2</v>
      </c>
      <c r="K119" s="849">
        <v>10580</v>
      </c>
      <c r="L119" s="849">
        <v>1</v>
      </c>
      <c r="M119" s="849">
        <v>5290</v>
      </c>
      <c r="N119" s="849"/>
      <c r="O119" s="849"/>
      <c r="P119" s="837"/>
      <c r="Q119" s="850"/>
    </row>
    <row r="120" spans="1:17" ht="14.4" customHeight="1" x14ac:dyDescent="0.3">
      <c r="A120" s="831" t="s">
        <v>567</v>
      </c>
      <c r="B120" s="832" t="s">
        <v>1755</v>
      </c>
      <c r="C120" s="832" t="s">
        <v>1602</v>
      </c>
      <c r="D120" s="832" t="s">
        <v>1768</v>
      </c>
      <c r="E120" s="832" t="s">
        <v>1769</v>
      </c>
      <c r="F120" s="849">
        <v>1</v>
      </c>
      <c r="G120" s="849">
        <v>5702</v>
      </c>
      <c r="H120" s="849">
        <v>0.99737624628301558</v>
      </c>
      <c r="I120" s="849">
        <v>5702</v>
      </c>
      <c r="J120" s="849">
        <v>1</v>
      </c>
      <c r="K120" s="849">
        <v>5717</v>
      </c>
      <c r="L120" s="849">
        <v>1</v>
      </c>
      <c r="M120" s="849">
        <v>5717</v>
      </c>
      <c r="N120" s="849"/>
      <c r="O120" s="849"/>
      <c r="P120" s="837"/>
      <c r="Q120" s="850"/>
    </row>
    <row r="121" spans="1:17" ht="14.4" customHeight="1" x14ac:dyDescent="0.3">
      <c r="A121" s="831" t="s">
        <v>567</v>
      </c>
      <c r="B121" s="832" t="s">
        <v>1755</v>
      </c>
      <c r="C121" s="832" t="s">
        <v>1602</v>
      </c>
      <c r="D121" s="832" t="s">
        <v>1770</v>
      </c>
      <c r="E121" s="832" t="s">
        <v>1771</v>
      </c>
      <c r="F121" s="849"/>
      <c r="G121" s="849"/>
      <c r="H121" s="849"/>
      <c r="I121" s="849"/>
      <c r="J121" s="849">
        <v>1</v>
      </c>
      <c r="K121" s="849">
        <v>8466</v>
      </c>
      <c r="L121" s="849">
        <v>1</v>
      </c>
      <c r="M121" s="849">
        <v>8466</v>
      </c>
      <c r="N121" s="849"/>
      <c r="O121" s="849"/>
      <c r="P121" s="837"/>
      <c r="Q121" s="850"/>
    </row>
    <row r="122" spans="1:17" ht="14.4" customHeight="1" x14ac:dyDescent="0.3">
      <c r="A122" s="831" t="s">
        <v>567</v>
      </c>
      <c r="B122" s="832" t="s">
        <v>1755</v>
      </c>
      <c r="C122" s="832" t="s">
        <v>1602</v>
      </c>
      <c r="D122" s="832" t="s">
        <v>1772</v>
      </c>
      <c r="E122" s="832" t="s">
        <v>1773</v>
      </c>
      <c r="F122" s="849"/>
      <c r="G122" s="849"/>
      <c r="H122" s="849"/>
      <c r="I122" s="849"/>
      <c r="J122" s="849">
        <v>1</v>
      </c>
      <c r="K122" s="849">
        <v>6818</v>
      </c>
      <c r="L122" s="849">
        <v>1</v>
      </c>
      <c r="M122" s="849">
        <v>6818</v>
      </c>
      <c r="N122" s="849"/>
      <c r="O122" s="849"/>
      <c r="P122" s="837"/>
      <c r="Q122" s="850"/>
    </row>
    <row r="123" spans="1:17" ht="14.4" customHeight="1" x14ac:dyDescent="0.3">
      <c r="A123" s="831" t="s">
        <v>567</v>
      </c>
      <c r="B123" s="832" t="s">
        <v>1774</v>
      </c>
      <c r="C123" s="832" t="s">
        <v>1602</v>
      </c>
      <c r="D123" s="832" t="s">
        <v>1775</v>
      </c>
      <c r="E123" s="832" t="s">
        <v>1776</v>
      </c>
      <c r="F123" s="849"/>
      <c r="G123" s="849"/>
      <c r="H123" s="849"/>
      <c r="I123" s="849"/>
      <c r="J123" s="849">
        <v>1</v>
      </c>
      <c r="K123" s="849">
        <v>2353</v>
      </c>
      <c r="L123" s="849">
        <v>1</v>
      </c>
      <c r="M123" s="849">
        <v>2353</v>
      </c>
      <c r="N123" s="849">
        <v>1</v>
      </c>
      <c r="O123" s="849">
        <v>2369</v>
      </c>
      <c r="P123" s="837">
        <v>1.00679983000425</v>
      </c>
      <c r="Q123" s="850">
        <v>2369</v>
      </c>
    </row>
    <row r="124" spans="1:17" ht="14.4" customHeight="1" x14ac:dyDescent="0.3">
      <c r="A124" s="831" t="s">
        <v>567</v>
      </c>
      <c r="B124" s="832" t="s">
        <v>1774</v>
      </c>
      <c r="C124" s="832" t="s">
        <v>1602</v>
      </c>
      <c r="D124" s="832" t="s">
        <v>1777</v>
      </c>
      <c r="E124" s="832" t="s">
        <v>1778</v>
      </c>
      <c r="F124" s="849"/>
      <c r="G124" s="849"/>
      <c r="H124" s="849"/>
      <c r="I124" s="849"/>
      <c r="J124" s="849">
        <v>1</v>
      </c>
      <c r="K124" s="849">
        <v>5243</v>
      </c>
      <c r="L124" s="849">
        <v>1</v>
      </c>
      <c r="M124" s="849">
        <v>5243</v>
      </c>
      <c r="N124" s="849"/>
      <c r="O124" s="849"/>
      <c r="P124" s="837"/>
      <c r="Q124" s="850"/>
    </row>
    <row r="125" spans="1:17" ht="14.4" customHeight="1" x14ac:dyDescent="0.3">
      <c r="A125" s="831" t="s">
        <v>567</v>
      </c>
      <c r="B125" s="832" t="s">
        <v>1774</v>
      </c>
      <c r="C125" s="832" t="s">
        <v>1602</v>
      </c>
      <c r="D125" s="832" t="s">
        <v>1779</v>
      </c>
      <c r="E125" s="832" t="s">
        <v>1780</v>
      </c>
      <c r="F125" s="849"/>
      <c r="G125" s="849"/>
      <c r="H125" s="849"/>
      <c r="I125" s="849"/>
      <c r="J125" s="849"/>
      <c r="K125" s="849"/>
      <c r="L125" s="849"/>
      <c r="M125" s="849"/>
      <c r="N125" s="849">
        <v>1</v>
      </c>
      <c r="O125" s="849">
        <v>4659</v>
      </c>
      <c r="P125" s="837"/>
      <c r="Q125" s="850">
        <v>4659</v>
      </c>
    </row>
    <row r="126" spans="1:17" ht="14.4" customHeight="1" x14ac:dyDescent="0.3">
      <c r="A126" s="831" t="s">
        <v>567</v>
      </c>
      <c r="B126" s="832" t="s">
        <v>1781</v>
      </c>
      <c r="C126" s="832" t="s">
        <v>1602</v>
      </c>
      <c r="D126" s="832" t="s">
        <v>1782</v>
      </c>
      <c r="E126" s="832" t="s">
        <v>1783</v>
      </c>
      <c r="F126" s="849"/>
      <c r="G126" s="849"/>
      <c r="H126" s="849"/>
      <c r="I126" s="849"/>
      <c r="J126" s="849">
        <v>1</v>
      </c>
      <c r="K126" s="849">
        <v>374</v>
      </c>
      <c r="L126" s="849">
        <v>1</v>
      </c>
      <c r="M126" s="849">
        <v>374</v>
      </c>
      <c r="N126" s="849"/>
      <c r="O126" s="849"/>
      <c r="P126" s="837"/>
      <c r="Q126" s="850"/>
    </row>
    <row r="127" spans="1:17" ht="14.4" customHeight="1" x14ac:dyDescent="0.3">
      <c r="A127" s="831" t="s">
        <v>567</v>
      </c>
      <c r="B127" s="832" t="s">
        <v>1781</v>
      </c>
      <c r="C127" s="832" t="s">
        <v>1602</v>
      </c>
      <c r="D127" s="832" t="s">
        <v>1784</v>
      </c>
      <c r="E127" s="832" t="s">
        <v>1785</v>
      </c>
      <c r="F127" s="849">
        <v>509</v>
      </c>
      <c r="G127" s="849">
        <v>103836</v>
      </c>
      <c r="H127" s="849">
        <v>0.95211722202864535</v>
      </c>
      <c r="I127" s="849">
        <v>204</v>
      </c>
      <c r="J127" s="849">
        <v>532</v>
      </c>
      <c r="K127" s="849">
        <v>109058</v>
      </c>
      <c r="L127" s="849">
        <v>1</v>
      </c>
      <c r="M127" s="849">
        <v>204.99624060150376</v>
      </c>
      <c r="N127" s="849">
        <v>519</v>
      </c>
      <c r="O127" s="849">
        <v>106907</v>
      </c>
      <c r="P127" s="837">
        <v>0.98027655009261128</v>
      </c>
      <c r="Q127" s="850">
        <v>205.98651252408479</v>
      </c>
    </row>
    <row r="128" spans="1:17" ht="14.4" customHeight="1" x14ac:dyDescent="0.3">
      <c r="A128" s="831" t="s">
        <v>567</v>
      </c>
      <c r="B128" s="832" t="s">
        <v>1786</v>
      </c>
      <c r="C128" s="832" t="s">
        <v>1602</v>
      </c>
      <c r="D128" s="832" t="s">
        <v>1613</v>
      </c>
      <c r="E128" s="832" t="s">
        <v>1614</v>
      </c>
      <c r="F128" s="849"/>
      <c r="G128" s="849"/>
      <c r="H128" s="849"/>
      <c r="I128" s="849"/>
      <c r="J128" s="849">
        <v>9</v>
      </c>
      <c r="K128" s="849">
        <v>2025</v>
      </c>
      <c r="L128" s="849">
        <v>1</v>
      </c>
      <c r="M128" s="849">
        <v>225</v>
      </c>
      <c r="N128" s="849"/>
      <c r="O128" s="849"/>
      <c r="P128" s="837"/>
      <c r="Q128" s="850"/>
    </row>
    <row r="129" spans="1:17" ht="14.4" customHeight="1" x14ac:dyDescent="0.3">
      <c r="A129" s="831" t="s">
        <v>567</v>
      </c>
      <c r="B129" s="832" t="s">
        <v>1787</v>
      </c>
      <c r="C129" s="832" t="s">
        <v>1602</v>
      </c>
      <c r="D129" s="832" t="s">
        <v>1788</v>
      </c>
      <c r="E129" s="832" t="s">
        <v>1789</v>
      </c>
      <c r="F129" s="849">
        <v>1</v>
      </c>
      <c r="G129" s="849">
        <v>837</v>
      </c>
      <c r="H129" s="849"/>
      <c r="I129" s="849">
        <v>837</v>
      </c>
      <c r="J129" s="849"/>
      <c r="K129" s="849"/>
      <c r="L129" s="849"/>
      <c r="M129" s="849"/>
      <c r="N129" s="849"/>
      <c r="O129" s="849"/>
      <c r="P129" s="837"/>
      <c r="Q129" s="850"/>
    </row>
    <row r="130" spans="1:17" ht="14.4" customHeight="1" x14ac:dyDescent="0.3">
      <c r="A130" s="831" t="s">
        <v>1790</v>
      </c>
      <c r="B130" s="832" t="s">
        <v>1590</v>
      </c>
      <c r="C130" s="832" t="s">
        <v>1592</v>
      </c>
      <c r="D130" s="832" t="s">
        <v>1593</v>
      </c>
      <c r="E130" s="832" t="s">
        <v>1594</v>
      </c>
      <c r="F130" s="849">
        <v>0</v>
      </c>
      <c r="G130" s="849">
        <v>0</v>
      </c>
      <c r="H130" s="849"/>
      <c r="I130" s="849"/>
      <c r="J130" s="849"/>
      <c r="K130" s="849"/>
      <c r="L130" s="849"/>
      <c r="M130" s="849"/>
      <c r="N130" s="849"/>
      <c r="O130" s="849"/>
      <c r="P130" s="837"/>
      <c r="Q130" s="850"/>
    </row>
    <row r="131" spans="1:17" ht="14.4" customHeight="1" x14ac:dyDescent="0.3">
      <c r="A131" s="831" t="s">
        <v>1790</v>
      </c>
      <c r="B131" s="832" t="s">
        <v>1590</v>
      </c>
      <c r="C131" s="832" t="s">
        <v>1592</v>
      </c>
      <c r="D131" s="832" t="s">
        <v>1593</v>
      </c>
      <c r="E131" s="832" t="s">
        <v>1596</v>
      </c>
      <c r="F131" s="849">
        <v>1</v>
      </c>
      <c r="G131" s="849">
        <v>19771.900000000001</v>
      </c>
      <c r="H131" s="849"/>
      <c r="I131" s="849">
        <v>19771.900000000001</v>
      </c>
      <c r="J131" s="849"/>
      <c r="K131" s="849"/>
      <c r="L131" s="849"/>
      <c r="M131" s="849"/>
      <c r="N131" s="849"/>
      <c r="O131" s="849"/>
      <c r="P131" s="837"/>
      <c r="Q131" s="850"/>
    </row>
    <row r="132" spans="1:17" ht="14.4" customHeight="1" thickBot="1" x14ac:dyDescent="0.35">
      <c r="A132" s="839" t="s">
        <v>1790</v>
      </c>
      <c r="B132" s="840" t="s">
        <v>1590</v>
      </c>
      <c r="C132" s="840" t="s">
        <v>1602</v>
      </c>
      <c r="D132" s="840" t="s">
        <v>1615</v>
      </c>
      <c r="E132" s="840" t="s">
        <v>1616</v>
      </c>
      <c r="F132" s="851">
        <v>1</v>
      </c>
      <c r="G132" s="851">
        <v>0</v>
      </c>
      <c r="H132" s="851"/>
      <c r="I132" s="851">
        <v>0</v>
      </c>
      <c r="J132" s="851"/>
      <c r="K132" s="851"/>
      <c r="L132" s="851"/>
      <c r="M132" s="851"/>
      <c r="N132" s="851"/>
      <c r="O132" s="851"/>
      <c r="P132" s="845"/>
      <c r="Q132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285.19299999999998</v>
      </c>
      <c r="C5" s="114">
        <v>360.91699999999997</v>
      </c>
      <c r="D5" s="114">
        <v>138.05500000000001</v>
      </c>
      <c r="E5" s="424">
        <f>IF(OR(D5=0,B5=0),"",D5/B5)</f>
        <v>0.48407569610754825</v>
      </c>
      <c r="F5" s="129">
        <f>IF(OR(D5=0,C5=0),"",D5/C5)</f>
        <v>0.38251176863378566</v>
      </c>
      <c r="G5" s="130">
        <v>221</v>
      </c>
      <c r="H5" s="114">
        <v>225</v>
      </c>
      <c r="I5" s="114">
        <v>194</v>
      </c>
      <c r="J5" s="424">
        <f>IF(OR(I5=0,G5=0),"",I5/G5)</f>
        <v>0.87782805429864252</v>
      </c>
      <c r="K5" s="131">
        <f>IF(OR(I5=0,H5=0),"",I5/H5)</f>
        <v>0.86222222222222222</v>
      </c>
      <c r="L5" s="121"/>
      <c r="M5" s="121"/>
      <c r="N5" s="7">
        <f>D5-C5</f>
        <v>-222.86199999999997</v>
      </c>
      <c r="O5" s="8">
        <f>I5-H5</f>
        <v>-31</v>
      </c>
      <c r="P5" s="7">
        <f>D5-B5</f>
        <v>-147.13799999999998</v>
      </c>
      <c r="Q5" s="8">
        <f>I5-G5</f>
        <v>-27</v>
      </c>
    </row>
    <row r="6" spans="1:17" ht="14.4" hidden="1" customHeight="1" outlineLevel="1" x14ac:dyDescent="0.3">
      <c r="A6" s="441" t="s">
        <v>168</v>
      </c>
      <c r="B6" s="120">
        <v>71.796999999999997</v>
      </c>
      <c r="C6" s="113">
        <v>66.941000000000003</v>
      </c>
      <c r="D6" s="113">
        <v>33.237000000000002</v>
      </c>
      <c r="E6" s="424">
        <f t="shared" ref="E6:E12" si="0">IF(OR(D6=0,B6=0),"",D6/B6)</f>
        <v>0.46293020599746509</v>
      </c>
      <c r="F6" s="129">
        <f t="shared" ref="F6:F12" si="1">IF(OR(D6=0,C6=0),"",D6/C6)</f>
        <v>0.49651185372193424</v>
      </c>
      <c r="G6" s="133">
        <v>100</v>
      </c>
      <c r="H6" s="113">
        <v>85</v>
      </c>
      <c r="I6" s="113">
        <v>88</v>
      </c>
      <c r="J6" s="425">
        <f t="shared" ref="J6:J12" si="2">IF(OR(I6=0,G6=0),"",I6/G6)</f>
        <v>0.88</v>
      </c>
      <c r="K6" s="134">
        <f t="shared" ref="K6:K12" si="3">IF(OR(I6=0,H6=0),"",I6/H6)</f>
        <v>1.0352941176470589</v>
      </c>
      <c r="L6" s="121"/>
      <c r="M6" s="121"/>
      <c r="N6" s="5">
        <f t="shared" ref="N6:N13" si="4">D6-C6</f>
        <v>-33.704000000000001</v>
      </c>
      <c r="O6" s="6">
        <f t="shared" ref="O6:O13" si="5">I6-H6</f>
        <v>3</v>
      </c>
      <c r="P6" s="5">
        <f t="shared" ref="P6:P13" si="6">D6-B6</f>
        <v>-38.559999999999995</v>
      </c>
      <c r="Q6" s="6">
        <f t="shared" ref="Q6:Q13" si="7">I6-G6</f>
        <v>-12</v>
      </c>
    </row>
    <row r="7" spans="1:17" ht="14.4" hidden="1" customHeight="1" outlineLevel="1" x14ac:dyDescent="0.3">
      <c r="A7" s="441" t="s">
        <v>169</v>
      </c>
      <c r="B7" s="120">
        <v>360.92</v>
      </c>
      <c r="C7" s="113">
        <v>306.88299999999998</v>
      </c>
      <c r="D7" s="113">
        <v>314.88400000000001</v>
      </c>
      <c r="E7" s="424">
        <f t="shared" si="0"/>
        <v>0.87244818796409174</v>
      </c>
      <c r="F7" s="129">
        <f t="shared" si="1"/>
        <v>1.0260718254188079</v>
      </c>
      <c r="G7" s="133">
        <v>338</v>
      </c>
      <c r="H7" s="113">
        <v>337</v>
      </c>
      <c r="I7" s="113">
        <v>299</v>
      </c>
      <c r="J7" s="425">
        <f t="shared" si="2"/>
        <v>0.88461538461538458</v>
      </c>
      <c r="K7" s="134">
        <f t="shared" si="3"/>
        <v>0.88724035608308605</v>
      </c>
      <c r="L7" s="121"/>
      <c r="M7" s="121"/>
      <c r="N7" s="5">
        <f t="shared" si="4"/>
        <v>8.0010000000000332</v>
      </c>
      <c r="O7" s="6">
        <f t="shared" si="5"/>
        <v>-38</v>
      </c>
      <c r="P7" s="5">
        <f t="shared" si="6"/>
        <v>-46.036000000000001</v>
      </c>
      <c r="Q7" s="6">
        <f t="shared" si="7"/>
        <v>-39</v>
      </c>
    </row>
    <row r="8" spans="1:17" ht="14.4" hidden="1" customHeight="1" outlineLevel="1" x14ac:dyDescent="0.3">
      <c r="A8" s="441" t="s">
        <v>170</v>
      </c>
      <c r="B8" s="120">
        <v>15.967000000000001</v>
      </c>
      <c r="C8" s="113">
        <v>34.372999999999998</v>
      </c>
      <c r="D8" s="113">
        <v>9.8940000000000001</v>
      </c>
      <c r="E8" s="424">
        <f t="shared" si="0"/>
        <v>0.61965303438341579</v>
      </c>
      <c r="F8" s="129">
        <f t="shared" si="1"/>
        <v>0.28784220172810054</v>
      </c>
      <c r="G8" s="133">
        <v>29</v>
      </c>
      <c r="H8" s="113">
        <v>29</v>
      </c>
      <c r="I8" s="113">
        <v>31</v>
      </c>
      <c r="J8" s="425">
        <f t="shared" si="2"/>
        <v>1.0689655172413792</v>
      </c>
      <c r="K8" s="134">
        <f t="shared" si="3"/>
        <v>1.0689655172413792</v>
      </c>
      <c r="L8" s="121"/>
      <c r="M8" s="121"/>
      <c r="N8" s="5">
        <f t="shared" si="4"/>
        <v>-24.478999999999999</v>
      </c>
      <c r="O8" s="6">
        <f t="shared" si="5"/>
        <v>2</v>
      </c>
      <c r="P8" s="5">
        <f t="shared" si="6"/>
        <v>-6.0730000000000004</v>
      </c>
      <c r="Q8" s="6">
        <f t="shared" si="7"/>
        <v>2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108.41200000000001</v>
      </c>
      <c r="C10" s="113">
        <v>100.285</v>
      </c>
      <c r="D10" s="113">
        <v>286.72300000000001</v>
      </c>
      <c r="E10" s="424">
        <f t="shared" si="0"/>
        <v>2.6447533483378223</v>
      </c>
      <c r="F10" s="129">
        <f t="shared" si="1"/>
        <v>2.8590816173904376</v>
      </c>
      <c r="G10" s="133">
        <v>124</v>
      </c>
      <c r="H10" s="113">
        <v>116</v>
      </c>
      <c r="I10" s="113">
        <v>102</v>
      </c>
      <c r="J10" s="425">
        <f t="shared" si="2"/>
        <v>0.82258064516129037</v>
      </c>
      <c r="K10" s="134">
        <f t="shared" si="3"/>
        <v>0.87931034482758619</v>
      </c>
      <c r="L10" s="121"/>
      <c r="M10" s="121"/>
      <c r="N10" s="5">
        <f t="shared" si="4"/>
        <v>186.43800000000002</v>
      </c>
      <c r="O10" s="6">
        <f t="shared" si="5"/>
        <v>-14</v>
      </c>
      <c r="P10" s="5">
        <f t="shared" si="6"/>
        <v>178.31100000000001</v>
      </c>
      <c r="Q10" s="6">
        <f t="shared" si="7"/>
        <v>-22</v>
      </c>
    </row>
    <row r="11" spans="1:17" ht="14.4" hidden="1" customHeight="1" outlineLevel="1" x14ac:dyDescent="0.3">
      <c r="A11" s="441" t="s">
        <v>173</v>
      </c>
      <c r="B11" s="120">
        <v>77.197999999999993</v>
      </c>
      <c r="C11" s="113">
        <v>37.677</v>
      </c>
      <c r="D11" s="113">
        <v>4.1589999999999998</v>
      </c>
      <c r="E11" s="424">
        <f t="shared" si="0"/>
        <v>5.3874452706028655E-2</v>
      </c>
      <c r="F11" s="129">
        <f t="shared" si="1"/>
        <v>0.1103856464155851</v>
      </c>
      <c r="G11" s="133">
        <v>18</v>
      </c>
      <c r="H11" s="113">
        <v>22</v>
      </c>
      <c r="I11" s="113">
        <v>14</v>
      </c>
      <c r="J11" s="425">
        <f t="shared" si="2"/>
        <v>0.77777777777777779</v>
      </c>
      <c r="K11" s="134">
        <f t="shared" si="3"/>
        <v>0.63636363636363635</v>
      </c>
      <c r="L11" s="121"/>
      <c r="M11" s="121"/>
      <c r="N11" s="5">
        <f t="shared" si="4"/>
        <v>-33.518000000000001</v>
      </c>
      <c r="O11" s="6">
        <f t="shared" si="5"/>
        <v>-8</v>
      </c>
      <c r="P11" s="5">
        <f t="shared" si="6"/>
        <v>-73.038999999999987</v>
      </c>
      <c r="Q11" s="6">
        <f t="shared" si="7"/>
        <v>-4</v>
      </c>
    </row>
    <row r="12" spans="1:17" ht="14.4" hidden="1" customHeight="1" outlineLevel="1" thickBot="1" x14ac:dyDescent="0.35">
      <c r="A12" s="442" t="s">
        <v>208</v>
      </c>
      <c r="B12" s="238">
        <v>0.40100000000000002</v>
      </c>
      <c r="C12" s="239">
        <v>1.4550000000000001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2</v>
      </c>
      <c r="H12" s="239">
        <v>5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-1.4550000000000001</v>
      </c>
      <c r="O12" s="244">
        <f t="shared" si="5"/>
        <v>-5</v>
      </c>
      <c r="P12" s="243">
        <f t="shared" si="6"/>
        <v>-0.40100000000000002</v>
      </c>
      <c r="Q12" s="244">
        <f t="shared" si="7"/>
        <v>-2</v>
      </c>
    </row>
    <row r="13" spans="1:17" ht="14.4" customHeight="1" collapsed="1" thickBot="1" x14ac:dyDescent="0.35">
      <c r="A13" s="117" t="s">
        <v>3</v>
      </c>
      <c r="B13" s="115">
        <f>SUM(B5:B12)</f>
        <v>919.88800000000003</v>
      </c>
      <c r="C13" s="116">
        <f>SUM(C5:C12)</f>
        <v>908.53100000000006</v>
      </c>
      <c r="D13" s="116">
        <f>SUM(D5:D12)</f>
        <v>786.95200000000011</v>
      </c>
      <c r="E13" s="420">
        <f>IF(OR(D13=0,B13=0),0,D13/B13)</f>
        <v>0.85548675490929338</v>
      </c>
      <c r="F13" s="135">
        <f>IF(OR(D13=0,C13=0),0,D13/C13)</f>
        <v>0.86618068068123166</v>
      </c>
      <c r="G13" s="136">
        <f>SUM(G5:G12)</f>
        <v>832</v>
      </c>
      <c r="H13" s="116">
        <f>SUM(H5:H12)</f>
        <v>819</v>
      </c>
      <c r="I13" s="116">
        <f>SUM(I5:I12)</f>
        <v>728</v>
      </c>
      <c r="J13" s="420">
        <f>IF(OR(I13=0,G13=0),0,I13/G13)</f>
        <v>0.875</v>
      </c>
      <c r="K13" s="137">
        <f>IF(OR(I13=0,H13=0),0,I13/H13)</f>
        <v>0.88888888888888884</v>
      </c>
      <c r="L13" s="121"/>
      <c r="M13" s="121"/>
      <c r="N13" s="127">
        <f t="shared" si="4"/>
        <v>-121.57899999999995</v>
      </c>
      <c r="O13" s="138">
        <f t="shared" si="5"/>
        <v>-91</v>
      </c>
      <c r="P13" s="127">
        <f t="shared" si="6"/>
        <v>-132.93599999999992</v>
      </c>
      <c r="Q13" s="138">
        <f t="shared" si="7"/>
        <v>-104</v>
      </c>
    </row>
    <row r="14" spans="1:17" ht="14.4" customHeight="1" x14ac:dyDescent="0.3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" customHeight="1" thickBot="1" x14ac:dyDescent="0.3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1.8660000000000001</v>
      </c>
      <c r="C18" s="114">
        <v>3.0649999999999999</v>
      </c>
      <c r="D18" s="114">
        <v>0.66500000000000004</v>
      </c>
      <c r="E18" s="424">
        <f>IF(OR(D18=0,B18=0),"",D18/B18)</f>
        <v>0.35637727759914256</v>
      </c>
      <c r="F18" s="129">
        <f>IF(OR(D18=0,C18=0),"",D18/C18)</f>
        <v>0.2169657422512235</v>
      </c>
      <c r="G18" s="119">
        <v>4</v>
      </c>
      <c r="H18" s="114">
        <v>6</v>
      </c>
      <c r="I18" s="114">
        <v>2</v>
      </c>
      <c r="J18" s="424">
        <f>IF(OR(I18=0,G18=0),"",I18/G18)</f>
        <v>0.5</v>
      </c>
      <c r="K18" s="131">
        <f>IF(OR(I18=0,H18=0),"",I18/H18)</f>
        <v>0.33333333333333331</v>
      </c>
      <c r="L18" s="645">
        <v>0.91871999999999998</v>
      </c>
      <c r="M18" s="646"/>
      <c r="N18" s="145">
        <f t="shared" ref="N18:N26" si="8">D18-C18</f>
        <v>-2.4</v>
      </c>
      <c r="O18" s="146">
        <f t="shared" ref="O18:O26" si="9">I18-H18</f>
        <v>-4</v>
      </c>
      <c r="P18" s="145">
        <f t="shared" ref="P18:P26" si="10">D18-B18</f>
        <v>-1.2010000000000001</v>
      </c>
      <c r="Q18" s="146">
        <f t="shared" ref="Q18:Q26" si="11">I18-G18</f>
        <v>-2</v>
      </c>
    </row>
    <row r="19" spans="1:17" ht="14.4" hidden="1" customHeight="1" outlineLevel="1" x14ac:dyDescent="0.3">
      <c r="A19" s="441" t="s">
        <v>168</v>
      </c>
      <c r="B19" s="120">
        <v>0.17699999999999999</v>
      </c>
      <c r="C19" s="113">
        <v>0.48799999999999999</v>
      </c>
      <c r="D19" s="113">
        <v>0</v>
      </c>
      <c r="E19" s="425" t="str">
        <f t="shared" ref="E19:E25" si="12">IF(OR(D19=0,B19=0),"",D19/B19)</f>
        <v/>
      </c>
      <c r="F19" s="132" t="str">
        <f t="shared" ref="F19:F25" si="13">IF(OR(D19=0,C19=0),"",D19/C19)</f>
        <v/>
      </c>
      <c r="G19" s="120">
        <v>1</v>
      </c>
      <c r="H19" s="113">
        <v>1</v>
      </c>
      <c r="I19" s="113">
        <v>0</v>
      </c>
      <c r="J19" s="425" t="str">
        <f t="shared" ref="J19:J25" si="14">IF(OR(I19=0,G19=0),"",I19/G19)</f>
        <v/>
      </c>
      <c r="K19" s="134" t="str">
        <f t="shared" ref="K19:K25" si="15">IF(OR(I19=0,H19=0),"",I19/H19)</f>
        <v/>
      </c>
      <c r="L19" s="645">
        <v>0.99456</v>
      </c>
      <c r="M19" s="646"/>
      <c r="N19" s="147">
        <f t="shared" si="8"/>
        <v>-0.48799999999999999</v>
      </c>
      <c r="O19" s="148">
        <f t="shared" si="9"/>
        <v>-1</v>
      </c>
      <c r="P19" s="147">
        <f t="shared" si="10"/>
        <v>-0.17699999999999999</v>
      </c>
      <c r="Q19" s="148">
        <f t="shared" si="11"/>
        <v>-1</v>
      </c>
    </row>
    <row r="20" spans="1:17" ht="14.4" hidden="1" customHeight="1" outlineLevel="1" x14ac:dyDescent="0.3">
      <c r="A20" s="441" t="s">
        <v>169</v>
      </c>
      <c r="B20" s="120">
        <v>1.8360000000000001</v>
      </c>
      <c r="C20" s="113">
        <v>0.97799999999999998</v>
      </c>
      <c r="D20" s="113">
        <v>17.314</v>
      </c>
      <c r="E20" s="425">
        <f t="shared" si="12"/>
        <v>9.4302832244008705</v>
      </c>
      <c r="F20" s="132">
        <f t="shared" si="13"/>
        <v>17.703476482617589</v>
      </c>
      <c r="G20" s="120">
        <v>8</v>
      </c>
      <c r="H20" s="113">
        <v>5</v>
      </c>
      <c r="I20" s="113">
        <v>3</v>
      </c>
      <c r="J20" s="425">
        <f t="shared" si="14"/>
        <v>0.375</v>
      </c>
      <c r="K20" s="134">
        <f t="shared" si="15"/>
        <v>0.6</v>
      </c>
      <c r="L20" s="645">
        <v>0.96671999999999991</v>
      </c>
      <c r="M20" s="646"/>
      <c r="N20" s="147">
        <f t="shared" si="8"/>
        <v>16.335999999999999</v>
      </c>
      <c r="O20" s="148">
        <f t="shared" si="9"/>
        <v>-2</v>
      </c>
      <c r="P20" s="147">
        <f t="shared" si="10"/>
        <v>15.478</v>
      </c>
      <c r="Q20" s="148">
        <f t="shared" si="11"/>
        <v>-5</v>
      </c>
    </row>
    <row r="21" spans="1:17" ht="14.4" hidden="1" customHeight="1" outlineLevel="1" x14ac:dyDescent="0.3">
      <c r="A21" s="441" t="s">
        <v>170</v>
      </c>
      <c r="B21" s="120">
        <v>0</v>
      </c>
      <c r="C21" s="113">
        <v>0.25700000000000001</v>
      </c>
      <c r="D21" s="113">
        <v>0</v>
      </c>
      <c r="E21" s="425" t="str">
        <f t="shared" si="12"/>
        <v/>
      </c>
      <c r="F21" s="132" t="str">
        <f t="shared" si="13"/>
        <v/>
      </c>
      <c r="G21" s="120">
        <v>0</v>
      </c>
      <c r="H21" s="113">
        <v>1</v>
      </c>
      <c r="I21" s="113">
        <v>0</v>
      </c>
      <c r="J21" s="425" t="str">
        <f t="shared" si="14"/>
        <v/>
      </c>
      <c r="K21" s="134" t="str">
        <f t="shared" si="15"/>
        <v/>
      </c>
      <c r="L21" s="645">
        <v>1.11744</v>
      </c>
      <c r="M21" s="646"/>
      <c r="N21" s="147">
        <f t="shared" si="8"/>
        <v>-0.25700000000000001</v>
      </c>
      <c r="O21" s="148">
        <f t="shared" si="9"/>
        <v>-1</v>
      </c>
      <c r="P21" s="147">
        <f t="shared" si="10"/>
        <v>0</v>
      </c>
      <c r="Q21" s="148">
        <f t="shared" si="11"/>
        <v>0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1.4359999999999999</v>
      </c>
      <c r="C23" s="113">
        <v>0.434</v>
      </c>
      <c r="D23" s="113">
        <v>0.434</v>
      </c>
      <c r="E23" s="425">
        <f t="shared" si="12"/>
        <v>0.3022284122562674</v>
      </c>
      <c r="F23" s="132">
        <f t="shared" si="13"/>
        <v>1</v>
      </c>
      <c r="G23" s="120">
        <v>5</v>
      </c>
      <c r="H23" s="113">
        <v>2</v>
      </c>
      <c r="I23" s="113">
        <v>2</v>
      </c>
      <c r="J23" s="425">
        <f t="shared" si="14"/>
        <v>0.4</v>
      </c>
      <c r="K23" s="134">
        <f t="shared" si="15"/>
        <v>1</v>
      </c>
      <c r="L23" s="645">
        <v>0.98495999999999995</v>
      </c>
      <c r="M23" s="646"/>
      <c r="N23" s="147">
        <f t="shared" si="8"/>
        <v>0</v>
      </c>
      <c r="O23" s="148">
        <f t="shared" si="9"/>
        <v>0</v>
      </c>
      <c r="P23" s="147">
        <f t="shared" si="10"/>
        <v>-1.002</v>
      </c>
      <c r="Q23" s="148">
        <f t="shared" si="11"/>
        <v>-3</v>
      </c>
    </row>
    <row r="24" spans="1:17" ht="14.4" hidden="1" customHeight="1" outlineLevel="1" x14ac:dyDescent="0.3">
      <c r="A24" s="441" t="s">
        <v>173</v>
      </c>
      <c r="B24" s="120">
        <v>0</v>
      </c>
      <c r="C24" s="113">
        <v>0</v>
      </c>
      <c r="D24" s="113">
        <v>0</v>
      </c>
      <c r="E24" s="425" t="str">
        <f t="shared" si="12"/>
        <v/>
      </c>
      <c r="F24" s="132" t="str">
        <f t="shared" si="13"/>
        <v/>
      </c>
      <c r="G24" s="120">
        <v>0</v>
      </c>
      <c r="H24" s="113">
        <v>0</v>
      </c>
      <c r="I24" s="113">
        <v>0</v>
      </c>
      <c r="J24" s="425" t="str">
        <f t="shared" si="14"/>
        <v/>
      </c>
      <c r="K24" s="134" t="str">
        <f t="shared" si="15"/>
        <v/>
      </c>
      <c r="L24" s="645">
        <v>1.0147199999999998</v>
      </c>
      <c r="M24" s="646"/>
      <c r="N24" s="147">
        <f t="shared" si="8"/>
        <v>0</v>
      </c>
      <c r="O24" s="148">
        <f t="shared" si="9"/>
        <v>0</v>
      </c>
      <c r="P24" s="147">
        <f t="shared" si="10"/>
        <v>0</v>
      </c>
      <c r="Q24" s="148">
        <f t="shared" si="11"/>
        <v>0</v>
      </c>
    </row>
    <row r="25" spans="1:17" ht="14.4" hidden="1" customHeight="1" outlineLevel="1" thickBot="1" x14ac:dyDescent="0.35">
      <c r="A25" s="442" t="s">
        <v>208</v>
      </c>
      <c r="B25" s="238">
        <v>0.11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1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-0.11</v>
      </c>
      <c r="Q25" s="246">
        <f t="shared" si="11"/>
        <v>-1</v>
      </c>
    </row>
    <row r="26" spans="1:17" ht="14.4" customHeight="1" collapsed="1" thickBot="1" x14ac:dyDescent="0.35">
      <c r="A26" s="445" t="s">
        <v>3</v>
      </c>
      <c r="B26" s="149">
        <f>SUM(B18:B25)</f>
        <v>5.4250000000000007</v>
      </c>
      <c r="C26" s="150">
        <f>SUM(C18:C25)</f>
        <v>5.2219999999999995</v>
      </c>
      <c r="D26" s="150">
        <f>SUM(D18:D25)</f>
        <v>18.413</v>
      </c>
      <c r="E26" s="421">
        <f>IF(OR(D26=0,B26=0),0,D26/B26)</f>
        <v>3.3941013824884787</v>
      </c>
      <c r="F26" s="151">
        <f>IF(OR(D26=0,C26=0),0,D26/C26)</f>
        <v>3.5260436614324018</v>
      </c>
      <c r="G26" s="149">
        <f>SUM(G18:G25)</f>
        <v>19</v>
      </c>
      <c r="H26" s="150">
        <f>SUM(H18:H25)</f>
        <v>15</v>
      </c>
      <c r="I26" s="150">
        <f>SUM(I18:I25)</f>
        <v>7</v>
      </c>
      <c r="J26" s="421">
        <f>IF(OR(I26=0,G26=0),0,I26/G26)</f>
        <v>0.36842105263157893</v>
      </c>
      <c r="K26" s="152">
        <f>IF(OR(I26=0,H26=0),0,I26/H26)</f>
        <v>0.46666666666666667</v>
      </c>
      <c r="L26" s="121"/>
      <c r="M26" s="121"/>
      <c r="N26" s="143">
        <f t="shared" si="8"/>
        <v>13.191000000000001</v>
      </c>
      <c r="O26" s="153">
        <f t="shared" si="9"/>
        <v>-8</v>
      </c>
      <c r="P26" s="143">
        <f t="shared" si="10"/>
        <v>12.988</v>
      </c>
      <c r="Q26" s="153">
        <f t="shared" si="11"/>
        <v>-12</v>
      </c>
    </row>
    <row r="27" spans="1:17" ht="14.4" customHeight="1" x14ac:dyDescent="0.3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283.327</v>
      </c>
      <c r="C44" s="114">
        <v>357.85199999999998</v>
      </c>
      <c r="D44" s="114">
        <v>137.38999999999999</v>
      </c>
      <c r="E44" s="424">
        <f>IF(OR(D44=0,B44=0),"",D44/B44)</f>
        <v>0.48491672166789607</v>
      </c>
      <c r="F44" s="129">
        <f>IF(OR(D44=0,C44=0),"",D44/C44)</f>
        <v>0.38392966924873967</v>
      </c>
      <c r="G44" s="130">
        <v>217</v>
      </c>
      <c r="H44" s="114">
        <v>219</v>
      </c>
      <c r="I44" s="114">
        <v>192</v>
      </c>
      <c r="J44" s="424">
        <f>IF(OR(I44=0,G44=0),"",I44/G44)</f>
        <v>0.88479262672811065</v>
      </c>
      <c r="K44" s="131">
        <f>IF(OR(I44=0,H44=0),"",I44/H44)</f>
        <v>0.87671232876712324</v>
      </c>
      <c r="L44" s="155"/>
      <c r="M44" s="155"/>
      <c r="N44" s="145">
        <f t="shared" ref="N44:N52" si="24">D44-C44</f>
        <v>-220.46199999999999</v>
      </c>
      <c r="O44" s="146">
        <f t="shared" ref="O44:O52" si="25">I44-H44</f>
        <v>-27</v>
      </c>
      <c r="P44" s="145">
        <f t="shared" ref="P44:P52" si="26">D44-B44</f>
        <v>-145.93700000000001</v>
      </c>
      <c r="Q44" s="146">
        <f t="shared" ref="Q44:Q52" si="27">I44-G44</f>
        <v>-25</v>
      </c>
    </row>
    <row r="45" spans="1:17" ht="14.4" hidden="1" customHeight="1" outlineLevel="1" x14ac:dyDescent="0.3">
      <c r="A45" s="441" t="s">
        <v>168</v>
      </c>
      <c r="B45" s="120">
        <v>71.62</v>
      </c>
      <c r="C45" s="113">
        <v>66.453000000000003</v>
      </c>
      <c r="D45" s="113">
        <v>33.237000000000002</v>
      </c>
      <c r="E45" s="425">
        <f t="shared" ref="E45:E51" si="28">IF(OR(D45=0,B45=0),"",D45/B45)</f>
        <v>0.46407428092711533</v>
      </c>
      <c r="F45" s="132">
        <f t="shared" ref="F45:F51" si="29">IF(OR(D45=0,C45=0),"",D45/C45)</f>
        <v>0.50015800641054575</v>
      </c>
      <c r="G45" s="133">
        <v>99</v>
      </c>
      <c r="H45" s="113">
        <v>84</v>
      </c>
      <c r="I45" s="113">
        <v>88</v>
      </c>
      <c r="J45" s="425">
        <f t="shared" ref="J45:J51" si="30">IF(OR(I45=0,G45=0),"",I45/G45)</f>
        <v>0.88888888888888884</v>
      </c>
      <c r="K45" s="134">
        <f t="shared" ref="K45:K51" si="31">IF(OR(I45=0,H45=0),"",I45/H45)</f>
        <v>1.0476190476190477</v>
      </c>
      <c r="L45" s="155"/>
      <c r="M45" s="155"/>
      <c r="N45" s="147">
        <f t="shared" si="24"/>
        <v>-33.216000000000001</v>
      </c>
      <c r="O45" s="148">
        <f t="shared" si="25"/>
        <v>4</v>
      </c>
      <c r="P45" s="147">
        <f t="shared" si="26"/>
        <v>-38.383000000000003</v>
      </c>
      <c r="Q45" s="148">
        <f t="shared" si="27"/>
        <v>-11</v>
      </c>
    </row>
    <row r="46" spans="1:17" ht="14.4" hidden="1" customHeight="1" outlineLevel="1" x14ac:dyDescent="0.3">
      <c r="A46" s="441" t="s">
        <v>169</v>
      </c>
      <c r="B46" s="120">
        <v>359.084</v>
      </c>
      <c r="C46" s="113">
        <v>305.90499999999997</v>
      </c>
      <c r="D46" s="113">
        <v>297.57</v>
      </c>
      <c r="E46" s="425">
        <f t="shared" si="28"/>
        <v>0.82869189381871644</v>
      </c>
      <c r="F46" s="132">
        <f t="shared" si="29"/>
        <v>0.97275297886598788</v>
      </c>
      <c r="G46" s="133">
        <v>330</v>
      </c>
      <c r="H46" s="113">
        <v>332</v>
      </c>
      <c r="I46" s="113">
        <v>296</v>
      </c>
      <c r="J46" s="425">
        <f t="shared" si="30"/>
        <v>0.89696969696969697</v>
      </c>
      <c r="K46" s="134">
        <f t="shared" si="31"/>
        <v>0.89156626506024095</v>
      </c>
      <c r="L46" s="155"/>
      <c r="M46" s="155"/>
      <c r="N46" s="147">
        <f t="shared" si="24"/>
        <v>-8.3349999999999795</v>
      </c>
      <c r="O46" s="148">
        <f t="shared" si="25"/>
        <v>-36</v>
      </c>
      <c r="P46" s="147">
        <f t="shared" si="26"/>
        <v>-61.51400000000001</v>
      </c>
      <c r="Q46" s="148">
        <f t="shared" si="27"/>
        <v>-34</v>
      </c>
    </row>
    <row r="47" spans="1:17" ht="14.4" hidden="1" customHeight="1" outlineLevel="1" x14ac:dyDescent="0.3">
      <c r="A47" s="441" t="s">
        <v>170</v>
      </c>
      <c r="B47" s="120">
        <v>15.967000000000001</v>
      </c>
      <c r="C47" s="113">
        <v>34.116</v>
      </c>
      <c r="D47" s="113">
        <v>9.8940000000000001</v>
      </c>
      <c r="E47" s="425">
        <f t="shared" si="28"/>
        <v>0.61965303438341579</v>
      </c>
      <c r="F47" s="132">
        <f t="shared" si="29"/>
        <v>0.2900105522335561</v>
      </c>
      <c r="G47" s="133">
        <v>29</v>
      </c>
      <c r="H47" s="113">
        <v>28</v>
      </c>
      <c r="I47" s="113">
        <v>31</v>
      </c>
      <c r="J47" s="425">
        <f t="shared" si="30"/>
        <v>1.0689655172413792</v>
      </c>
      <c r="K47" s="134">
        <f t="shared" si="31"/>
        <v>1.1071428571428572</v>
      </c>
      <c r="L47" s="155"/>
      <c r="M47" s="155"/>
      <c r="N47" s="147">
        <f t="shared" si="24"/>
        <v>-24.222000000000001</v>
      </c>
      <c r="O47" s="148">
        <f t="shared" si="25"/>
        <v>3</v>
      </c>
      <c r="P47" s="147">
        <f t="shared" si="26"/>
        <v>-6.0730000000000004</v>
      </c>
      <c r="Q47" s="148">
        <f t="shared" si="27"/>
        <v>2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106.976</v>
      </c>
      <c r="C49" s="113">
        <v>99.850999999999999</v>
      </c>
      <c r="D49" s="113">
        <v>286.28899999999999</v>
      </c>
      <c r="E49" s="425">
        <f t="shared" si="28"/>
        <v>2.676198399641041</v>
      </c>
      <c r="F49" s="132">
        <f t="shared" si="29"/>
        <v>2.8671620714865149</v>
      </c>
      <c r="G49" s="133">
        <v>119</v>
      </c>
      <c r="H49" s="113">
        <v>114</v>
      </c>
      <c r="I49" s="113">
        <v>100</v>
      </c>
      <c r="J49" s="425">
        <f t="shared" si="30"/>
        <v>0.84033613445378152</v>
      </c>
      <c r="K49" s="134">
        <f t="shared" si="31"/>
        <v>0.8771929824561403</v>
      </c>
      <c r="L49" s="155"/>
      <c r="M49" s="155"/>
      <c r="N49" s="147">
        <f t="shared" si="24"/>
        <v>186.43799999999999</v>
      </c>
      <c r="O49" s="148">
        <f t="shared" si="25"/>
        <v>-14</v>
      </c>
      <c r="P49" s="147">
        <f t="shared" si="26"/>
        <v>179.31299999999999</v>
      </c>
      <c r="Q49" s="148">
        <f t="shared" si="27"/>
        <v>-19</v>
      </c>
    </row>
    <row r="50" spans="1:17" ht="14.4" hidden="1" customHeight="1" outlineLevel="1" x14ac:dyDescent="0.3">
      <c r="A50" s="441" t="s">
        <v>173</v>
      </c>
      <c r="B50" s="120">
        <v>77.197999999999993</v>
      </c>
      <c r="C50" s="113">
        <v>37.677</v>
      </c>
      <c r="D50" s="113">
        <v>4.1589999999999998</v>
      </c>
      <c r="E50" s="425">
        <f t="shared" si="28"/>
        <v>5.3874452706028655E-2</v>
      </c>
      <c r="F50" s="132">
        <f t="shared" si="29"/>
        <v>0.1103856464155851</v>
      </c>
      <c r="G50" s="133">
        <v>18</v>
      </c>
      <c r="H50" s="113">
        <v>22</v>
      </c>
      <c r="I50" s="113">
        <v>14</v>
      </c>
      <c r="J50" s="425">
        <f t="shared" si="30"/>
        <v>0.77777777777777779</v>
      </c>
      <c r="K50" s="134">
        <f t="shared" si="31"/>
        <v>0.63636363636363635</v>
      </c>
      <c r="L50" s="155"/>
      <c r="M50" s="155"/>
      <c r="N50" s="147">
        <f t="shared" si="24"/>
        <v>-33.518000000000001</v>
      </c>
      <c r="O50" s="148">
        <f t="shared" si="25"/>
        <v>-8</v>
      </c>
      <c r="P50" s="147">
        <f t="shared" si="26"/>
        <v>-73.038999999999987</v>
      </c>
      <c r="Q50" s="148">
        <f t="shared" si="27"/>
        <v>-4</v>
      </c>
    </row>
    <row r="51" spans="1:17" ht="14.4" hidden="1" customHeight="1" outlineLevel="1" thickBot="1" x14ac:dyDescent="0.35">
      <c r="A51" s="442" t="s">
        <v>208</v>
      </c>
      <c r="B51" s="238">
        <v>0.29099999999999998</v>
      </c>
      <c r="C51" s="239">
        <v>1.4550000000000001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1</v>
      </c>
      <c r="H51" s="239">
        <v>5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-1.4550000000000001</v>
      </c>
      <c r="O51" s="246">
        <f t="shared" si="25"/>
        <v>-5</v>
      </c>
      <c r="P51" s="245">
        <f t="shared" si="26"/>
        <v>-0.29099999999999998</v>
      </c>
      <c r="Q51" s="246">
        <f t="shared" si="27"/>
        <v>-1</v>
      </c>
    </row>
    <row r="52" spans="1:17" ht="14.4" customHeight="1" collapsed="1" thickBot="1" x14ac:dyDescent="0.35">
      <c r="A52" s="443" t="s">
        <v>3</v>
      </c>
      <c r="B52" s="410">
        <f>SUM(B44:B51)</f>
        <v>914.46299999999997</v>
      </c>
      <c r="C52" s="411">
        <f>SUM(C44:C51)</f>
        <v>903.30899999999997</v>
      </c>
      <c r="D52" s="411">
        <f>SUM(D44:D51)</f>
        <v>768.53899999999999</v>
      </c>
      <c r="E52" s="423">
        <f>IF(OR(D52=0,B52=0),0,D52/B52)</f>
        <v>0.84042656728593723</v>
      </c>
      <c r="F52" s="412">
        <f>IF(OR(D52=0,C52=0),0,D52/C52)</f>
        <v>0.85080409915101041</v>
      </c>
      <c r="G52" s="413">
        <f>SUM(G44:G51)</f>
        <v>813</v>
      </c>
      <c r="H52" s="411">
        <f>SUM(H44:H51)</f>
        <v>804</v>
      </c>
      <c r="I52" s="411">
        <f>SUM(I44:I51)</f>
        <v>721</v>
      </c>
      <c r="J52" s="423">
        <f>IF(OR(I52=0,G52=0),0,I52/G52)</f>
        <v>0.88683886838868387</v>
      </c>
      <c r="K52" s="414">
        <f>IF(OR(I52=0,H52=0),0,I52/H52)</f>
        <v>0.89676616915422891</v>
      </c>
      <c r="L52" s="155"/>
      <c r="M52" s="155"/>
      <c r="N52" s="415">
        <f t="shared" si="24"/>
        <v>-134.76999999999998</v>
      </c>
      <c r="O52" s="416">
        <f t="shared" si="25"/>
        <v>-83</v>
      </c>
      <c r="P52" s="415">
        <f t="shared" si="26"/>
        <v>-145.92399999999998</v>
      </c>
      <c r="Q52" s="416">
        <f t="shared" si="27"/>
        <v>-92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302</v>
      </c>
    </row>
    <row r="56" spans="1:17" ht="14.4" customHeight="1" x14ac:dyDescent="0.25">
      <c r="A56" s="386" t="s">
        <v>303</v>
      </c>
    </row>
    <row r="57" spans="1:17" ht="14.4" customHeight="1" x14ac:dyDescent="0.25">
      <c r="A57" s="385" t="s">
        <v>304</v>
      </c>
    </row>
    <row r="58" spans="1:17" ht="14.4" customHeight="1" x14ac:dyDescent="0.25">
      <c r="A58" s="386" t="s">
        <v>305</v>
      </c>
    </row>
    <row r="59" spans="1:17" ht="14.4" customHeight="1" x14ac:dyDescent="0.25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1208</v>
      </c>
      <c r="C33" s="199">
        <v>1086</v>
      </c>
      <c r="D33" s="84">
        <f>IF(C33="","",C33-B33)</f>
        <v>-122</v>
      </c>
      <c r="E33" s="85">
        <f>IF(C33="","",C33/B33)</f>
        <v>0.89900662251655628</v>
      </c>
      <c r="F33" s="86">
        <v>74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2559</v>
      </c>
      <c r="C34" s="200">
        <v>2356</v>
      </c>
      <c r="D34" s="87">
        <f t="shared" ref="D34:D45" si="0">IF(C34="","",C34-B34)</f>
        <v>-203</v>
      </c>
      <c r="E34" s="88">
        <f t="shared" ref="E34:E45" si="1">IF(C34="","",C34/B34)</f>
        <v>0.9206721375537319</v>
      </c>
      <c r="F34" s="89">
        <v>206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3872</v>
      </c>
      <c r="C35" s="200">
        <v>3530</v>
      </c>
      <c r="D35" s="87">
        <f t="shared" si="0"/>
        <v>-342</v>
      </c>
      <c r="E35" s="88">
        <f t="shared" si="1"/>
        <v>0.91167355371900827</v>
      </c>
      <c r="F35" s="89">
        <v>256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4963</v>
      </c>
      <c r="C36" s="200">
        <v>4542</v>
      </c>
      <c r="D36" s="87">
        <f t="shared" si="0"/>
        <v>-421</v>
      </c>
      <c r="E36" s="88">
        <f t="shared" si="1"/>
        <v>0.91517227483376995</v>
      </c>
      <c r="F36" s="89">
        <v>326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38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98" t="s">
        <v>1851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4" t="s">
        <v>1792</v>
      </c>
      <c r="B5" s="945"/>
      <c r="C5" s="946"/>
      <c r="D5" s="947"/>
      <c r="E5" s="948"/>
      <c r="F5" s="949"/>
      <c r="G5" s="950"/>
      <c r="H5" s="951">
        <v>1</v>
      </c>
      <c r="I5" s="952">
        <v>16.55</v>
      </c>
      <c r="J5" s="953">
        <v>15</v>
      </c>
      <c r="K5" s="954">
        <v>13.87</v>
      </c>
      <c r="L5" s="955">
        <v>11</v>
      </c>
      <c r="M5" s="955">
        <v>72</v>
      </c>
      <c r="N5" s="956">
        <v>24</v>
      </c>
      <c r="O5" s="955" t="s">
        <v>1793</v>
      </c>
      <c r="P5" s="957" t="s">
        <v>1794</v>
      </c>
      <c r="Q5" s="958">
        <f>H5-B5</f>
        <v>1</v>
      </c>
      <c r="R5" s="971">
        <f>I5-C5</f>
        <v>16.55</v>
      </c>
      <c r="S5" s="958">
        <f>H5-E5</f>
        <v>1</v>
      </c>
      <c r="T5" s="971">
        <f>I5-F5</f>
        <v>16.55</v>
      </c>
      <c r="U5" s="981">
        <v>24</v>
      </c>
      <c r="V5" s="945">
        <v>15</v>
      </c>
      <c r="W5" s="945">
        <v>-9</v>
      </c>
      <c r="X5" s="982">
        <v>0.625</v>
      </c>
      <c r="Y5" s="983"/>
    </row>
    <row r="6" spans="1:25" ht="14.4" customHeight="1" x14ac:dyDescent="0.3">
      <c r="A6" s="942" t="s">
        <v>1795</v>
      </c>
      <c r="B6" s="923"/>
      <c r="C6" s="924"/>
      <c r="D6" s="925"/>
      <c r="E6" s="909">
        <v>1</v>
      </c>
      <c r="F6" s="910">
        <v>0.6</v>
      </c>
      <c r="G6" s="911">
        <v>7</v>
      </c>
      <c r="H6" s="913"/>
      <c r="I6" s="907"/>
      <c r="J6" s="908"/>
      <c r="K6" s="912">
        <v>0.53</v>
      </c>
      <c r="L6" s="913">
        <v>2</v>
      </c>
      <c r="M6" s="913">
        <v>21</v>
      </c>
      <c r="N6" s="914">
        <v>7</v>
      </c>
      <c r="O6" s="913" t="s">
        <v>1793</v>
      </c>
      <c r="P6" s="927" t="s">
        <v>1796</v>
      </c>
      <c r="Q6" s="915">
        <f t="shared" ref="Q6:R38" si="0">H6-B6</f>
        <v>0</v>
      </c>
      <c r="R6" s="972">
        <f t="shared" si="0"/>
        <v>0</v>
      </c>
      <c r="S6" s="915">
        <f t="shared" ref="S6:S38" si="1">H6-E6</f>
        <v>-1</v>
      </c>
      <c r="T6" s="972">
        <f t="shared" ref="T6:T38" si="2">I6-F6</f>
        <v>-0.6</v>
      </c>
      <c r="U6" s="979" t="s">
        <v>569</v>
      </c>
      <c r="V6" s="923" t="s">
        <v>569</v>
      </c>
      <c r="W6" s="923" t="s">
        <v>569</v>
      </c>
      <c r="X6" s="977" t="s">
        <v>569</v>
      </c>
      <c r="Y6" s="975"/>
    </row>
    <row r="7" spans="1:25" ht="14.4" customHeight="1" x14ac:dyDescent="0.3">
      <c r="A7" s="943" t="s">
        <v>1797</v>
      </c>
      <c r="B7" s="929">
        <v>1</v>
      </c>
      <c r="C7" s="930">
        <v>1.17</v>
      </c>
      <c r="D7" s="928">
        <v>13</v>
      </c>
      <c r="E7" s="931">
        <v>1</v>
      </c>
      <c r="F7" s="932">
        <v>0.95</v>
      </c>
      <c r="G7" s="916">
        <v>5</v>
      </c>
      <c r="H7" s="933"/>
      <c r="I7" s="934"/>
      <c r="J7" s="917"/>
      <c r="K7" s="935">
        <v>0.95</v>
      </c>
      <c r="L7" s="933">
        <v>3</v>
      </c>
      <c r="M7" s="933">
        <v>30</v>
      </c>
      <c r="N7" s="936">
        <v>10</v>
      </c>
      <c r="O7" s="933" t="s">
        <v>1793</v>
      </c>
      <c r="P7" s="937" t="s">
        <v>1798</v>
      </c>
      <c r="Q7" s="938">
        <f t="shared" si="0"/>
        <v>-1</v>
      </c>
      <c r="R7" s="973">
        <f t="shared" si="0"/>
        <v>-1.17</v>
      </c>
      <c r="S7" s="938">
        <f t="shared" si="1"/>
        <v>-1</v>
      </c>
      <c r="T7" s="973">
        <f t="shared" si="2"/>
        <v>-0.95</v>
      </c>
      <c r="U7" s="980" t="s">
        <v>569</v>
      </c>
      <c r="V7" s="929" t="s">
        <v>569</v>
      </c>
      <c r="W7" s="929" t="s">
        <v>569</v>
      </c>
      <c r="X7" s="978" t="s">
        <v>569</v>
      </c>
      <c r="Y7" s="976"/>
    </row>
    <row r="8" spans="1:25" ht="14.4" customHeight="1" x14ac:dyDescent="0.3">
      <c r="A8" s="942" t="s">
        <v>1799</v>
      </c>
      <c r="B8" s="918">
        <v>5</v>
      </c>
      <c r="C8" s="919">
        <v>0.88</v>
      </c>
      <c r="D8" s="920">
        <v>1.6</v>
      </c>
      <c r="E8" s="926">
        <v>3</v>
      </c>
      <c r="F8" s="907">
        <v>0.53</v>
      </c>
      <c r="G8" s="908">
        <v>2.2999999999999998</v>
      </c>
      <c r="H8" s="913">
        <v>2</v>
      </c>
      <c r="I8" s="907">
        <v>0.35</v>
      </c>
      <c r="J8" s="908">
        <v>2</v>
      </c>
      <c r="K8" s="912">
        <v>0.18</v>
      </c>
      <c r="L8" s="913">
        <v>1</v>
      </c>
      <c r="M8" s="913">
        <v>5</v>
      </c>
      <c r="N8" s="914">
        <v>2</v>
      </c>
      <c r="O8" s="913" t="s">
        <v>1793</v>
      </c>
      <c r="P8" s="927" t="s">
        <v>1800</v>
      </c>
      <c r="Q8" s="915">
        <f t="shared" si="0"/>
        <v>-3</v>
      </c>
      <c r="R8" s="972">
        <f t="shared" si="0"/>
        <v>-0.53</v>
      </c>
      <c r="S8" s="915">
        <f t="shared" si="1"/>
        <v>-1</v>
      </c>
      <c r="T8" s="972">
        <f t="shared" si="2"/>
        <v>-0.18000000000000005</v>
      </c>
      <c r="U8" s="979">
        <v>4</v>
      </c>
      <c r="V8" s="923">
        <v>4</v>
      </c>
      <c r="W8" s="923">
        <v>0</v>
      </c>
      <c r="X8" s="977">
        <v>1</v>
      </c>
      <c r="Y8" s="975">
        <v>1</v>
      </c>
    </row>
    <row r="9" spans="1:25" ht="14.4" customHeight="1" x14ac:dyDescent="0.3">
      <c r="A9" s="943" t="s">
        <v>1801</v>
      </c>
      <c r="B9" s="939">
        <v>3</v>
      </c>
      <c r="C9" s="940">
        <v>0.86</v>
      </c>
      <c r="D9" s="921">
        <v>2</v>
      </c>
      <c r="E9" s="941">
        <v>1</v>
      </c>
      <c r="F9" s="934">
        <v>0.28999999999999998</v>
      </c>
      <c r="G9" s="917">
        <v>3</v>
      </c>
      <c r="H9" s="933"/>
      <c r="I9" s="934"/>
      <c r="J9" s="917"/>
      <c r="K9" s="935">
        <v>0.28999999999999998</v>
      </c>
      <c r="L9" s="933">
        <v>1</v>
      </c>
      <c r="M9" s="933">
        <v>5</v>
      </c>
      <c r="N9" s="936">
        <v>2</v>
      </c>
      <c r="O9" s="933" t="s">
        <v>1793</v>
      </c>
      <c r="P9" s="937" t="s">
        <v>1802</v>
      </c>
      <c r="Q9" s="938">
        <f t="shared" si="0"/>
        <v>-3</v>
      </c>
      <c r="R9" s="973">
        <f t="shared" si="0"/>
        <v>-0.86</v>
      </c>
      <c r="S9" s="938">
        <f t="shared" si="1"/>
        <v>-1</v>
      </c>
      <c r="T9" s="973">
        <f t="shared" si="2"/>
        <v>-0.28999999999999998</v>
      </c>
      <c r="U9" s="980" t="s">
        <v>569</v>
      </c>
      <c r="V9" s="929" t="s">
        <v>569</v>
      </c>
      <c r="W9" s="929" t="s">
        <v>569</v>
      </c>
      <c r="X9" s="978" t="s">
        <v>569</v>
      </c>
      <c r="Y9" s="976"/>
    </row>
    <row r="10" spans="1:25" ht="14.4" customHeight="1" x14ac:dyDescent="0.3">
      <c r="A10" s="943" t="s">
        <v>1803</v>
      </c>
      <c r="B10" s="939">
        <v>1</v>
      </c>
      <c r="C10" s="940">
        <v>0.49</v>
      </c>
      <c r="D10" s="921">
        <v>1</v>
      </c>
      <c r="E10" s="941">
        <v>3</v>
      </c>
      <c r="F10" s="934">
        <v>1.46</v>
      </c>
      <c r="G10" s="917">
        <v>1.7</v>
      </c>
      <c r="H10" s="933">
        <v>1</v>
      </c>
      <c r="I10" s="934">
        <v>0.49</v>
      </c>
      <c r="J10" s="917">
        <v>2</v>
      </c>
      <c r="K10" s="935">
        <v>0.49</v>
      </c>
      <c r="L10" s="933">
        <v>1</v>
      </c>
      <c r="M10" s="933">
        <v>5</v>
      </c>
      <c r="N10" s="936">
        <v>2</v>
      </c>
      <c r="O10" s="933" t="s">
        <v>1793</v>
      </c>
      <c r="P10" s="937" t="s">
        <v>1804</v>
      </c>
      <c r="Q10" s="938">
        <f t="shared" si="0"/>
        <v>0</v>
      </c>
      <c r="R10" s="973">
        <f t="shared" si="0"/>
        <v>0</v>
      </c>
      <c r="S10" s="938">
        <f t="shared" si="1"/>
        <v>-2</v>
      </c>
      <c r="T10" s="973">
        <f t="shared" si="2"/>
        <v>-0.97</v>
      </c>
      <c r="U10" s="980">
        <v>2</v>
      </c>
      <c r="V10" s="929">
        <v>2</v>
      </c>
      <c r="W10" s="929">
        <v>0</v>
      </c>
      <c r="X10" s="978">
        <v>1</v>
      </c>
      <c r="Y10" s="976"/>
    </row>
    <row r="11" spans="1:25" ht="14.4" customHeight="1" x14ac:dyDescent="0.3">
      <c r="A11" s="942" t="s">
        <v>1805</v>
      </c>
      <c r="B11" s="923">
        <v>1</v>
      </c>
      <c r="C11" s="924">
        <v>50.08</v>
      </c>
      <c r="D11" s="925">
        <v>114</v>
      </c>
      <c r="E11" s="926"/>
      <c r="F11" s="907"/>
      <c r="G11" s="908"/>
      <c r="H11" s="909">
        <v>4</v>
      </c>
      <c r="I11" s="910">
        <v>200.32</v>
      </c>
      <c r="J11" s="922">
        <v>87.8</v>
      </c>
      <c r="K11" s="912">
        <v>50.08</v>
      </c>
      <c r="L11" s="913">
        <v>28</v>
      </c>
      <c r="M11" s="913">
        <v>252</v>
      </c>
      <c r="N11" s="914">
        <v>84</v>
      </c>
      <c r="O11" s="913" t="s">
        <v>1806</v>
      </c>
      <c r="P11" s="927" t="s">
        <v>1807</v>
      </c>
      <c r="Q11" s="915">
        <f t="shared" si="0"/>
        <v>3</v>
      </c>
      <c r="R11" s="972">
        <f t="shared" si="0"/>
        <v>150.24</v>
      </c>
      <c r="S11" s="915">
        <f t="shared" si="1"/>
        <v>4</v>
      </c>
      <c r="T11" s="972">
        <f t="shared" si="2"/>
        <v>200.32</v>
      </c>
      <c r="U11" s="979">
        <v>336</v>
      </c>
      <c r="V11" s="923">
        <v>351.2</v>
      </c>
      <c r="W11" s="923">
        <v>15.199999999999989</v>
      </c>
      <c r="X11" s="977">
        <v>1.0452380952380953</v>
      </c>
      <c r="Y11" s="975">
        <v>58</v>
      </c>
    </row>
    <row r="12" spans="1:25" ht="14.4" customHeight="1" x14ac:dyDescent="0.3">
      <c r="A12" s="942" t="s">
        <v>1808</v>
      </c>
      <c r="B12" s="918">
        <v>7</v>
      </c>
      <c r="C12" s="919">
        <v>136.38999999999999</v>
      </c>
      <c r="D12" s="920">
        <v>34.4</v>
      </c>
      <c r="E12" s="926">
        <v>6</v>
      </c>
      <c r="F12" s="907">
        <v>166.82</v>
      </c>
      <c r="G12" s="908">
        <v>61.7</v>
      </c>
      <c r="H12" s="913">
        <v>3</v>
      </c>
      <c r="I12" s="907">
        <v>90.13</v>
      </c>
      <c r="J12" s="922">
        <v>70.7</v>
      </c>
      <c r="K12" s="912">
        <v>30.04</v>
      </c>
      <c r="L12" s="913">
        <v>22</v>
      </c>
      <c r="M12" s="913">
        <v>198</v>
      </c>
      <c r="N12" s="914">
        <v>66</v>
      </c>
      <c r="O12" s="913" t="s">
        <v>1806</v>
      </c>
      <c r="P12" s="927" t="s">
        <v>1809</v>
      </c>
      <c r="Q12" s="915">
        <f t="shared" si="0"/>
        <v>-4</v>
      </c>
      <c r="R12" s="972">
        <f t="shared" si="0"/>
        <v>-46.259999999999991</v>
      </c>
      <c r="S12" s="915">
        <f t="shared" si="1"/>
        <v>-3</v>
      </c>
      <c r="T12" s="972">
        <f t="shared" si="2"/>
        <v>-76.69</v>
      </c>
      <c r="U12" s="979">
        <v>198</v>
      </c>
      <c r="V12" s="923">
        <v>212.10000000000002</v>
      </c>
      <c r="W12" s="923">
        <v>14.100000000000023</v>
      </c>
      <c r="X12" s="977">
        <v>1.0712121212121213</v>
      </c>
      <c r="Y12" s="975">
        <v>20</v>
      </c>
    </row>
    <row r="13" spans="1:25" ht="14.4" customHeight="1" x14ac:dyDescent="0.3">
      <c r="A13" s="942" t="s">
        <v>1810</v>
      </c>
      <c r="B13" s="923"/>
      <c r="C13" s="924"/>
      <c r="D13" s="925"/>
      <c r="E13" s="909">
        <v>1</v>
      </c>
      <c r="F13" s="910">
        <v>33.799999999999997</v>
      </c>
      <c r="G13" s="911">
        <v>61</v>
      </c>
      <c r="H13" s="913"/>
      <c r="I13" s="907"/>
      <c r="J13" s="908"/>
      <c r="K13" s="912">
        <v>33.799999999999997</v>
      </c>
      <c r="L13" s="913">
        <v>23</v>
      </c>
      <c r="M13" s="913">
        <v>207</v>
      </c>
      <c r="N13" s="914">
        <v>69</v>
      </c>
      <c r="O13" s="913" t="s">
        <v>1806</v>
      </c>
      <c r="P13" s="927" t="s">
        <v>1811</v>
      </c>
      <c r="Q13" s="915">
        <f t="shared" si="0"/>
        <v>0</v>
      </c>
      <c r="R13" s="972">
        <f t="shared" si="0"/>
        <v>0</v>
      </c>
      <c r="S13" s="915">
        <f t="shared" si="1"/>
        <v>-1</v>
      </c>
      <c r="T13" s="972">
        <f t="shared" si="2"/>
        <v>-33.799999999999997</v>
      </c>
      <c r="U13" s="979" t="s">
        <v>569</v>
      </c>
      <c r="V13" s="923" t="s">
        <v>569</v>
      </c>
      <c r="W13" s="923" t="s">
        <v>569</v>
      </c>
      <c r="X13" s="977" t="s">
        <v>569</v>
      </c>
      <c r="Y13" s="975"/>
    </row>
    <row r="14" spans="1:25" ht="14.4" customHeight="1" x14ac:dyDescent="0.3">
      <c r="A14" s="942" t="s">
        <v>1812</v>
      </c>
      <c r="B14" s="918">
        <v>2</v>
      </c>
      <c r="C14" s="919">
        <v>15.93</v>
      </c>
      <c r="D14" s="920">
        <v>17</v>
      </c>
      <c r="E14" s="926">
        <v>1</v>
      </c>
      <c r="F14" s="907">
        <v>8.43</v>
      </c>
      <c r="G14" s="908">
        <v>30</v>
      </c>
      <c r="H14" s="913">
        <v>1</v>
      </c>
      <c r="I14" s="907">
        <v>8.43</v>
      </c>
      <c r="J14" s="908">
        <v>17</v>
      </c>
      <c r="K14" s="912">
        <v>8.43</v>
      </c>
      <c r="L14" s="913">
        <v>9</v>
      </c>
      <c r="M14" s="913">
        <v>81</v>
      </c>
      <c r="N14" s="914">
        <v>27</v>
      </c>
      <c r="O14" s="913" t="s">
        <v>1806</v>
      </c>
      <c r="P14" s="927" t="s">
        <v>1813</v>
      </c>
      <c r="Q14" s="915">
        <f t="shared" si="0"/>
        <v>-1</v>
      </c>
      <c r="R14" s="972">
        <f t="shared" si="0"/>
        <v>-7.5</v>
      </c>
      <c r="S14" s="915">
        <f t="shared" si="1"/>
        <v>0</v>
      </c>
      <c r="T14" s="972">
        <f t="shared" si="2"/>
        <v>0</v>
      </c>
      <c r="U14" s="979">
        <v>27</v>
      </c>
      <c r="V14" s="923">
        <v>17</v>
      </c>
      <c r="W14" s="923">
        <v>-10</v>
      </c>
      <c r="X14" s="977">
        <v>0.62962962962962965</v>
      </c>
      <c r="Y14" s="975"/>
    </row>
    <row r="15" spans="1:25" ht="14.4" customHeight="1" x14ac:dyDescent="0.3">
      <c r="A15" s="943" t="s">
        <v>1814</v>
      </c>
      <c r="B15" s="939">
        <v>11</v>
      </c>
      <c r="C15" s="940">
        <v>162.85</v>
      </c>
      <c r="D15" s="921">
        <v>37.4</v>
      </c>
      <c r="E15" s="941">
        <v>11</v>
      </c>
      <c r="F15" s="934">
        <v>165.69</v>
      </c>
      <c r="G15" s="917">
        <v>44.6</v>
      </c>
      <c r="H15" s="933">
        <v>7</v>
      </c>
      <c r="I15" s="934">
        <v>105.29</v>
      </c>
      <c r="J15" s="917">
        <v>39.700000000000003</v>
      </c>
      <c r="K15" s="935">
        <v>15.04</v>
      </c>
      <c r="L15" s="933">
        <v>14</v>
      </c>
      <c r="M15" s="933">
        <v>123</v>
      </c>
      <c r="N15" s="936">
        <v>41</v>
      </c>
      <c r="O15" s="933" t="s">
        <v>1806</v>
      </c>
      <c r="P15" s="937" t="s">
        <v>1813</v>
      </c>
      <c r="Q15" s="938">
        <f t="shared" si="0"/>
        <v>-4</v>
      </c>
      <c r="R15" s="973">
        <f t="shared" si="0"/>
        <v>-57.559999999999988</v>
      </c>
      <c r="S15" s="938">
        <f t="shared" si="1"/>
        <v>-4</v>
      </c>
      <c r="T15" s="973">
        <f t="shared" si="2"/>
        <v>-60.399999999999991</v>
      </c>
      <c r="U15" s="980">
        <v>287</v>
      </c>
      <c r="V15" s="929">
        <v>277.90000000000003</v>
      </c>
      <c r="W15" s="929">
        <v>-9.0999999999999659</v>
      </c>
      <c r="X15" s="978">
        <v>0.96829268292682935</v>
      </c>
      <c r="Y15" s="976">
        <v>25</v>
      </c>
    </row>
    <row r="16" spans="1:25" ht="14.4" customHeight="1" x14ac:dyDescent="0.3">
      <c r="A16" s="942" t="s">
        <v>1815</v>
      </c>
      <c r="B16" s="918">
        <v>6</v>
      </c>
      <c r="C16" s="919">
        <v>17.760000000000002</v>
      </c>
      <c r="D16" s="920">
        <v>11.8</v>
      </c>
      <c r="E16" s="926">
        <v>2</v>
      </c>
      <c r="F16" s="907">
        <v>6.13</v>
      </c>
      <c r="G16" s="908">
        <v>22.5</v>
      </c>
      <c r="H16" s="913">
        <v>3</v>
      </c>
      <c r="I16" s="907">
        <v>9.19</v>
      </c>
      <c r="J16" s="908">
        <v>10.7</v>
      </c>
      <c r="K16" s="912">
        <v>3.06</v>
      </c>
      <c r="L16" s="913">
        <v>5</v>
      </c>
      <c r="M16" s="913">
        <v>48</v>
      </c>
      <c r="N16" s="914">
        <v>16</v>
      </c>
      <c r="O16" s="913" t="s">
        <v>1806</v>
      </c>
      <c r="P16" s="927" t="s">
        <v>1816</v>
      </c>
      <c r="Q16" s="915">
        <f t="shared" si="0"/>
        <v>-3</v>
      </c>
      <c r="R16" s="972">
        <f t="shared" si="0"/>
        <v>-8.5700000000000021</v>
      </c>
      <c r="S16" s="915">
        <f t="shared" si="1"/>
        <v>1</v>
      </c>
      <c r="T16" s="972">
        <f t="shared" si="2"/>
        <v>3.0599999999999996</v>
      </c>
      <c r="U16" s="979">
        <v>48</v>
      </c>
      <c r="V16" s="923">
        <v>32.099999999999994</v>
      </c>
      <c r="W16" s="923">
        <v>-15.900000000000006</v>
      </c>
      <c r="X16" s="977">
        <v>0.66874999999999984</v>
      </c>
      <c r="Y16" s="975"/>
    </row>
    <row r="17" spans="1:25" ht="14.4" customHeight="1" x14ac:dyDescent="0.3">
      <c r="A17" s="943" t="s">
        <v>1817</v>
      </c>
      <c r="B17" s="939">
        <v>15</v>
      </c>
      <c r="C17" s="940">
        <v>66.66</v>
      </c>
      <c r="D17" s="921">
        <v>17.899999999999999</v>
      </c>
      <c r="E17" s="941">
        <v>11</v>
      </c>
      <c r="F17" s="934">
        <v>47.61</v>
      </c>
      <c r="G17" s="917">
        <v>13.7</v>
      </c>
      <c r="H17" s="933">
        <v>8</v>
      </c>
      <c r="I17" s="934">
        <v>35.549999999999997</v>
      </c>
      <c r="J17" s="917">
        <v>17</v>
      </c>
      <c r="K17" s="935">
        <v>4.4400000000000004</v>
      </c>
      <c r="L17" s="933">
        <v>7</v>
      </c>
      <c r="M17" s="933">
        <v>60</v>
      </c>
      <c r="N17" s="936">
        <v>20</v>
      </c>
      <c r="O17" s="933" t="s">
        <v>1806</v>
      </c>
      <c r="P17" s="937" t="s">
        <v>1816</v>
      </c>
      <c r="Q17" s="938">
        <f t="shared" si="0"/>
        <v>-7</v>
      </c>
      <c r="R17" s="973">
        <f t="shared" si="0"/>
        <v>-31.11</v>
      </c>
      <c r="S17" s="938">
        <f t="shared" si="1"/>
        <v>-3</v>
      </c>
      <c r="T17" s="973">
        <f t="shared" si="2"/>
        <v>-12.060000000000002</v>
      </c>
      <c r="U17" s="980">
        <v>160</v>
      </c>
      <c r="V17" s="929">
        <v>136</v>
      </c>
      <c r="W17" s="929">
        <v>-24</v>
      </c>
      <c r="X17" s="978">
        <v>0.85</v>
      </c>
      <c r="Y17" s="976">
        <v>11</v>
      </c>
    </row>
    <row r="18" spans="1:25" ht="14.4" customHeight="1" x14ac:dyDescent="0.3">
      <c r="A18" s="943" t="s">
        <v>1818</v>
      </c>
      <c r="B18" s="939">
        <v>13</v>
      </c>
      <c r="C18" s="940">
        <v>105.91</v>
      </c>
      <c r="D18" s="921">
        <v>33.799999999999997</v>
      </c>
      <c r="E18" s="941">
        <v>6</v>
      </c>
      <c r="F18" s="934">
        <v>46.17</v>
      </c>
      <c r="G18" s="917">
        <v>24.3</v>
      </c>
      <c r="H18" s="933">
        <v>6</v>
      </c>
      <c r="I18" s="934">
        <v>45.81</v>
      </c>
      <c r="J18" s="917">
        <v>25</v>
      </c>
      <c r="K18" s="935">
        <v>7.64</v>
      </c>
      <c r="L18" s="933">
        <v>9</v>
      </c>
      <c r="M18" s="933">
        <v>81</v>
      </c>
      <c r="N18" s="936">
        <v>27</v>
      </c>
      <c r="O18" s="933" t="s">
        <v>1806</v>
      </c>
      <c r="P18" s="937" t="s">
        <v>1816</v>
      </c>
      <c r="Q18" s="938">
        <f t="shared" si="0"/>
        <v>-7</v>
      </c>
      <c r="R18" s="973">
        <f t="shared" si="0"/>
        <v>-60.099999999999994</v>
      </c>
      <c r="S18" s="938">
        <f t="shared" si="1"/>
        <v>0</v>
      </c>
      <c r="T18" s="973">
        <f t="shared" si="2"/>
        <v>-0.35999999999999943</v>
      </c>
      <c r="U18" s="980">
        <v>162</v>
      </c>
      <c r="V18" s="929">
        <v>150</v>
      </c>
      <c r="W18" s="929">
        <v>-12</v>
      </c>
      <c r="X18" s="978">
        <v>0.92592592592592593</v>
      </c>
      <c r="Y18" s="976">
        <v>26</v>
      </c>
    </row>
    <row r="19" spans="1:25" ht="14.4" customHeight="1" x14ac:dyDescent="0.3">
      <c r="A19" s="942" t="s">
        <v>1819</v>
      </c>
      <c r="B19" s="923"/>
      <c r="C19" s="924"/>
      <c r="D19" s="925"/>
      <c r="E19" s="909">
        <v>1</v>
      </c>
      <c r="F19" s="910">
        <v>51.23</v>
      </c>
      <c r="G19" s="911">
        <v>118</v>
      </c>
      <c r="H19" s="913"/>
      <c r="I19" s="907"/>
      <c r="J19" s="908"/>
      <c r="K19" s="912">
        <v>13.54</v>
      </c>
      <c r="L19" s="913">
        <v>5</v>
      </c>
      <c r="M19" s="913">
        <v>45</v>
      </c>
      <c r="N19" s="914">
        <v>15</v>
      </c>
      <c r="O19" s="913" t="s">
        <v>1806</v>
      </c>
      <c r="P19" s="927" t="s">
        <v>1820</v>
      </c>
      <c r="Q19" s="915">
        <f t="shared" si="0"/>
        <v>0</v>
      </c>
      <c r="R19" s="972">
        <f t="shared" si="0"/>
        <v>0</v>
      </c>
      <c r="S19" s="915">
        <f t="shared" si="1"/>
        <v>-1</v>
      </c>
      <c r="T19" s="972">
        <f t="shared" si="2"/>
        <v>-51.23</v>
      </c>
      <c r="U19" s="979" t="s">
        <v>569</v>
      </c>
      <c r="V19" s="923" t="s">
        <v>569</v>
      </c>
      <c r="W19" s="923" t="s">
        <v>569</v>
      </c>
      <c r="X19" s="977" t="s">
        <v>569</v>
      </c>
      <c r="Y19" s="975"/>
    </row>
    <row r="20" spans="1:25" ht="14.4" customHeight="1" x14ac:dyDescent="0.3">
      <c r="A20" s="943" t="s">
        <v>1821</v>
      </c>
      <c r="B20" s="929"/>
      <c r="C20" s="930"/>
      <c r="D20" s="928"/>
      <c r="E20" s="931">
        <v>2</v>
      </c>
      <c r="F20" s="932">
        <v>33.35</v>
      </c>
      <c r="G20" s="916">
        <v>57.5</v>
      </c>
      <c r="H20" s="933"/>
      <c r="I20" s="934"/>
      <c r="J20" s="917"/>
      <c r="K20" s="935">
        <v>15.64</v>
      </c>
      <c r="L20" s="933">
        <v>16</v>
      </c>
      <c r="M20" s="933">
        <v>141</v>
      </c>
      <c r="N20" s="936">
        <v>47</v>
      </c>
      <c r="O20" s="933" t="s">
        <v>1806</v>
      </c>
      <c r="P20" s="937" t="s">
        <v>1820</v>
      </c>
      <c r="Q20" s="938">
        <f t="shared" si="0"/>
        <v>0</v>
      </c>
      <c r="R20" s="973">
        <f t="shared" si="0"/>
        <v>0</v>
      </c>
      <c r="S20" s="938">
        <f t="shared" si="1"/>
        <v>-2</v>
      </c>
      <c r="T20" s="973">
        <f t="shared" si="2"/>
        <v>-33.35</v>
      </c>
      <c r="U20" s="980" t="s">
        <v>569</v>
      </c>
      <c r="V20" s="929" t="s">
        <v>569</v>
      </c>
      <c r="W20" s="929" t="s">
        <v>569</v>
      </c>
      <c r="X20" s="978" t="s">
        <v>569</v>
      </c>
      <c r="Y20" s="976"/>
    </row>
    <row r="21" spans="1:25" ht="14.4" customHeight="1" x14ac:dyDescent="0.3">
      <c r="A21" s="942" t="s">
        <v>1822</v>
      </c>
      <c r="B21" s="918">
        <v>13</v>
      </c>
      <c r="C21" s="919">
        <v>7.52</v>
      </c>
      <c r="D21" s="920">
        <v>5.7</v>
      </c>
      <c r="E21" s="926">
        <v>8</v>
      </c>
      <c r="F21" s="907">
        <v>4.63</v>
      </c>
      <c r="G21" s="908">
        <v>4.5999999999999996</v>
      </c>
      <c r="H21" s="913">
        <v>14</v>
      </c>
      <c r="I21" s="907">
        <v>8.1</v>
      </c>
      <c r="J21" s="908">
        <v>5.6</v>
      </c>
      <c r="K21" s="912">
        <v>0.57999999999999996</v>
      </c>
      <c r="L21" s="913">
        <v>2</v>
      </c>
      <c r="M21" s="913">
        <v>21</v>
      </c>
      <c r="N21" s="914">
        <v>7</v>
      </c>
      <c r="O21" s="913" t="s">
        <v>1806</v>
      </c>
      <c r="P21" s="927" t="s">
        <v>1823</v>
      </c>
      <c r="Q21" s="915">
        <f t="shared" si="0"/>
        <v>1</v>
      </c>
      <c r="R21" s="972">
        <f t="shared" si="0"/>
        <v>0.58000000000000007</v>
      </c>
      <c r="S21" s="915">
        <f t="shared" si="1"/>
        <v>6</v>
      </c>
      <c r="T21" s="972">
        <f t="shared" si="2"/>
        <v>3.4699999999999998</v>
      </c>
      <c r="U21" s="979">
        <v>98</v>
      </c>
      <c r="V21" s="923">
        <v>78.399999999999991</v>
      </c>
      <c r="W21" s="923">
        <v>-19.600000000000009</v>
      </c>
      <c r="X21" s="977">
        <v>0.79999999999999993</v>
      </c>
      <c r="Y21" s="975">
        <v>3</v>
      </c>
    </row>
    <row r="22" spans="1:25" ht="14.4" customHeight="1" x14ac:dyDescent="0.3">
      <c r="A22" s="943" t="s">
        <v>1824</v>
      </c>
      <c r="B22" s="939">
        <v>14</v>
      </c>
      <c r="C22" s="940">
        <v>21.27</v>
      </c>
      <c r="D22" s="921">
        <v>11.6</v>
      </c>
      <c r="E22" s="941">
        <v>18</v>
      </c>
      <c r="F22" s="934">
        <v>27.64</v>
      </c>
      <c r="G22" s="917">
        <v>7.8</v>
      </c>
      <c r="H22" s="933">
        <v>12</v>
      </c>
      <c r="I22" s="934">
        <v>18.399999999999999</v>
      </c>
      <c r="J22" s="917">
        <v>11</v>
      </c>
      <c r="K22" s="935">
        <v>1.52</v>
      </c>
      <c r="L22" s="933">
        <v>4</v>
      </c>
      <c r="M22" s="933">
        <v>33</v>
      </c>
      <c r="N22" s="936">
        <v>11</v>
      </c>
      <c r="O22" s="933" t="s">
        <v>1806</v>
      </c>
      <c r="P22" s="937" t="s">
        <v>1823</v>
      </c>
      <c r="Q22" s="938">
        <f t="shared" si="0"/>
        <v>-2</v>
      </c>
      <c r="R22" s="973">
        <f t="shared" si="0"/>
        <v>-2.870000000000001</v>
      </c>
      <c r="S22" s="938">
        <f t="shared" si="1"/>
        <v>-6</v>
      </c>
      <c r="T22" s="973">
        <f t="shared" si="2"/>
        <v>-9.240000000000002</v>
      </c>
      <c r="U22" s="980">
        <v>132</v>
      </c>
      <c r="V22" s="929">
        <v>132</v>
      </c>
      <c r="W22" s="929">
        <v>0</v>
      </c>
      <c r="X22" s="978">
        <v>1</v>
      </c>
      <c r="Y22" s="976">
        <v>35</v>
      </c>
    </row>
    <row r="23" spans="1:25" ht="14.4" customHeight="1" x14ac:dyDescent="0.3">
      <c r="A23" s="943" t="s">
        <v>1825</v>
      </c>
      <c r="B23" s="939">
        <v>11</v>
      </c>
      <c r="C23" s="940">
        <v>45.6</v>
      </c>
      <c r="D23" s="921">
        <v>24.1</v>
      </c>
      <c r="E23" s="941">
        <v>4</v>
      </c>
      <c r="F23" s="934">
        <v>15.12</v>
      </c>
      <c r="G23" s="917">
        <v>17.5</v>
      </c>
      <c r="H23" s="933"/>
      <c r="I23" s="934"/>
      <c r="J23" s="917"/>
      <c r="K23" s="935">
        <v>3.78</v>
      </c>
      <c r="L23" s="933">
        <v>6</v>
      </c>
      <c r="M23" s="933">
        <v>51</v>
      </c>
      <c r="N23" s="936">
        <v>17</v>
      </c>
      <c r="O23" s="933" t="s">
        <v>1806</v>
      </c>
      <c r="P23" s="937" t="s">
        <v>1823</v>
      </c>
      <c r="Q23" s="938">
        <f t="shared" si="0"/>
        <v>-11</v>
      </c>
      <c r="R23" s="973">
        <f t="shared" si="0"/>
        <v>-45.6</v>
      </c>
      <c r="S23" s="938">
        <f t="shared" si="1"/>
        <v>-4</v>
      </c>
      <c r="T23" s="973">
        <f t="shared" si="2"/>
        <v>-15.12</v>
      </c>
      <c r="U23" s="980" t="s">
        <v>569</v>
      </c>
      <c r="V23" s="929" t="s">
        <v>569</v>
      </c>
      <c r="W23" s="929" t="s">
        <v>569</v>
      </c>
      <c r="X23" s="978" t="s">
        <v>569</v>
      </c>
      <c r="Y23" s="976"/>
    </row>
    <row r="24" spans="1:25" ht="14.4" customHeight="1" x14ac:dyDescent="0.3">
      <c r="A24" s="942" t="s">
        <v>1826</v>
      </c>
      <c r="B24" s="923">
        <v>1</v>
      </c>
      <c r="C24" s="924">
        <v>5.24</v>
      </c>
      <c r="D24" s="925">
        <v>23</v>
      </c>
      <c r="E24" s="909"/>
      <c r="F24" s="910"/>
      <c r="G24" s="911"/>
      <c r="H24" s="913"/>
      <c r="I24" s="907"/>
      <c r="J24" s="908"/>
      <c r="K24" s="912">
        <v>5.24</v>
      </c>
      <c r="L24" s="913">
        <v>5</v>
      </c>
      <c r="M24" s="913">
        <v>45</v>
      </c>
      <c r="N24" s="914">
        <v>15</v>
      </c>
      <c r="O24" s="913" t="s">
        <v>1806</v>
      </c>
      <c r="P24" s="927" t="s">
        <v>1827</v>
      </c>
      <c r="Q24" s="915">
        <f t="shared" si="0"/>
        <v>-1</v>
      </c>
      <c r="R24" s="972">
        <f t="shared" si="0"/>
        <v>-5.24</v>
      </c>
      <c r="S24" s="915">
        <f t="shared" si="1"/>
        <v>0</v>
      </c>
      <c r="T24" s="972">
        <f t="shared" si="2"/>
        <v>0</v>
      </c>
      <c r="U24" s="979" t="s">
        <v>569</v>
      </c>
      <c r="V24" s="923" t="s">
        <v>569</v>
      </c>
      <c r="W24" s="923" t="s">
        <v>569</v>
      </c>
      <c r="X24" s="977" t="s">
        <v>569</v>
      </c>
      <c r="Y24" s="975"/>
    </row>
    <row r="25" spans="1:25" ht="14.4" customHeight="1" x14ac:dyDescent="0.3">
      <c r="A25" s="943" t="s">
        <v>1828</v>
      </c>
      <c r="B25" s="929"/>
      <c r="C25" s="930"/>
      <c r="D25" s="928"/>
      <c r="E25" s="931">
        <v>1</v>
      </c>
      <c r="F25" s="932">
        <v>10.59</v>
      </c>
      <c r="G25" s="916">
        <v>8</v>
      </c>
      <c r="H25" s="933"/>
      <c r="I25" s="934"/>
      <c r="J25" s="917"/>
      <c r="K25" s="935">
        <v>14.22</v>
      </c>
      <c r="L25" s="933">
        <v>11</v>
      </c>
      <c r="M25" s="933">
        <v>99</v>
      </c>
      <c r="N25" s="936">
        <v>33</v>
      </c>
      <c r="O25" s="933" t="s">
        <v>1806</v>
      </c>
      <c r="P25" s="937" t="s">
        <v>1829</v>
      </c>
      <c r="Q25" s="938">
        <f t="shared" si="0"/>
        <v>0</v>
      </c>
      <c r="R25" s="973">
        <f t="shared" si="0"/>
        <v>0</v>
      </c>
      <c r="S25" s="938">
        <f t="shared" si="1"/>
        <v>-1</v>
      </c>
      <c r="T25" s="973">
        <f t="shared" si="2"/>
        <v>-10.59</v>
      </c>
      <c r="U25" s="980" t="s">
        <v>569</v>
      </c>
      <c r="V25" s="929" t="s">
        <v>569</v>
      </c>
      <c r="W25" s="929" t="s">
        <v>569</v>
      </c>
      <c r="X25" s="978" t="s">
        <v>569</v>
      </c>
      <c r="Y25" s="976"/>
    </row>
    <row r="26" spans="1:25" ht="14.4" customHeight="1" x14ac:dyDescent="0.3">
      <c r="A26" s="942" t="s">
        <v>1830</v>
      </c>
      <c r="B26" s="923">
        <v>2</v>
      </c>
      <c r="C26" s="924">
        <v>0.78</v>
      </c>
      <c r="D26" s="925">
        <v>5</v>
      </c>
      <c r="E26" s="926">
        <v>1</v>
      </c>
      <c r="F26" s="907">
        <v>0.39</v>
      </c>
      <c r="G26" s="908">
        <v>6</v>
      </c>
      <c r="H26" s="909">
        <v>10</v>
      </c>
      <c r="I26" s="910">
        <v>3.88</v>
      </c>
      <c r="J26" s="922">
        <v>5.0999999999999996</v>
      </c>
      <c r="K26" s="912">
        <v>0.39</v>
      </c>
      <c r="L26" s="913">
        <v>2</v>
      </c>
      <c r="M26" s="913">
        <v>15</v>
      </c>
      <c r="N26" s="914">
        <v>5</v>
      </c>
      <c r="O26" s="913" t="s">
        <v>1806</v>
      </c>
      <c r="P26" s="927" t="s">
        <v>1831</v>
      </c>
      <c r="Q26" s="915">
        <f t="shared" si="0"/>
        <v>8</v>
      </c>
      <c r="R26" s="972">
        <f t="shared" si="0"/>
        <v>3.0999999999999996</v>
      </c>
      <c r="S26" s="915">
        <f t="shared" si="1"/>
        <v>9</v>
      </c>
      <c r="T26" s="972">
        <f t="shared" si="2"/>
        <v>3.4899999999999998</v>
      </c>
      <c r="U26" s="979">
        <v>50</v>
      </c>
      <c r="V26" s="923">
        <v>51</v>
      </c>
      <c r="W26" s="923">
        <v>1</v>
      </c>
      <c r="X26" s="977">
        <v>1.02</v>
      </c>
      <c r="Y26" s="975">
        <v>4</v>
      </c>
    </row>
    <row r="27" spans="1:25" ht="14.4" customHeight="1" x14ac:dyDescent="0.3">
      <c r="A27" s="943" t="s">
        <v>1832</v>
      </c>
      <c r="B27" s="929">
        <v>1</v>
      </c>
      <c r="C27" s="930">
        <v>0.84</v>
      </c>
      <c r="D27" s="928">
        <v>8</v>
      </c>
      <c r="E27" s="941">
        <v>4</v>
      </c>
      <c r="F27" s="934">
        <v>3.37</v>
      </c>
      <c r="G27" s="917">
        <v>8</v>
      </c>
      <c r="H27" s="931">
        <v>2</v>
      </c>
      <c r="I27" s="932">
        <v>1.68</v>
      </c>
      <c r="J27" s="916">
        <v>4.5</v>
      </c>
      <c r="K27" s="935">
        <v>0.84</v>
      </c>
      <c r="L27" s="933">
        <v>2</v>
      </c>
      <c r="M27" s="933">
        <v>21</v>
      </c>
      <c r="N27" s="936">
        <v>7</v>
      </c>
      <c r="O27" s="933" t="s">
        <v>1806</v>
      </c>
      <c r="P27" s="937" t="s">
        <v>1831</v>
      </c>
      <c r="Q27" s="938">
        <f t="shared" si="0"/>
        <v>1</v>
      </c>
      <c r="R27" s="973">
        <f t="shared" si="0"/>
        <v>0.84</v>
      </c>
      <c r="S27" s="938">
        <f t="shared" si="1"/>
        <v>-2</v>
      </c>
      <c r="T27" s="973">
        <f t="shared" si="2"/>
        <v>-1.6900000000000002</v>
      </c>
      <c r="U27" s="980">
        <v>14</v>
      </c>
      <c r="V27" s="929">
        <v>9</v>
      </c>
      <c r="W27" s="929">
        <v>-5</v>
      </c>
      <c r="X27" s="978">
        <v>0.6428571428571429</v>
      </c>
      <c r="Y27" s="976"/>
    </row>
    <row r="28" spans="1:25" ht="14.4" customHeight="1" x14ac:dyDescent="0.3">
      <c r="A28" s="943" t="s">
        <v>1833</v>
      </c>
      <c r="B28" s="929">
        <v>2</v>
      </c>
      <c r="C28" s="930">
        <v>6.94</v>
      </c>
      <c r="D28" s="928">
        <v>13</v>
      </c>
      <c r="E28" s="941">
        <v>1</v>
      </c>
      <c r="F28" s="934">
        <v>3.47</v>
      </c>
      <c r="G28" s="917">
        <v>17</v>
      </c>
      <c r="H28" s="931"/>
      <c r="I28" s="932"/>
      <c r="J28" s="916"/>
      <c r="K28" s="935">
        <v>3.47</v>
      </c>
      <c r="L28" s="933">
        <v>5</v>
      </c>
      <c r="M28" s="933">
        <v>42</v>
      </c>
      <c r="N28" s="936">
        <v>14</v>
      </c>
      <c r="O28" s="933" t="s">
        <v>1806</v>
      </c>
      <c r="P28" s="937" t="s">
        <v>1831</v>
      </c>
      <c r="Q28" s="938">
        <f t="shared" si="0"/>
        <v>-2</v>
      </c>
      <c r="R28" s="973">
        <f t="shared" si="0"/>
        <v>-6.94</v>
      </c>
      <c r="S28" s="938">
        <f t="shared" si="1"/>
        <v>-1</v>
      </c>
      <c r="T28" s="973">
        <f t="shared" si="2"/>
        <v>-3.47</v>
      </c>
      <c r="U28" s="980" t="s">
        <v>569</v>
      </c>
      <c r="V28" s="929" t="s">
        <v>569</v>
      </c>
      <c r="W28" s="929" t="s">
        <v>569</v>
      </c>
      <c r="X28" s="978" t="s">
        <v>569</v>
      </c>
      <c r="Y28" s="976"/>
    </row>
    <row r="29" spans="1:25" ht="14.4" customHeight="1" x14ac:dyDescent="0.3">
      <c r="A29" s="942" t="s">
        <v>1834</v>
      </c>
      <c r="B29" s="918">
        <v>6</v>
      </c>
      <c r="C29" s="919">
        <v>41.01</v>
      </c>
      <c r="D29" s="920">
        <v>12.2</v>
      </c>
      <c r="E29" s="926">
        <v>5</v>
      </c>
      <c r="F29" s="907">
        <v>37.229999999999997</v>
      </c>
      <c r="G29" s="908">
        <v>10.6</v>
      </c>
      <c r="H29" s="913">
        <v>5</v>
      </c>
      <c r="I29" s="907">
        <v>37.659999999999997</v>
      </c>
      <c r="J29" s="922">
        <v>18.2</v>
      </c>
      <c r="K29" s="912">
        <v>7.45</v>
      </c>
      <c r="L29" s="913">
        <v>4</v>
      </c>
      <c r="M29" s="913">
        <v>36</v>
      </c>
      <c r="N29" s="914">
        <v>12</v>
      </c>
      <c r="O29" s="913" t="s">
        <v>1806</v>
      </c>
      <c r="P29" s="927" t="s">
        <v>1835</v>
      </c>
      <c r="Q29" s="915">
        <f t="shared" si="0"/>
        <v>-1</v>
      </c>
      <c r="R29" s="972">
        <f t="shared" si="0"/>
        <v>-3.3500000000000014</v>
      </c>
      <c r="S29" s="915">
        <f t="shared" si="1"/>
        <v>0</v>
      </c>
      <c r="T29" s="972">
        <f t="shared" si="2"/>
        <v>0.42999999999999972</v>
      </c>
      <c r="U29" s="979">
        <v>60</v>
      </c>
      <c r="V29" s="923">
        <v>91</v>
      </c>
      <c r="W29" s="923">
        <v>31</v>
      </c>
      <c r="X29" s="977">
        <v>1.5166666666666666</v>
      </c>
      <c r="Y29" s="975">
        <v>33</v>
      </c>
    </row>
    <row r="30" spans="1:25" ht="14.4" customHeight="1" x14ac:dyDescent="0.3">
      <c r="A30" s="942" t="s">
        <v>1836</v>
      </c>
      <c r="B30" s="918">
        <v>1</v>
      </c>
      <c r="C30" s="919">
        <v>0.91</v>
      </c>
      <c r="D30" s="920">
        <v>8</v>
      </c>
      <c r="E30" s="926"/>
      <c r="F30" s="907"/>
      <c r="G30" s="908"/>
      <c r="H30" s="913">
        <v>2</v>
      </c>
      <c r="I30" s="907">
        <v>1.82</v>
      </c>
      <c r="J30" s="908">
        <v>8</v>
      </c>
      <c r="K30" s="912">
        <v>0.91</v>
      </c>
      <c r="L30" s="913">
        <v>3</v>
      </c>
      <c r="M30" s="913">
        <v>27</v>
      </c>
      <c r="N30" s="914">
        <v>9</v>
      </c>
      <c r="O30" s="913" t="s">
        <v>1806</v>
      </c>
      <c r="P30" s="927" t="s">
        <v>1837</v>
      </c>
      <c r="Q30" s="915">
        <f t="shared" si="0"/>
        <v>1</v>
      </c>
      <c r="R30" s="972">
        <f t="shared" si="0"/>
        <v>0.91</v>
      </c>
      <c r="S30" s="915">
        <f t="shared" si="1"/>
        <v>2</v>
      </c>
      <c r="T30" s="972">
        <f t="shared" si="2"/>
        <v>1.82</v>
      </c>
      <c r="U30" s="979">
        <v>18</v>
      </c>
      <c r="V30" s="923">
        <v>16</v>
      </c>
      <c r="W30" s="923">
        <v>-2</v>
      </c>
      <c r="X30" s="977">
        <v>0.88888888888888884</v>
      </c>
      <c r="Y30" s="975"/>
    </row>
    <row r="31" spans="1:25" ht="14.4" customHeight="1" x14ac:dyDescent="0.3">
      <c r="A31" s="943" t="s">
        <v>1838</v>
      </c>
      <c r="B31" s="939">
        <v>14</v>
      </c>
      <c r="C31" s="940">
        <v>13.41</v>
      </c>
      <c r="D31" s="921">
        <v>9.6</v>
      </c>
      <c r="E31" s="941">
        <v>5</v>
      </c>
      <c r="F31" s="934">
        <v>4.7699999999999996</v>
      </c>
      <c r="G31" s="917">
        <v>11.4</v>
      </c>
      <c r="H31" s="933">
        <v>6</v>
      </c>
      <c r="I31" s="934">
        <v>5.72</v>
      </c>
      <c r="J31" s="917">
        <v>7.8</v>
      </c>
      <c r="K31" s="935">
        <v>0.95</v>
      </c>
      <c r="L31" s="933">
        <v>3</v>
      </c>
      <c r="M31" s="933">
        <v>27</v>
      </c>
      <c r="N31" s="936">
        <v>9</v>
      </c>
      <c r="O31" s="933" t="s">
        <v>1806</v>
      </c>
      <c r="P31" s="937" t="s">
        <v>1837</v>
      </c>
      <c r="Q31" s="938">
        <f t="shared" si="0"/>
        <v>-8</v>
      </c>
      <c r="R31" s="973">
        <f t="shared" si="0"/>
        <v>-7.69</v>
      </c>
      <c r="S31" s="938">
        <f t="shared" si="1"/>
        <v>1</v>
      </c>
      <c r="T31" s="973">
        <f t="shared" si="2"/>
        <v>0.95000000000000018</v>
      </c>
      <c r="U31" s="980">
        <v>54</v>
      </c>
      <c r="V31" s="929">
        <v>46.8</v>
      </c>
      <c r="W31" s="929">
        <v>-7.2000000000000028</v>
      </c>
      <c r="X31" s="978">
        <v>0.86666666666666659</v>
      </c>
      <c r="Y31" s="976">
        <v>1</v>
      </c>
    </row>
    <row r="32" spans="1:25" ht="14.4" customHeight="1" x14ac:dyDescent="0.3">
      <c r="A32" s="943" t="s">
        <v>1839</v>
      </c>
      <c r="B32" s="939">
        <v>2</v>
      </c>
      <c r="C32" s="940">
        <v>5.86</v>
      </c>
      <c r="D32" s="921">
        <v>10.5</v>
      </c>
      <c r="E32" s="941">
        <v>7</v>
      </c>
      <c r="F32" s="934">
        <v>20.52</v>
      </c>
      <c r="G32" s="917">
        <v>11.6</v>
      </c>
      <c r="H32" s="933">
        <v>1</v>
      </c>
      <c r="I32" s="934">
        <v>2.93</v>
      </c>
      <c r="J32" s="917">
        <v>7</v>
      </c>
      <c r="K32" s="935">
        <v>2.93</v>
      </c>
      <c r="L32" s="933">
        <v>4</v>
      </c>
      <c r="M32" s="933">
        <v>33</v>
      </c>
      <c r="N32" s="936">
        <v>11</v>
      </c>
      <c r="O32" s="933" t="s">
        <v>1806</v>
      </c>
      <c r="P32" s="937" t="s">
        <v>1837</v>
      </c>
      <c r="Q32" s="938">
        <f t="shared" si="0"/>
        <v>-1</v>
      </c>
      <c r="R32" s="973">
        <f t="shared" si="0"/>
        <v>-2.93</v>
      </c>
      <c r="S32" s="938">
        <f t="shared" si="1"/>
        <v>-6</v>
      </c>
      <c r="T32" s="973">
        <f t="shared" si="2"/>
        <v>-17.59</v>
      </c>
      <c r="U32" s="980">
        <v>11</v>
      </c>
      <c r="V32" s="929">
        <v>7</v>
      </c>
      <c r="W32" s="929">
        <v>-4</v>
      </c>
      <c r="X32" s="978">
        <v>0.63636363636363635</v>
      </c>
      <c r="Y32" s="976"/>
    </row>
    <row r="33" spans="1:25" ht="14.4" customHeight="1" x14ac:dyDescent="0.3">
      <c r="A33" s="942" t="s">
        <v>1840</v>
      </c>
      <c r="B33" s="923">
        <v>616</v>
      </c>
      <c r="C33" s="924">
        <v>179.6</v>
      </c>
      <c r="D33" s="925">
        <v>4.5</v>
      </c>
      <c r="E33" s="909">
        <v>607</v>
      </c>
      <c r="F33" s="910">
        <v>176.66</v>
      </c>
      <c r="G33" s="911">
        <v>4.4000000000000004</v>
      </c>
      <c r="H33" s="913">
        <v>553</v>
      </c>
      <c r="I33" s="907">
        <v>160.80000000000001</v>
      </c>
      <c r="J33" s="908">
        <v>4.4000000000000004</v>
      </c>
      <c r="K33" s="912">
        <v>0.28999999999999998</v>
      </c>
      <c r="L33" s="913">
        <v>2</v>
      </c>
      <c r="M33" s="913">
        <v>15</v>
      </c>
      <c r="N33" s="914">
        <v>5</v>
      </c>
      <c r="O33" s="913" t="s">
        <v>1806</v>
      </c>
      <c r="P33" s="927" t="s">
        <v>1841</v>
      </c>
      <c r="Q33" s="915">
        <f t="shared" si="0"/>
        <v>-63</v>
      </c>
      <c r="R33" s="972">
        <f t="shared" si="0"/>
        <v>-18.799999999999983</v>
      </c>
      <c r="S33" s="915">
        <f t="shared" si="1"/>
        <v>-54</v>
      </c>
      <c r="T33" s="972">
        <f t="shared" si="2"/>
        <v>-15.859999999999985</v>
      </c>
      <c r="U33" s="979">
        <v>2765</v>
      </c>
      <c r="V33" s="923">
        <v>2433.2000000000003</v>
      </c>
      <c r="W33" s="923">
        <v>-331.79999999999973</v>
      </c>
      <c r="X33" s="977">
        <v>0.88000000000000012</v>
      </c>
      <c r="Y33" s="975">
        <v>64</v>
      </c>
    </row>
    <row r="34" spans="1:25" ht="14.4" customHeight="1" x14ac:dyDescent="0.3">
      <c r="A34" s="943" t="s">
        <v>1842</v>
      </c>
      <c r="B34" s="929">
        <v>67</v>
      </c>
      <c r="C34" s="930">
        <v>25.23</v>
      </c>
      <c r="D34" s="928">
        <v>6.1</v>
      </c>
      <c r="E34" s="931">
        <v>96</v>
      </c>
      <c r="F34" s="932">
        <v>36.119999999999997</v>
      </c>
      <c r="G34" s="916">
        <v>5.7</v>
      </c>
      <c r="H34" s="933">
        <v>78</v>
      </c>
      <c r="I34" s="934">
        <v>29.37</v>
      </c>
      <c r="J34" s="917">
        <v>5.4</v>
      </c>
      <c r="K34" s="935">
        <v>0.38</v>
      </c>
      <c r="L34" s="933">
        <v>2</v>
      </c>
      <c r="M34" s="933">
        <v>18</v>
      </c>
      <c r="N34" s="936">
        <v>6</v>
      </c>
      <c r="O34" s="933" t="s">
        <v>1806</v>
      </c>
      <c r="P34" s="937" t="s">
        <v>1843</v>
      </c>
      <c r="Q34" s="938">
        <f t="shared" si="0"/>
        <v>11</v>
      </c>
      <c r="R34" s="973">
        <f t="shared" si="0"/>
        <v>4.1400000000000006</v>
      </c>
      <c r="S34" s="938">
        <f t="shared" si="1"/>
        <v>-18</v>
      </c>
      <c r="T34" s="973">
        <f t="shared" si="2"/>
        <v>-6.7499999999999964</v>
      </c>
      <c r="U34" s="980">
        <v>468</v>
      </c>
      <c r="V34" s="929">
        <v>421.20000000000005</v>
      </c>
      <c r="W34" s="929">
        <v>-46.799999999999955</v>
      </c>
      <c r="X34" s="978">
        <v>0.90000000000000013</v>
      </c>
      <c r="Y34" s="976">
        <v>32</v>
      </c>
    </row>
    <row r="35" spans="1:25" ht="14.4" customHeight="1" x14ac:dyDescent="0.3">
      <c r="A35" s="943" t="s">
        <v>1844</v>
      </c>
      <c r="B35" s="929">
        <v>8</v>
      </c>
      <c r="C35" s="930">
        <v>4.8600000000000003</v>
      </c>
      <c r="D35" s="928">
        <v>7.8</v>
      </c>
      <c r="E35" s="931">
        <v>6</v>
      </c>
      <c r="F35" s="932">
        <v>3.79</v>
      </c>
      <c r="G35" s="916">
        <v>7</v>
      </c>
      <c r="H35" s="933">
        <v>6</v>
      </c>
      <c r="I35" s="934">
        <v>3.64</v>
      </c>
      <c r="J35" s="917">
        <v>6</v>
      </c>
      <c r="K35" s="935">
        <v>0.59</v>
      </c>
      <c r="L35" s="933">
        <v>2</v>
      </c>
      <c r="M35" s="933">
        <v>18</v>
      </c>
      <c r="N35" s="936">
        <v>6</v>
      </c>
      <c r="O35" s="933" t="s">
        <v>1806</v>
      </c>
      <c r="P35" s="937" t="s">
        <v>1843</v>
      </c>
      <c r="Q35" s="938">
        <f t="shared" si="0"/>
        <v>-2</v>
      </c>
      <c r="R35" s="973">
        <f t="shared" si="0"/>
        <v>-1.2200000000000002</v>
      </c>
      <c r="S35" s="938">
        <f t="shared" si="1"/>
        <v>0</v>
      </c>
      <c r="T35" s="973">
        <f t="shared" si="2"/>
        <v>-0.14999999999999991</v>
      </c>
      <c r="U35" s="980">
        <v>36</v>
      </c>
      <c r="V35" s="929">
        <v>36</v>
      </c>
      <c r="W35" s="929">
        <v>0</v>
      </c>
      <c r="X35" s="978">
        <v>1</v>
      </c>
      <c r="Y35" s="976">
        <v>2</v>
      </c>
    </row>
    <row r="36" spans="1:25" ht="14.4" customHeight="1" x14ac:dyDescent="0.3">
      <c r="A36" s="942" t="s">
        <v>1845</v>
      </c>
      <c r="B36" s="918">
        <v>7</v>
      </c>
      <c r="C36" s="919">
        <v>1.8</v>
      </c>
      <c r="D36" s="920">
        <v>1.7</v>
      </c>
      <c r="E36" s="926">
        <v>5</v>
      </c>
      <c r="F36" s="907">
        <v>1.28</v>
      </c>
      <c r="G36" s="908">
        <v>2.6</v>
      </c>
      <c r="H36" s="913">
        <v>3</v>
      </c>
      <c r="I36" s="907">
        <v>1.02</v>
      </c>
      <c r="J36" s="922">
        <v>6.3</v>
      </c>
      <c r="K36" s="912">
        <v>0.26</v>
      </c>
      <c r="L36" s="913">
        <v>1</v>
      </c>
      <c r="M36" s="913">
        <v>9</v>
      </c>
      <c r="N36" s="914">
        <v>3</v>
      </c>
      <c r="O36" s="913" t="s">
        <v>1793</v>
      </c>
      <c r="P36" s="927" t="s">
        <v>1846</v>
      </c>
      <c r="Q36" s="915">
        <f t="shared" si="0"/>
        <v>-4</v>
      </c>
      <c r="R36" s="972">
        <f t="shared" si="0"/>
        <v>-0.78</v>
      </c>
      <c r="S36" s="915">
        <f t="shared" si="1"/>
        <v>-2</v>
      </c>
      <c r="T36" s="972">
        <f t="shared" si="2"/>
        <v>-0.26</v>
      </c>
      <c r="U36" s="979">
        <v>9</v>
      </c>
      <c r="V36" s="923">
        <v>18.899999999999999</v>
      </c>
      <c r="W36" s="923">
        <v>9.8999999999999986</v>
      </c>
      <c r="X36" s="977">
        <v>2.0999999999999996</v>
      </c>
      <c r="Y36" s="975">
        <v>11</v>
      </c>
    </row>
    <row r="37" spans="1:25" ht="14.4" customHeight="1" x14ac:dyDescent="0.3">
      <c r="A37" s="942" t="s">
        <v>1847</v>
      </c>
      <c r="B37" s="923">
        <v>1</v>
      </c>
      <c r="C37" s="924">
        <v>0.11</v>
      </c>
      <c r="D37" s="925">
        <v>4</v>
      </c>
      <c r="E37" s="909">
        <v>1</v>
      </c>
      <c r="F37" s="910">
        <v>0.11</v>
      </c>
      <c r="G37" s="911">
        <v>6</v>
      </c>
      <c r="H37" s="913"/>
      <c r="I37" s="907"/>
      <c r="J37" s="908"/>
      <c r="K37" s="912">
        <v>0.11</v>
      </c>
      <c r="L37" s="913">
        <v>2</v>
      </c>
      <c r="M37" s="913">
        <v>15</v>
      </c>
      <c r="N37" s="914">
        <v>5</v>
      </c>
      <c r="O37" s="913" t="s">
        <v>1793</v>
      </c>
      <c r="P37" s="927" t="s">
        <v>1848</v>
      </c>
      <c r="Q37" s="915">
        <f t="shared" si="0"/>
        <v>-1</v>
      </c>
      <c r="R37" s="972">
        <f t="shared" si="0"/>
        <v>-0.11</v>
      </c>
      <c r="S37" s="915">
        <f t="shared" si="1"/>
        <v>-1</v>
      </c>
      <c r="T37" s="972">
        <f t="shared" si="2"/>
        <v>-0.11</v>
      </c>
      <c r="U37" s="979" t="s">
        <v>569</v>
      </c>
      <c r="V37" s="923" t="s">
        <v>569</v>
      </c>
      <c r="W37" s="923" t="s">
        <v>569</v>
      </c>
      <c r="X37" s="977" t="s">
        <v>569</v>
      </c>
      <c r="Y37" s="975"/>
    </row>
    <row r="38" spans="1:25" ht="14.4" customHeight="1" thickBot="1" x14ac:dyDescent="0.35">
      <c r="A38" s="959" t="s">
        <v>1849</v>
      </c>
      <c r="B38" s="960">
        <v>1</v>
      </c>
      <c r="C38" s="961">
        <v>0.11</v>
      </c>
      <c r="D38" s="962">
        <v>4</v>
      </c>
      <c r="E38" s="963"/>
      <c r="F38" s="964"/>
      <c r="G38" s="965"/>
      <c r="H38" s="966"/>
      <c r="I38" s="964"/>
      <c r="J38" s="965"/>
      <c r="K38" s="967">
        <v>0.11</v>
      </c>
      <c r="L38" s="966">
        <v>2</v>
      </c>
      <c r="M38" s="966">
        <v>15</v>
      </c>
      <c r="N38" s="968">
        <v>5</v>
      </c>
      <c r="O38" s="966" t="s">
        <v>1793</v>
      </c>
      <c r="P38" s="969" t="s">
        <v>1850</v>
      </c>
      <c r="Q38" s="970">
        <f t="shared" si="0"/>
        <v>-1</v>
      </c>
      <c r="R38" s="974">
        <f t="shared" si="0"/>
        <v>-0.11</v>
      </c>
      <c r="S38" s="970">
        <f t="shared" si="1"/>
        <v>0</v>
      </c>
      <c r="T38" s="974">
        <f t="shared" si="2"/>
        <v>0</v>
      </c>
      <c r="U38" s="984" t="s">
        <v>569</v>
      </c>
      <c r="V38" s="985" t="s">
        <v>569</v>
      </c>
      <c r="W38" s="985" t="s">
        <v>569</v>
      </c>
      <c r="X38" s="986" t="s">
        <v>569</v>
      </c>
      <c r="Y38" s="987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39:Q1048576">
    <cfRule type="cellIs" dxfId="14" priority="11" stopIfTrue="1" operator="lessThan">
      <formula>0</formula>
    </cfRule>
  </conditionalFormatting>
  <conditionalFormatting sqref="W39:W1048576">
    <cfRule type="cellIs" dxfId="13" priority="10" stopIfTrue="1" operator="greaterThan">
      <formula>0</formula>
    </cfRule>
  </conditionalFormatting>
  <conditionalFormatting sqref="X39:X1048576">
    <cfRule type="cellIs" dxfId="12" priority="9" stopIfTrue="1" operator="greaterThan">
      <formula>1</formula>
    </cfRule>
  </conditionalFormatting>
  <conditionalFormatting sqref="X39:X1048576">
    <cfRule type="cellIs" dxfId="11" priority="6" stopIfTrue="1" operator="greaterThan">
      <formula>1</formula>
    </cfRule>
  </conditionalFormatting>
  <conditionalFormatting sqref="W39:W1048576">
    <cfRule type="cellIs" dxfId="10" priority="7" stopIfTrue="1" operator="greaterThan">
      <formula>0</formula>
    </cfRule>
  </conditionalFormatting>
  <conditionalFormatting sqref="Q39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38">
    <cfRule type="cellIs" dxfId="7" priority="4" stopIfTrue="1" operator="lessThan">
      <formula>0</formula>
    </cfRule>
  </conditionalFormatting>
  <conditionalFormatting sqref="X5:X38">
    <cfRule type="cellIs" dxfId="6" priority="2" stopIfTrue="1" operator="greaterThan">
      <formula>1</formula>
    </cfRule>
  </conditionalFormatting>
  <conditionalFormatting sqref="W5:W38">
    <cfRule type="cellIs" dxfId="5" priority="3" stopIfTrue="1" operator="greaterThan">
      <formula>0</formula>
    </cfRule>
  </conditionalFormatting>
  <conditionalFormatting sqref="S5:S38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2527.0767500000002</v>
      </c>
      <c r="C5" s="33">
        <v>2868.69137</v>
      </c>
      <c r="D5" s="12"/>
      <c r="E5" s="226">
        <v>1554.6249599999999</v>
      </c>
      <c r="F5" s="32">
        <v>2343.5585879516602</v>
      </c>
      <c r="G5" s="225">
        <f>E5-F5</f>
        <v>-788.93362795166036</v>
      </c>
      <c r="H5" s="231">
        <f>IF(F5&lt;0.00000001,"",E5/F5)</f>
        <v>0.66336082570855981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1522.8021899999997</v>
      </c>
      <c r="C6" s="35">
        <v>1308.4237600000001</v>
      </c>
      <c r="D6" s="12"/>
      <c r="E6" s="227">
        <v>956.84745999999996</v>
      </c>
      <c r="F6" s="34">
        <v>1483.5111102981568</v>
      </c>
      <c r="G6" s="228">
        <f>E6-F6</f>
        <v>-526.66365029815688</v>
      </c>
      <c r="H6" s="232">
        <f>IF(F6&lt;0.00000001,"",E6/F6)</f>
        <v>0.64498840174354488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15999.53112</v>
      </c>
      <c r="C7" s="35">
        <v>18667.97034</v>
      </c>
      <c r="D7" s="12"/>
      <c r="E7" s="227">
        <v>20800.75779</v>
      </c>
      <c r="F7" s="34">
        <v>21810.824665863038</v>
      </c>
      <c r="G7" s="228">
        <f>E7-F7</f>
        <v>-1010.0668758630381</v>
      </c>
      <c r="H7" s="232">
        <f>IF(F7&lt;0.00000001,"",E7/F7)</f>
        <v>0.95368965220999036</v>
      </c>
    </row>
    <row r="8" spans="1:10" ht="14.4" customHeight="1" thickBot="1" x14ac:dyDescent="0.35">
      <c r="A8" s="1" t="s">
        <v>96</v>
      </c>
      <c r="B8" s="15">
        <v>3495.2889500000047</v>
      </c>
      <c r="C8" s="37">
        <v>3260.2425500000004</v>
      </c>
      <c r="D8" s="12"/>
      <c r="E8" s="229">
        <v>4079.0360799999999</v>
      </c>
      <c r="F8" s="36">
        <v>3892.3784155998205</v>
      </c>
      <c r="G8" s="230">
        <f>E8-F8</f>
        <v>186.65766440017933</v>
      </c>
      <c r="H8" s="233">
        <f>IF(F8&lt;0.00000001,"",E8/F8)</f>
        <v>1.0479546550900847</v>
      </c>
    </row>
    <row r="9" spans="1:10" ht="14.4" customHeight="1" thickBot="1" x14ac:dyDescent="0.35">
      <c r="A9" s="2" t="s">
        <v>97</v>
      </c>
      <c r="B9" s="3">
        <v>23544.699010000004</v>
      </c>
      <c r="C9" s="39">
        <v>26105.328019999997</v>
      </c>
      <c r="D9" s="12"/>
      <c r="E9" s="3">
        <v>27391.26629</v>
      </c>
      <c r="F9" s="38">
        <v>29530.272779712675</v>
      </c>
      <c r="G9" s="38">
        <f>E9-F9</f>
        <v>-2139.0064897126758</v>
      </c>
      <c r="H9" s="234">
        <f>IF(F9&lt;0.00000001,"",E9/F9)</f>
        <v>0.92756563728113695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157.49799999999999</v>
      </c>
      <c r="C11" s="33">
        <f>IF(ISERROR(VLOOKUP("Celkem:",'ZV Vykáz.-A'!A:H,5,0)),0,VLOOKUP("Celkem:",'ZV Vykáz.-A'!A:H,5,0)/1000)</f>
        <v>172.92099999999999</v>
      </c>
      <c r="D11" s="12"/>
      <c r="E11" s="226">
        <f>IF(ISERROR(VLOOKUP("Celkem:",'ZV Vykáz.-A'!A:H,8,0)),0,VLOOKUP("Celkem:",'ZV Vykáz.-A'!A:H,8,0)/1000)</f>
        <v>160.52500000000001</v>
      </c>
      <c r="F11" s="32">
        <f>C11</f>
        <v>172.92099999999999</v>
      </c>
      <c r="G11" s="225">
        <f>E11-F11</f>
        <v>-12.395999999999987</v>
      </c>
      <c r="H11" s="231">
        <f>IF(F11&lt;0.00000001,"",E11/F11)</f>
        <v>0.92831408562291462</v>
      </c>
      <c r="I11" s="225">
        <f>E11-B11</f>
        <v>3.0270000000000152</v>
      </c>
      <c r="J11" s="231">
        <f>IF(B11&lt;0.00000001,"",E11/B11)</f>
        <v>1.0192192916735452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27596.639999999999</v>
      </c>
      <c r="C12" s="37">
        <f>IF(ISERROR(VLOOKUP("Celkem",CaseMix!A:D,3,0)),0,VLOOKUP("Celkem",CaseMix!A:D,3,0)*30)</f>
        <v>27255.93</v>
      </c>
      <c r="D12" s="12"/>
      <c r="E12" s="229">
        <f>IF(ISERROR(VLOOKUP("Celkem",CaseMix!A:D,4,0)),0,VLOOKUP("Celkem",CaseMix!A:D,4,0)*30)</f>
        <v>23608.560000000005</v>
      </c>
      <c r="F12" s="36">
        <f>C12</f>
        <v>27255.93</v>
      </c>
      <c r="G12" s="230">
        <f>E12-F12</f>
        <v>-3647.3699999999953</v>
      </c>
      <c r="H12" s="233">
        <f>IF(F12&lt;0.00000001,"",E12/F12)</f>
        <v>0.86618068068123177</v>
      </c>
      <c r="I12" s="230">
        <f>E12-B12</f>
        <v>-3988.0799999999945</v>
      </c>
      <c r="J12" s="233">
        <f>IF(B12&lt;0.00000001,"",E12/B12)</f>
        <v>0.85548675490929349</v>
      </c>
    </row>
    <row r="13" spans="1:10" ht="14.4" customHeight="1" thickBot="1" x14ac:dyDescent="0.35">
      <c r="A13" s="4" t="s">
        <v>100</v>
      </c>
      <c r="B13" s="9">
        <f>SUM(B11:B12)</f>
        <v>27754.137999999999</v>
      </c>
      <c r="C13" s="41">
        <f>SUM(C11:C12)</f>
        <v>27428.850999999999</v>
      </c>
      <c r="D13" s="12"/>
      <c r="E13" s="9">
        <f>SUM(E11:E12)</f>
        <v>23769.085000000006</v>
      </c>
      <c r="F13" s="40">
        <f>SUM(F11:F12)</f>
        <v>27428.850999999999</v>
      </c>
      <c r="G13" s="40">
        <f>E13-F13</f>
        <v>-3659.7659999999923</v>
      </c>
      <c r="H13" s="235">
        <f>IF(F13&lt;0.00000001,"",E13/F13)</f>
        <v>0.8665723912387</v>
      </c>
      <c r="I13" s="40">
        <f>SUM(I11:I12)</f>
        <v>-3985.0529999999944</v>
      </c>
      <c r="J13" s="235">
        <f>IF(B13&lt;0.00000001,"",E13/B13)</f>
        <v>0.85641589733394019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1.1787849990442496</v>
      </c>
      <c r="C15" s="43">
        <f>IF(C9=0,"",C13/C9)</f>
        <v>1.0506993430224671</v>
      </c>
      <c r="D15" s="12"/>
      <c r="E15" s="10">
        <f>IF(E9=0,"",E13/E9)</f>
        <v>0.86776145171052643</v>
      </c>
      <c r="F15" s="42">
        <f>IF(F9=0,"",F13/F9)</f>
        <v>0.92883838915445593</v>
      </c>
      <c r="G15" s="42">
        <f>IF(ISERROR(F15-E15),"",E15-F15)</f>
        <v>-6.1076937443929502E-2</v>
      </c>
      <c r="H15" s="236">
        <f>IF(ISERROR(F15-E15),"",IF(F15&lt;0.00000001,"",E15/F15))</f>
        <v>0.93424374126102894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307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2002339</v>
      </c>
      <c r="C3" s="344">
        <f t="shared" ref="C3:L3" si="0">SUBTOTAL(9,C6:C1048576)</f>
        <v>7.5006669059087683</v>
      </c>
      <c r="D3" s="344">
        <f t="shared" si="0"/>
        <v>2117615</v>
      </c>
      <c r="E3" s="344">
        <f t="shared" si="0"/>
        <v>8</v>
      </c>
      <c r="F3" s="344">
        <f t="shared" si="0"/>
        <v>1944050</v>
      </c>
      <c r="G3" s="347">
        <f>IF(D3&lt;&gt;0,F3/D3,"")</f>
        <v>0.91803750917895843</v>
      </c>
      <c r="H3" s="343">
        <f t="shared" si="0"/>
        <v>3134.0699999999997</v>
      </c>
      <c r="I3" s="344">
        <f t="shared" si="0"/>
        <v>5.3588347068959E-2</v>
      </c>
      <c r="J3" s="344">
        <f t="shared" si="0"/>
        <v>58484.17</v>
      </c>
      <c r="K3" s="344">
        <f t="shared" si="0"/>
        <v>1</v>
      </c>
      <c r="L3" s="344">
        <f t="shared" si="0"/>
        <v>638.38</v>
      </c>
      <c r="M3" s="345">
        <f>IF(J3&lt;&gt;0,L3/J3,"")</f>
        <v>1.091543232980822E-2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88"/>
      <c r="B5" s="989">
        <v>2015</v>
      </c>
      <c r="C5" s="990"/>
      <c r="D5" s="990">
        <v>2018</v>
      </c>
      <c r="E5" s="990"/>
      <c r="F5" s="990">
        <v>2019</v>
      </c>
      <c r="G5" s="901" t="s">
        <v>2</v>
      </c>
      <c r="H5" s="989">
        <v>2015</v>
      </c>
      <c r="I5" s="990"/>
      <c r="J5" s="990">
        <v>2018</v>
      </c>
      <c r="K5" s="990"/>
      <c r="L5" s="990">
        <v>2019</v>
      </c>
      <c r="M5" s="901" t="s">
        <v>2</v>
      </c>
    </row>
    <row r="6" spans="1:13" ht="14.4" customHeight="1" x14ac:dyDescent="0.3">
      <c r="A6" s="856" t="s">
        <v>1852</v>
      </c>
      <c r="B6" s="883">
        <v>7566</v>
      </c>
      <c r="C6" s="825">
        <v>0.11204407126038474</v>
      </c>
      <c r="D6" s="883">
        <v>67527</v>
      </c>
      <c r="E6" s="825">
        <v>1</v>
      </c>
      <c r="F6" s="883">
        <v>27502</v>
      </c>
      <c r="G6" s="830">
        <v>0.4072741273860826</v>
      </c>
      <c r="H6" s="883"/>
      <c r="I6" s="825"/>
      <c r="J6" s="883"/>
      <c r="K6" s="825"/>
      <c r="L6" s="883"/>
      <c r="M6" s="231"/>
    </row>
    <row r="7" spans="1:13" ht="14.4" customHeight="1" x14ac:dyDescent="0.3">
      <c r="A7" s="857" t="s">
        <v>1853</v>
      </c>
      <c r="B7" s="885">
        <v>235781</v>
      </c>
      <c r="C7" s="832">
        <v>1.6995185030345841</v>
      </c>
      <c r="D7" s="885">
        <v>138734</v>
      </c>
      <c r="E7" s="832">
        <v>1</v>
      </c>
      <c r="F7" s="885">
        <v>184997</v>
      </c>
      <c r="G7" s="837">
        <v>1.3334654807040811</v>
      </c>
      <c r="H7" s="885"/>
      <c r="I7" s="832"/>
      <c r="J7" s="885"/>
      <c r="K7" s="832"/>
      <c r="L7" s="885"/>
      <c r="M7" s="838"/>
    </row>
    <row r="8" spans="1:13" ht="14.4" customHeight="1" x14ac:dyDescent="0.3">
      <c r="A8" s="857" t="s">
        <v>1854</v>
      </c>
      <c r="B8" s="885">
        <v>1074107</v>
      </c>
      <c r="C8" s="832">
        <v>0.94634727837723776</v>
      </c>
      <c r="D8" s="885">
        <v>1135003</v>
      </c>
      <c r="E8" s="832">
        <v>1</v>
      </c>
      <c r="F8" s="885">
        <v>1020947</v>
      </c>
      <c r="G8" s="837">
        <v>0.89951039776987374</v>
      </c>
      <c r="H8" s="885"/>
      <c r="I8" s="832"/>
      <c r="J8" s="885"/>
      <c r="K8" s="832"/>
      <c r="L8" s="885"/>
      <c r="M8" s="838"/>
    </row>
    <row r="9" spans="1:13" ht="14.4" customHeight="1" x14ac:dyDescent="0.3">
      <c r="A9" s="857" t="s">
        <v>1855</v>
      </c>
      <c r="B9" s="885">
        <v>101069</v>
      </c>
      <c r="C9" s="832">
        <v>0.74475344121201403</v>
      </c>
      <c r="D9" s="885">
        <v>135708</v>
      </c>
      <c r="E9" s="832">
        <v>1</v>
      </c>
      <c r="F9" s="885">
        <v>80702</v>
      </c>
      <c r="G9" s="837">
        <v>0.59467385857871313</v>
      </c>
      <c r="H9" s="885">
        <v>3134.0699999999997</v>
      </c>
      <c r="I9" s="832">
        <v>5.3588347068959E-2</v>
      </c>
      <c r="J9" s="885">
        <v>58484.17</v>
      </c>
      <c r="K9" s="832">
        <v>1</v>
      </c>
      <c r="L9" s="885">
        <v>638.38</v>
      </c>
      <c r="M9" s="838">
        <v>1.091543232980822E-2</v>
      </c>
    </row>
    <row r="10" spans="1:13" ht="14.4" customHeight="1" x14ac:dyDescent="0.3">
      <c r="A10" s="857" t="s">
        <v>1856</v>
      </c>
      <c r="B10" s="885">
        <v>355849</v>
      </c>
      <c r="C10" s="832">
        <v>0.90252179272248612</v>
      </c>
      <c r="D10" s="885">
        <v>394283</v>
      </c>
      <c r="E10" s="832">
        <v>1</v>
      </c>
      <c r="F10" s="885">
        <v>363339</v>
      </c>
      <c r="G10" s="837">
        <v>0.92151830030713977</v>
      </c>
      <c r="H10" s="885"/>
      <c r="I10" s="832"/>
      <c r="J10" s="885"/>
      <c r="K10" s="832"/>
      <c r="L10" s="885"/>
      <c r="M10" s="838"/>
    </row>
    <row r="11" spans="1:13" ht="14.4" customHeight="1" x14ac:dyDescent="0.3">
      <c r="A11" s="857" t="s">
        <v>1857</v>
      </c>
      <c r="B11" s="885">
        <v>18217</v>
      </c>
      <c r="C11" s="832">
        <v>1.431928941990253</v>
      </c>
      <c r="D11" s="885">
        <v>12722</v>
      </c>
      <c r="E11" s="832">
        <v>1</v>
      </c>
      <c r="F11" s="885">
        <v>6142</v>
      </c>
      <c r="G11" s="837">
        <v>0.48278572551485616</v>
      </c>
      <c r="H11" s="885"/>
      <c r="I11" s="832"/>
      <c r="J11" s="885"/>
      <c r="K11" s="832"/>
      <c r="L11" s="885"/>
      <c r="M11" s="838"/>
    </row>
    <row r="12" spans="1:13" ht="14.4" customHeight="1" x14ac:dyDescent="0.3">
      <c r="A12" s="857" t="s">
        <v>1858</v>
      </c>
      <c r="B12" s="885">
        <v>188837</v>
      </c>
      <c r="C12" s="832">
        <v>0.91862874822439722</v>
      </c>
      <c r="D12" s="885">
        <v>205564</v>
      </c>
      <c r="E12" s="832">
        <v>1</v>
      </c>
      <c r="F12" s="885">
        <v>250574</v>
      </c>
      <c r="G12" s="837">
        <v>1.2189585725126968</v>
      </c>
      <c r="H12" s="885"/>
      <c r="I12" s="832"/>
      <c r="J12" s="885"/>
      <c r="K12" s="832"/>
      <c r="L12" s="885"/>
      <c r="M12" s="838"/>
    </row>
    <row r="13" spans="1:13" ht="14.4" customHeight="1" thickBot="1" x14ac:dyDescent="0.35">
      <c r="A13" s="889" t="s">
        <v>1859</v>
      </c>
      <c r="B13" s="887">
        <v>20913</v>
      </c>
      <c r="C13" s="840">
        <v>0.74492412908741179</v>
      </c>
      <c r="D13" s="887">
        <v>28074</v>
      </c>
      <c r="E13" s="840">
        <v>1</v>
      </c>
      <c r="F13" s="887">
        <v>9847</v>
      </c>
      <c r="G13" s="845">
        <v>0.35075158509653059</v>
      </c>
      <c r="H13" s="887"/>
      <c r="I13" s="840"/>
      <c r="J13" s="887"/>
      <c r="K13" s="840"/>
      <c r="L13" s="887"/>
      <c r="M13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5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2365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14385.05</v>
      </c>
      <c r="G3" s="211">
        <f t="shared" si="0"/>
        <v>2005473.0699999998</v>
      </c>
      <c r="H3" s="212"/>
      <c r="I3" s="212"/>
      <c r="J3" s="207">
        <f t="shared" si="0"/>
        <v>14289.270000000002</v>
      </c>
      <c r="K3" s="211">
        <f t="shared" si="0"/>
        <v>2176099.17</v>
      </c>
      <c r="L3" s="212"/>
      <c r="M3" s="212"/>
      <c r="N3" s="207">
        <f t="shared" si="0"/>
        <v>13123.49</v>
      </c>
      <c r="O3" s="211">
        <f t="shared" si="0"/>
        <v>1944688.3800000004</v>
      </c>
      <c r="P3" s="177">
        <f>IF(K3=0,"",O3/K3)</f>
        <v>0.89365797607468433</v>
      </c>
      <c r="Q3" s="209">
        <f>IF(N3=0,"",O3/N3)</f>
        <v>148.18378190557544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2"/>
      <c r="B5" s="890"/>
      <c r="C5" s="892"/>
      <c r="D5" s="902"/>
      <c r="E5" s="894"/>
      <c r="F5" s="903" t="s">
        <v>90</v>
      </c>
      <c r="G5" s="904" t="s">
        <v>14</v>
      </c>
      <c r="H5" s="905"/>
      <c r="I5" s="905"/>
      <c r="J5" s="903" t="s">
        <v>90</v>
      </c>
      <c r="K5" s="904" t="s">
        <v>14</v>
      </c>
      <c r="L5" s="905"/>
      <c r="M5" s="905"/>
      <c r="N5" s="903" t="s">
        <v>90</v>
      </c>
      <c r="O5" s="904" t="s">
        <v>14</v>
      </c>
      <c r="P5" s="906"/>
      <c r="Q5" s="899"/>
    </row>
    <row r="6" spans="1:17" ht="14.4" customHeight="1" x14ac:dyDescent="0.3">
      <c r="A6" s="824" t="s">
        <v>1860</v>
      </c>
      <c r="B6" s="825" t="s">
        <v>1861</v>
      </c>
      <c r="C6" s="825" t="s">
        <v>1602</v>
      </c>
      <c r="D6" s="825" t="s">
        <v>1862</v>
      </c>
      <c r="E6" s="825" t="s">
        <v>1863</v>
      </c>
      <c r="F6" s="225">
        <v>2</v>
      </c>
      <c r="G6" s="225">
        <v>630</v>
      </c>
      <c r="H6" s="225">
        <v>0.26337792642140467</v>
      </c>
      <c r="I6" s="225">
        <v>315</v>
      </c>
      <c r="J6" s="225">
        <v>8</v>
      </c>
      <c r="K6" s="225">
        <v>2392</v>
      </c>
      <c r="L6" s="225">
        <v>1</v>
      </c>
      <c r="M6" s="225">
        <v>299</v>
      </c>
      <c r="N6" s="225">
        <v>8</v>
      </c>
      <c r="O6" s="225">
        <v>2416</v>
      </c>
      <c r="P6" s="830">
        <v>1.0100334448160535</v>
      </c>
      <c r="Q6" s="848">
        <v>302</v>
      </c>
    </row>
    <row r="7" spans="1:17" ht="14.4" customHeight="1" x14ac:dyDescent="0.3">
      <c r="A7" s="831" t="s">
        <v>1860</v>
      </c>
      <c r="B7" s="832" t="s">
        <v>1861</v>
      </c>
      <c r="C7" s="832" t="s">
        <v>1602</v>
      </c>
      <c r="D7" s="832" t="s">
        <v>1864</v>
      </c>
      <c r="E7" s="832" t="s">
        <v>1865</v>
      </c>
      <c r="F7" s="849"/>
      <c r="G7" s="849"/>
      <c r="H7" s="849"/>
      <c r="I7" s="849"/>
      <c r="J7" s="849">
        <v>1</v>
      </c>
      <c r="K7" s="849">
        <v>10467</v>
      </c>
      <c r="L7" s="849">
        <v>1</v>
      </c>
      <c r="M7" s="849">
        <v>10467</v>
      </c>
      <c r="N7" s="849"/>
      <c r="O7" s="849"/>
      <c r="P7" s="837"/>
      <c r="Q7" s="850"/>
    </row>
    <row r="8" spans="1:17" ht="14.4" customHeight="1" x14ac:dyDescent="0.3">
      <c r="A8" s="831" t="s">
        <v>1860</v>
      </c>
      <c r="B8" s="832" t="s">
        <v>1861</v>
      </c>
      <c r="C8" s="832" t="s">
        <v>1602</v>
      </c>
      <c r="D8" s="832" t="s">
        <v>1866</v>
      </c>
      <c r="E8" s="832" t="s">
        <v>1867</v>
      </c>
      <c r="F8" s="849">
        <v>1</v>
      </c>
      <c r="G8" s="849">
        <v>6936</v>
      </c>
      <c r="H8" s="849">
        <v>0.45939859584050868</v>
      </c>
      <c r="I8" s="849">
        <v>6936</v>
      </c>
      <c r="J8" s="849">
        <v>2</v>
      </c>
      <c r="K8" s="849">
        <v>15098</v>
      </c>
      <c r="L8" s="849">
        <v>1</v>
      </c>
      <c r="M8" s="849">
        <v>7549</v>
      </c>
      <c r="N8" s="849">
        <v>2</v>
      </c>
      <c r="O8" s="849">
        <v>15188</v>
      </c>
      <c r="P8" s="837">
        <v>1.0059610544442972</v>
      </c>
      <c r="Q8" s="850">
        <v>7594</v>
      </c>
    </row>
    <row r="9" spans="1:17" ht="14.4" customHeight="1" x14ac:dyDescent="0.3">
      <c r="A9" s="831" t="s">
        <v>1860</v>
      </c>
      <c r="B9" s="832" t="s">
        <v>1861</v>
      </c>
      <c r="C9" s="832" t="s">
        <v>1602</v>
      </c>
      <c r="D9" s="832" t="s">
        <v>1868</v>
      </c>
      <c r="E9" s="832" t="s">
        <v>1869</v>
      </c>
      <c r="F9" s="849"/>
      <c r="G9" s="849"/>
      <c r="H9" s="849"/>
      <c r="I9" s="849"/>
      <c r="J9" s="849">
        <v>5</v>
      </c>
      <c r="K9" s="849">
        <v>5535</v>
      </c>
      <c r="L9" s="849">
        <v>1</v>
      </c>
      <c r="M9" s="849">
        <v>1107</v>
      </c>
      <c r="N9" s="849">
        <v>2</v>
      </c>
      <c r="O9" s="849">
        <v>2220</v>
      </c>
      <c r="P9" s="837">
        <v>0.40108401084010842</v>
      </c>
      <c r="Q9" s="850">
        <v>1110</v>
      </c>
    </row>
    <row r="10" spans="1:17" ht="14.4" customHeight="1" x14ac:dyDescent="0.3">
      <c r="A10" s="831" t="s">
        <v>1860</v>
      </c>
      <c r="B10" s="832" t="s">
        <v>1861</v>
      </c>
      <c r="C10" s="832" t="s">
        <v>1602</v>
      </c>
      <c r="D10" s="832" t="s">
        <v>1870</v>
      </c>
      <c r="E10" s="832" t="s">
        <v>1871</v>
      </c>
      <c r="F10" s="849"/>
      <c r="G10" s="849"/>
      <c r="H10" s="849"/>
      <c r="I10" s="849"/>
      <c r="J10" s="849">
        <v>2</v>
      </c>
      <c r="K10" s="849">
        <v>14860</v>
      </c>
      <c r="L10" s="849">
        <v>1</v>
      </c>
      <c r="M10" s="849">
        <v>7430</v>
      </c>
      <c r="N10" s="849"/>
      <c r="O10" s="849"/>
      <c r="P10" s="837"/>
      <c r="Q10" s="850"/>
    </row>
    <row r="11" spans="1:17" ht="14.4" customHeight="1" x14ac:dyDescent="0.3">
      <c r="A11" s="831" t="s">
        <v>1860</v>
      </c>
      <c r="B11" s="832" t="s">
        <v>1861</v>
      </c>
      <c r="C11" s="832" t="s">
        <v>1602</v>
      </c>
      <c r="D11" s="832" t="s">
        <v>1872</v>
      </c>
      <c r="E11" s="832" t="s">
        <v>1873</v>
      </c>
      <c r="F11" s="849"/>
      <c r="G11" s="849"/>
      <c r="H11" s="849"/>
      <c r="I11" s="849"/>
      <c r="J11" s="849">
        <v>5</v>
      </c>
      <c r="K11" s="849">
        <v>19175</v>
      </c>
      <c r="L11" s="849">
        <v>1</v>
      </c>
      <c r="M11" s="849">
        <v>3835</v>
      </c>
      <c r="N11" s="849">
        <v>2</v>
      </c>
      <c r="O11" s="849">
        <v>7678</v>
      </c>
      <c r="P11" s="837">
        <v>0.40041720990873531</v>
      </c>
      <c r="Q11" s="850">
        <v>3839</v>
      </c>
    </row>
    <row r="12" spans="1:17" ht="14.4" customHeight="1" x14ac:dyDescent="0.3">
      <c r="A12" s="831" t="s">
        <v>1874</v>
      </c>
      <c r="B12" s="832" t="s">
        <v>1875</v>
      </c>
      <c r="C12" s="832" t="s">
        <v>1602</v>
      </c>
      <c r="D12" s="832" t="s">
        <v>1876</v>
      </c>
      <c r="E12" s="832" t="s">
        <v>1877</v>
      </c>
      <c r="F12" s="849"/>
      <c r="G12" s="849"/>
      <c r="H12" s="849"/>
      <c r="I12" s="849"/>
      <c r="J12" s="849"/>
      <c r="K12" s="849"/>
      <c r="L12" s="849"/>
      <c r="M12" s="849"/>
      <c r="N12" s="849">
        <v>1</v>
      </c>
      <c r="O12" s="849">
        <v>355</v>
      </c>
      <c r="P12" s="837"/>
      <c r="Q12" s="850">
        <v>355</v>
      </c>
    </row>
    <row r="13" spans="1:17" ht="14.4" customHeight="1" x14ac:dyDescent="0.3">
      <c r="A13" s="831" t="s">
        <v>1874</v>
      </c>
      <c r="B13" s="832" t="s">
        <v>1875</v>
      </c>
      <c r="C13" s="832" t="s">
        <v>1602</v>
      </c>
      <c r="D13" s="832" t="s">
        <v>1878</v>
      </c>
      <c r="E13" s="832" t="s">
        <v>1879</v>
      </c>
      <c r="F13" s="849">
        <v>804</v>
      </c>
      <c r="G13" s="849">
        <v>52260</v>
      </c>
      <c r="H13" s="849">
        <v>1.2072072072072073</v>
      </c>
      <c r="I13" s="849">
        <v>65</v>
      </c>
      <c r="J13" s="849">
        <v>666</v>
      </c>
      <c r="K13" s="849">
        <v>43290</v>
      </c>
      <c r="L13" s="849">
        <v>1</v>
      </c>
      <c r="M13" s="849">
        <v>65</v>
      </c>
      <c r="N13" s="849">
        <v>496</v>
      </c>
      <c r="O13" s="849">
        <v>32240</v>
      </c>
      <c r="P13" s="837">
        <v>0.74474474474474472</v>
      </c>
      <c r="Q13" s="850">
        <v>65</v>
      </c>
    </row>
    <row r="14" spans="1:17" ht="14.4" customHeight="1" x14ac:dyDescent="0.3">
      <c r="A14" s="831" t="s">
        <v>1874</v>
      </c>
      <c r="B14" s="832" t="s">
        <v>1875</v>
      </c>
      <c r="C14" s="832" t="s">
        <v>1602</v>
      </c>
      <c r="D14" s="832" t="s">
        <v>1880</v>
      </c>
      <c r="E14" s="832" t="s">
        <v>1881</v>
      </c>
      <c r="F14" s="849"/>
      <c r="G14" s="849"/>
      <c r="H14" s="849"/>
      <c r="I14" s="849"/>
      <c r="J14" s="849">
        <v>1</v>
      </c>
      <c r="K14" s="849">
        <v>592</v>
      </c>
      <c r="L14" s="849">
        <v>1</v>
      </c>
      <c r="M14" s="849">
        <v>592</v>
      </c>
      <c r="N14" s="849"/>
      <c r="O14" s="849"/>
      <c r="P14" s="837"/>
      <c r="Q14" s="850"/>
    </row>
    <row r="15" spans="1:17" ht="14.4" customHeight="1" x14ac:dyDescent="0.3">
      <c r="A15" s="831" t="s">
        <v>1874</v>
      </c>
      <c r="B15" s="832" t="s">
        <v>1875</v>
      </c>
      <c r="C15" s="832" t="s">
        <v>1602</v>
      </c>
      <c r="D15" s="832" t="s">
        <v>1882</v>
      </c>
      <c r="E15" s="832" t="s">
        <v>1883</v>
      </c>
      <c r="F15" s="849">
        <v>13</v>
      </c>
      <c r="G15" s="849">
        <v>312</v>
      </c>
      <c r="H15" s="849">
        <v>1</v>
      </c>
      <c r="I15" s="849">
        <v>24</v>
      </c>
      <c r="J15" s="849">
        <v>13</v>
      </c>
      <c r="K15" s="849">
        <v>312</v>
      </c>
      <c r="L15" s="849">
        <v>1</v>
      </c>
      <c r="M15" s="849">
        <v>24</v>
      </c>
      <c r="N15" s="849">
        <v>11</v>
      </c>
      <c r="O15" s="849">
        <v>286</v>
      </c>
      <c r="P15" s="837">
        <v>0.91666666666666663</v>
      </c>
      <c r="Q15" s="850">
        <v>26</v>
      </c>
    </row>
    <row r="16" spans="1:17" ht="14.4" customHeight="1" x14ac:dyDescent="0.3">
      <c r="A16" s="831" t="s">
        <v>1874</v>
      </c>
      <c r="B16" s="832" t="s">
        <v>1875</v>
      </c>
      <c r="C16" s="832" t="s">
        <v>1602</v>
      </c>
      <c r="D16" s="832" t="s">
        <v>1884</v>
      </c>
      <c r="E16" s="832" t="s">
        <v>1885</v>
      </c>
      <c r="F16" s="849">
        <v>4</v>
      </c>
      <c r="G16" s="849">
        <v>220</v>
      </c>
      <c r="H16" s="849">
        <v>1</v>
      </c>
      <c r="I16" s="849">
        <v>55</v>
      </c>
      <c r="J16" s="849">
        <v>4</v>
      </c>
      <c r="K16" s="849">
        <v>220</v>
      </c>
      <c r="L16" s="849">
        <v>1</v>
      </c>
      <c r="M16" s="849">
        <v>55</v>
      </c>
      <c r="N16" s="849">
        <v>6</v>
      </c>
      <c r="O16" s="849">
        <v>330</v>
      </c>
      <c r="P16" s="837">
        <v>1.5</v>
      </c>
      <c r="Q16" s="850">
        <v>55</v>
      </c>
    </row>
    <row r="17" spans="1:17" ht="14.4" customHeight="1" x14ac:dyDescent="0.3">
      <c r="A17" s="831" t="s">
        <v>1874</v>
      </c>
      <c r="B17" s="832" t="s">
        <v>1875</v>
      </c>
      <c r="C17" s="832" t="s">
        <v>1602</v>
      </c>
      <c r="D17" s="832" t="s">
        <v>1886</v>
      </c>
      <c r="E17" s="832" t="s">
        <v>1887</v>
      </c>
      <c r="F17" s="849">
        <v>36</v>
      </c>
      <c r="G17" s="849">
        <v>2772</v>
      </c>
      <c r="H17" s="849">
        <v>0.78260869565217395</v>
      </c>
      <c r="I17" s="849">
        <v>77</v>
      </c>
      <c r="J17" s="849">
        <v>46</v>
      </c>
      <c r="K17" s="849">
        <v>3542</v>
      </c>
      <c r="L17" s="849">
        <v>1</v>
      </c>
      <c r="M17" s="849">
        <v>77</v>
      </c>
      <c r="N17" s="849">
        <v>24</v>
      </c>
      <c r="O17" s="849">
        <v>1872</v>
      </c>
      <c r="P17" s="837">
        <v>0.52851496329757197</v>
      </c>
      <c r="Q17" s="850">
        <v>78</v>
      </c>
    </row>
    <row r="18" spans="1:17" ht="14.4" customHeight="1" x14ac:dyDescent="0.3">
      <c r="A18" s="831" t="s">
        <v>1874</v>
      </c>
      <c r="B18" s="832" t="s">
        <v>1875</v>
      </c>
      <c r="C18" s="832" t="s">
        <v>1602</v>
      </c>
      <c r="D18" s="832" t="s">
        <v>1888</v>
      </c>
      <c r="E18" s="832" t="s">
        <v>1889</v>
      </c>
      <c r="F18" s="849">
        <v>248</v>
      </c>
      <c r="G18" s="849">
        <v>5952</v>
      </c>
      <c r="H18" s="849">
        <v>1.1376146788990826</v>
      </c>
      <c r="I18" s="849">
        <v>24</v>
      </c>
      <c r="J18" s="849">
        <v>218</v>
      </c>
      <c r="K18" s="849">
        <v>5232</v>
      </c>
      <c r="L18" s="849">
        <v>1</v>
      </c>
      <c r="M18" s="849">
        <v>24</v>
      </c>
      <c r="N18" s="849">
        <v>145</v>
      </c>
      <c r="O18" s="849">
        <v>3480</v>
      </c>
      <c r="P18" s="837">
        <v>0.66513761467889909</v>
      </c>
      <c r="Q18" s="850">
        <v>24</v>
      </c>
    </row>
    <row r="19" spans="1:17" ht="14.4" customHeight="1" x14ac:dyDescent="0.3">
      <c r="A19" s="831" t="s">
        <v>1874</v>
      </c>
      <c r="B19" s="832" t="s">
        <v>1875</v>
      </c>
      <c r="C19" s="832" t="s">
        <v>1602</v>
      </c>
      <c r="D19" s="832" t="s">
        <v>1890</v>
      </c>
      <c r="E19" s="832" t="s">
        <v>1891</v>
      </c>
      <c r="F19" s="849">
        <v>2</v>
      </c>
      <c r="G19" s="849">
        <v>200</v>
      </c>
      <c r="H19" s="849"/>
      <c r="I19" s="849">
        <v>100</v>
      </c>
      <c r="J19" s="849"/>
      <c r="K19" s="849"/>
      <c r="L19" s="849"/>
      <c r="M19" s="849"/>
      <c r="N19" s="849"/>
      <c r="O19" s="849"/>
      <c r="P19" s="837"/>
      <c r="Q19" s="850"/>
    </row>
    <row r="20" spans="1:17" ht="14.4" customHeight="1" x14ac:dyDescent="0.3">
      <c r="A20" s="831" t="s">
        <v>1874</v>
      </c>
      <c r="B20" s="832" t="s">
        <v>1875</v>
      </c>
      <c r="C20" s="832" t="s">
        <v>1602</v>
      </c>
      <c r="D20" s="832" t="s">
        <v>1892</v>
      </c>
      <c r="E20" s="832" t="s">
        <v>1893</v>
      </c>
      <c r="F20" s="849">
        <v>84</v>
      </c>
      <c r="G20" s="849">
        <v>5544</v>
      </c>
      <c r="H20" s="849">
        <v>0.93333333333333335</v>
      </c>
      <c r="I20" s="849">
        <v>66</v>
      </c>
      <c r="J20" s="849">
        <v>90</v>
      </c>
      <c r="K20" s="849">
        <v>5940</v>
      </c>
      <c r="L20" s="849">
        <v>1</v>
      </c>
      <c r="M20" s="849">
        <v>66</v>
      </c>
      <c r="N20" s="849">
        <v>114</v>
      </c>
      <c r="O20" s="849">
        <v>7524</v>
      </c>
      <c r="P20" s="837">
        <v>1.2666666666666666</v>
      </c>
      <c r="Q20" s="850">
        <v>66</v>
      </c>
    </row>
    <row r="21" spans="1:17" ht="14.4" customHeight="1" x14ac:dyDescent="0.3">
      <c r="A21" s="831" t="s">
        <v>1874</v>
      </c>
      <c r="B21" s="832" t="s">
        <v>1875</v>
      </c>
      <c r="C21" s="832" t="s">
        <v>1602</v>
      </c>
      <c r="D21" s="832" t="s">
        <v>1894</v>
      </c>
      <c r="E21" s="832" t="s">
        <v>1895</v>
      </c>
      <c r="F21" s="849">
        <v>440</v>
      </c>
      <c r="G21" s="849">
        <v>154000</v>
      </c>
      <c r="H21" s="849">
        <v>2.5142857142857142</v>
      </c>
      <c r="I21" s="849">
        <v>350</v>
      </c>
      <c r="J21" s="849">
        <v>175</v>
      </c>
      <c r="K21" s="849">
        <v>61250</v>
      </c>
      <c r="L21" s="849">
        <v>1</v>
      </c>
      <c r="M21" s="849">
        <v>350</v>
      </c>
      <c r="N21" s="849">
        <v>368</v>
      </c>
      <c r="O21" s="849">
        <v>129168</v>
      </c>
      <c r="P21" s="837">
        <v>2.1088653061224489</v>
      </c>
      <c r="Q21" s="850">
        <v>351</v>
      </c>
    </row>
    <row r="22" spans="1:17" ht="14.4" customHeight="1" x14ac:dyDescent="0.3">
      <c r="A22" s="831" t="s">
        <v>1874</v>
      </c>
      <c r="B22" s="832" t="s">
        <v>1875</v>
      </c>
      <c r="C22" s="832" t="s">
        <v>1602</v>
      </c>
      <c r="D22" s="832" t="s">
        <v>1896</v>
      </c>
      <c r="E22" s="832" t="s">
        <v>1897</v>
      </c>
      <c r="F22" s="849">
        <v>220</v>
      </c>
      <c r="G22" s="849">
        <v>5500</v>
      </c>
      <c r="H22" s="849">
        <v>1.1518324607329844</v>
      </c>
      <c r="I22" s="849">
        <v>25</v>
      </c>
      <c r="J22" s="849">
        <v>191</v>
      </c>
      <c r="K22" s="849">
        <v>4775</v>
      </c>
      <c r="L22" s="849">
        <v>1</v>
      </c>
      <c r="M22" s="849">
        <v>25</v>
      </c>
      <c r="N22" s="849">
        <v>126</v>
      </c>
      <c r="O22" s="849">
        <v>3150</v>
      </c>
      <c r="P22" s="837">
        <v>0.65968586387434558</v>
      </c>
      <c r="Q22" s="850">
        <v>25</v>
      </c>
    </row>
    <row r="23" spans="1:17" ht="14.4" customHeight="1" x14ac:dyDescent="0.3">
      <c r="A23" s="831" t="s">
        <v>1874</v>
      </c>
      <c r="B23" s="832" t="s">
        <v>1875</v>
      </c>
      <c r="C23" s="832" t="s">
        <v>1602</v>
      </c>
      <c r="D23" s="832" t="s">
        <v>1898</v>
      </c>
      <c r="E23" s="832" t="s">
        <v>1899</v>
      </c>
      <c r="F23" s="849">
        <v>5</v>
      </c>
      <c r="G23" s="849">
        <v>905</v>
      </c>
      <c r="H23" s="849">
        <v>0.625</v>
      </c>
      <c r="I23" s="849">
        <v>181</v>
      </c>
      <c r="J23" s="849">
        <v>8</v>
      </c>
      <c r="K23" s="849">
        <v>1448</v>
      </c>
      <c r="L23" s="849">
        <v>1</v>
      </c>
      <c r="M23" s="849">
        <v>181</v>
      </c>
      <c r="N23" s="849">
        <v>6</v>
      </c>
      <c r="O23" s="849">
        <v>1086</v>
      </c>
      <c r="P23" s="837">
        <v>0.75</v>
      </c>
      <c r="Q23" s="850">
        <v>181</v>
      </c>
    </row>
    <row r="24" spans="1:17" ht="14.4" customHeight="1" x14ac:dyDescent="0.3">
      <c r="A24" s="831" t="s">
        <v>1874</v>
      </c>
      <c r="B24" s="832" t="s">
        <v>1875</v>
      </c>
      <c r="C24" s="832" t="s">
        <v>1602</v>
      </c>
      <c r="D24" s="832" t="s">
        <v>1900</v>
      </c>
      <c r="E24" s="832" t="s">
        <v>1901</v>
      </c>
      <c r="F24" s="849"/>
      <c r="G24" s="849"/>
      <c r="H24" s="849"/>
      <c r="I24" s="849"/>
      <c r="J24" s="849"/>
      <c r="K24" s="849"/>
      <c r="L24" s="849"/>
      <c r="M24" s="849"/>
      <c r="N24" s="849">
        <v>1</v>
      </c>
      <c r="O24" s="849">
        <v>26</v>
      </c>
      <c r="P24" s="837"/>
      <c r="Q24" s="850">
        <v>26</v>
      </c>
    </row>
    <row r="25" spans="1:17" ht="14.4" customHeight="1" x14ac:dyDescent="0.3">
      <c r="A25" s="831" t="s">
        <v>1874</v>
      </c>
      <c r="B25" s="832" t="s">
        <v>1875</v>
      </c>
      <c r="C25" s="832" t="s">
        <v>1602</v>
      </c>
      <c r="D25" s="832" t="s">
        <v>1902</v>
      </c>
      <c r="E25" s="832" t="s">
        <v>1903</v>
      </c>
      <c r="F25" s="849">
        <v>6</v>
      </c>
      <c r="G25" s="849">
        <v>1524</v>
      </c>
      <c r="H25" s="849">
        <v>0.54545454545454541</v>
      </c>
      <c r="I25" s="849">
        <v>254</v>
      </c>
      <c r="J25" s="849">
        <v>11</v>
      </c>
      <c r="K25" s="849">
        <v>2794</v>
      </c>
      <c r="L25" s="849">
        <v>1</v>
      </c>
      <c r="M25" s="849">
        <v>254</v>
      </c>
      <c r="N25" s="849">
        <v>1</v>
      </c>
      <c r="O25" s="849">
        <v>254</v>
      </c>
      <c r="P25" s="837">
        <v>9.0909090909090912E-2</v>
      </c>
      <c r="Q25" s="850">
        <v>254</v>
      </c>
    </row>
    <row r="26" spans="1:17" ht="14.4" customHeight="1" x14ac:dyDescent="0.3">
      <c r="A26" s="831" t="s">
        <v>1874</v>
      </c>
      <c r="B26" s="832" t="s">
        <v>1875</v>
      </c>
      <c r="C26" s="832" t="s">
        <v>1602</v>
      </c>
      <c r="D26" s="832" t="s">
        <v>1904</v>
      </c>
      <c r="E26" s="832" t="s">
        <v>1905</v>
      </c>
      <c r="F26" s="849">
        <v>4</v>
      </c>
      <c r="G26" s="849">
        <v>868</v>
      </c>
      <c r="H26" s="849">
        <v>0.23529411764705882</v>
      </c>
      <c r="I26" s="849">
        <v>217</v>
      </c>
      <c r="J26" s="849">
        <v>17</v>
      </c>
      <c r="K26" s="849">
        <v>3689</v>
      </c>
      <c r="L26" s="849">
        <v>1</v>
      </c>
      <c r="M26" s="849">
        <v>217</v>
      </c>
      <c r="N26" s="849">
        <v>6</v>
      </c>
      <c r="O26" s="849">
        <v>1302</v>
      </c>
      <c r="P26" s="837">
        <v>0.35294117647058826</v>
      </c>
      <c r="Q26" s="850">
        <v>217</v>
      </c>
    </row>
    <row r="27" spans="1:17" ht="14.4" customHeight="1" x14ac:dyDescent="0.3">
      <c r="A27" s="831" t="s">
        <v>1874</v>
      </c>
      <c r="B27" s="832" t="s">
        <v>1875</v>
      </c>
      <c r="C27" s="832" t="s">
        <v>1602</v>
      </c>
      <c r="D27" s="832" t="s">
        <v>1906</v>
      </c>
      <c r="E27" s="832" t="s">
        <v>1907</v>
      </c>
      <c r="F27" s="849">
        <v>2</v>
      </c>
      <c r="G27" s="849">
        <v>74</v>
      </c>
      <c r="H27" s="849"/>
      <c r="I27" s="849">
        <v>37</v>
      </c>
      <c r="J27" s="849"/>
      <c r="K27" s="849"/>
      <c r="L27" s="849"/>
      <c r="M27" s="849"/>
      <c r="N27" s="849">
        <v>2</v>
      </c>
      <c r="O27" s="849">
        <v>74</v>
      </c>
      <c r="P27" s="837"/>
      <c r="Q27" s="850">
        <v>37</v>
      </c>
    </row>
    <row r="28" spans="1:17" ht="14.4" customHeight="1" x14ac:dyDescent="0.3">
      <c r="A28" s="831" t="s">
        <v>1874</v>
      </c>
      <c r="B28" s="832" t="s">
        <v>1875</v>
      </c>
      <c r="C28" s="832" t="s">
        <v>1602</v>
      </c>
      <c r="D28" s="832" t="s">
        <v>1908</v>
      </c>
      <c r="E28" s="832" t="s">
        <v>1909</v>
      </c>
      <c r="F28" s="849">
        <v>113</v>
      </c>
      <c r="G28" s="849">
        <v>5650</v>
      </c>
      <c r="H28" s="849">
        <v>1.2150537634408602</v>
      </c>
      <c r="I28" s="849">
        <v>50</v>
      </c>
      <c r="J28" s="849">
        <v>93</v>
      </c>
      <c r="K28" s="849">
        <v>4650</v>
      </c>
      <c r="L28" s="849">
        <v>1</v>
      </c>
      <c r="M28" s="849">
        <v>50</v>
      </c>
      <c r="N28" s="849">
        <v>77</v>
      </c>
      <c r="O28" s="849">
        <v>3850</v>
      </c>
      <c r="P28" s="837">
        <v>0.82795698924731187</v>
      </c>
      <c r="Q28" s="850">
        <v>50</v>
      </c>
    </row>
    <row r="29" spans="1:17" ht="14.4" customHeight="1" x14ac:dyDescent="0.3">
      <c r="A29" s="831" t="s">
        <v>1874</v>
      </c>
      <c r="B29" s="832" t="s">
        <v>1875</v>
      </c>
      <c r="C29" s="832" t="s">
        <v>1602</v>
      </c>
      <c r="D29" s="832" t="s">
        <v>1910</v>
      </c>
      <c r="E29" s="832" t="s">
        <v>1911</v>
      </c>
      <c r="F29" s="849"/>
      <c r="G29" s="849"/>
      <c r="H29" s="849"/>
      <c r="I29" s="849"/>
      <c r="J29" s="849">
        <v>1</v>
      </c>
      <c r="K29" s="849">
        <v>410</v>
      </c>
      <c r="L29" s="849">
        <v>1</v>
      </c>
      <c r="M29" s="849">
        <v>410</v>
      </c>
      <c r="N29" s="849"/>
      <c r="O29" s="849"/>
      <c r="P29" s="837"/>
      <c r="Q29" s="850"/>
    </row>
    <row r="30" spans="1:17" ht="14.4" customHeight="1" x14ac:dyDescent="0.3">
      <c r="A30" s="831" t="s">
        <v>1874</v>
      </c>
      <c r="B30" s="832" t="s">
        <v>1875</v>
      </c>
      <c r="C30" s="832" t="s">
        <v>1602</v>
      </c>
      <c r="D30" s="832" t="s">
        <v>1912</v>
      </c>
      <c r="E30" s="832" t="s">
        <v>1913</v>
      </c>
      <c r="F30" s="849"/>
      <c r="G30" s="849"/>
      <c r="H30" s="849"/>
      <c r="I30" s="849"/>
      <c r="J30" s="849">
        <v>1</v>
      </c>
      <c r="K30" s="849">
        <v>590</v>
      </c>
      <c r="L30" s="849">
        <v>1</v>
      </c>
      <c r="M30" s="849">
        <v>590</v>
      </c>
      <c r="N30" s="849"/>
      <c r="O30" s="849"/>
      <c r="P30" s="837"/>
      <c r="Q30" s="850"/>
    </row>
    <row r="31" spans="1:17" ht="14.4" customHeight="1" x14ac:dyDescent="0.3">
      <c r="A31" s="831" t="s">
        <v>1914</v>
      </c>
      <c r="B31" s="832" t="s">
        <v>1915</v>
      </c>
      <c r="C31" s="832" t="s">
        <v>1602</v>
      </c>
      <c r="D31" s="832" t="s">
        <v>1916</v>
      </c>
      <c r="E31" s="832" t="s">
        <v>1917</v>
      </c>
      <c r="F31" s="849">
        <v>35</v>
      </c>
      <c r="G31" s="849">
        <v>945</v>
      </c>
      <c r="H31" s="849">
        <v>0.92105263157894735</v>
      </c>
      <c r="I31" s="849">
        <v>27</v>
      </c>
      <c r="J31" s="849">
        <v>38</v>
      </c>
      <c r="K31" s="849">
        <v>1026</v>
      </c>
      <c r="L31" s="849">
        <v>1</v>
      </c>
      <c r="M31" s="849">
        <v>27</v>
      </c>
      <c r="N31" s="849">
        <v>17</v>
      </c>
      <c r="O31" s="849">
        <v>476</v>
      </c>
      <c r="P31" s="837">
        <v>0.46393762183235865</v>
      </c>
      <c r="Q31" s="850">
        <v>28</v>
      </c>
    </row>
    <row r="32" spans="1:17" ht="14.4" customHeight="1" x14ac:dyDescent="0.3">
      <c r="A32" s="831" t="s">
        <v>1914</v>
      </c>
      <c r="B32" s="832" t="s">
        <v>1915</v>
      </c>
      <c r="C32" s="832" t="s">
        <v>1602</v>
      </c>
      <c r="D32" s="832" t="s">
        <v>1918</v>
      </c>
      <c r="E32" s="832" t="s">
        <v>1919</v>
      </c>
      <c r="F32" s="849"/>
      <c r="G32" s="849"/>
      <c r="H32" s="849"/>
      <c r="I32" s="849"/>
      <c r="J32" s="849">
        <v>1</v>
      </c>
      <c r="K32" s="849">
        <v>54</v>
      </c>
      <c r="L32" s="849">
        <v>1</v>
      </c>
      <c r="M32" s="849">
        <v>54</v>
      </c>
      <c r="N32" s="849"/>
      <c r="O32" s="849"/>
      <c r="P32" s="837"/>
      <c r="Q32" s="850"/>
    </row>
    <row r="33" spans="1:17" ht="14.4" customHeight="1" x14ac:dyDescent="0.3">
      <c r="A33" s="831" t="s">
        <v>1914</v>
      </c>
      <c r="B33" s="832" t="s">
        <v>1915</v>
      </c>
      <c r="C33" s="832" t="s">
        <v>1602</v>
      </c>
      <c r="D33" s="832" t="s">
        <v>1920</v>
      </c>
      <c r="E33" s="832" t="s">
        <v>1921</v>
      </c>
      <c r="F33" s="849">
        <v>37</v>
      </c>
      <c r="G33" s="849">
        <v>888</v>
      </c>
      <c r="H33" s="849">
        <v>1.3703703703703705</v>
      </c>
      <c r="I33" s="849">
        <v>24</v>
      </c>
      <c r="J33" s="849">
        <v>27</v>
      </c>
      <c r="K33" s="849">
        <v>648</v>
      </c>
      <c r="L33" s="849">
        <v>1</v>
      </c>
      <c r="M33" s="849">
        <v>24</v>
      </c>
      <c r="N33" s="849">
        <v>25</v>
      </c>
      <c r="O33" s="849">
        <v>600</v>
      </c>
      <c r="P33" s="837">
        <v>0.92592592592592593</v>
      </c>
      <c r="Q33" s="850">
        <v>24</v>
      </c>
    </row>
    <row r="34" spans="1:17" ht="14.4" customHeight="1" x14ac:dyDescent="0.3">
      <c r="A34" s="831" t="s">
        <v>1914</v>
      </c>
      <c r="B34" s="832" t="s">
        <v>1915</v>
      </c>
      <c r="C34" s="832" t="s">
        <v>1602</v>
      </c>
      <c r="D34" s="832" t="s">
        <v>1922</v>
      </c>
      <c r="E34" s="832" t="s">
        <v>1923</v>
      </c>
      <c r="F34" s="849">
        <v>51</v>
      </c>
      <c r="G34" s="849">
        <v>1377</v>
      </c>
      <c r="H34" s="849">
        <v>0.92727272727272725</v>
      </c>
      <c r="I34" s="849">
        <v>27</v>
      </c>
      <c r="J34" s="849">
        <v>55</v>
      </c>
      <c r="K34" s="849">
        <v>1485</v>
      </c>
      <c r="L34" s="849">
        <v>1</v>
      </c>
      <c r="M34" s="849">
        <v>27</v>
      </c>
      <c r="N34" s="849">
        <v>41</v>
      </c>
      <c r="O34" s="849">
        <v>1107</v>
      </c>
      <c r="P34" s="837">
        <v>0.74545454545454548</v>
      </c>
      <c r="Q34" s="850">
        <v>27</v>
      </c>
    </row>
    <row r="35" spans="1:17" ht="14.4" customHeight="1" x14ac:dyDescent="0.3">
      <c r="A35" s="831" t="s">
        <v>1914</v>
      </c>
      <c r="B35" s="832" t="s">
        <v>1915</v>
      </c>
      <c r="C35" s="832" t="s">
        <v>1602</v>
      </c>
      <c r="D35" s="832" t="s">
        <v>1924</v>
      </c>
      <c r="E35" s="832" t="s">
        <v>1925</v>
      </c>
      <c r="F35" s="849">
        <v>7</v>
      </c>
      <c r="G35" s="849">
        <v>189</v>
      </c>
      <c r="H35" s="849">
        <v>1.4</v>
      </c>
      <c r="I35" s="849">
        <v>27</v>
      </c>
      <c r="J35" s="849">
        <v>5</v>
      </c>
      <c r="K35" s="849">
        <v>135</v>
      </c>
      <c r="L35" s="849">
        <v>1</v>
      </c>
      <c r="M35" s="849">
        <v>27</v>
      </c>
      <c r="N35" s="849">
        <v>8</v>
      </c>
      <c r="O35" s="849">
        <v>216</v>
      </c>
      <c r="P35" s="837">
        <v>1.6</v>
      </c>
      <c r="Q35" s="850">
        <v>27</v>
      </c>
    </row>
    <row r="36" spans="1:17" ht="14.4" customHeight="1" x14ac:dyDescent="0.3">
      <c r="A36" s="831" t="s">
        <v>1914</v>
      </c>
      <c r="B36" s="832" t="s">
        <v>1915</v>
      </c>
      <c r="C36" s="832" t="s">
        <v>1602</v>
      </c>
      <c r="D36" s="832" t="s">
        <v>1926</v>
      </c>
      <c r="E36" s="832" t="s">
        <v>1927</v>
      </c>
      <c r="F36" s="849">
        <v>790</v>
      </c>
      <c r="G36" s="849">
        <v>17380</v>
      </c>
      <c r="H36" s="849">
        <v>0.98873591989987486</v>
      </c>
      <c r="I36" s="849">
        <v>22</v>
      </c>
      <c r="J36" s="849">
        <v>799</v>
      </c>
      <c r="K36" s="849">
        <v>17578</v>
      </c>
      <c r="L36" s="849">
        <v>1</v>
      </c>
      <c r="M36" s="849">
        <v>22</v>
      </c>
      <c r="N36" s="849">
        <v>692</v>
      </c>
      <c r="O36" s="849">
        <v>15916</v>
      </c>
      <c r="P36" s="837">
        <v>0.90544999431107065</v>
      </c>
      <c r="Q36" s="850">
        <v>23</v>
      </c>
    </row>
    <row r="37" spans="1:17" ht="14.4" customHeight="1" x14ac:dyDescent="0.3">
      <c r="A37" s="831" t="s">
        <v>1914</v>
      </c>
      <c r="B37" s="832" t="s">
        <v>1915</v>
      </c>
      <c r="C37" s="832" t="s">
        <v>1602</v>
      </c>
      <c r="D37" s="832" t="s">
        <v>1928</v>
      </c>
      <c r="E37" s="832" t="s">
        <v>1929</v>
      </c>
      <c r="F37" s="849">
        <v>1551</v>
      </c>
      <c r="G37" s="849">
        <v>96162</v>
      </c>
      <c r="H37" s="849">
        <v>0.98476190476190473</v>
      </c>
      <c r="I37" s="849">
        <v>62</v>
      </c>
      <c r="J37" s="849">
        <v>1575</v>
      </c>
      <c r="K37" s="849">
        <v>97650</v>
      </c>
      <c r="L37" s="849">
        <v>1</v>
      </c>
      <c r="M37" s="849">
        <v>62</v>
      </c>
      <c r="N37" s="849">
        <v>1342</v>
      </c>
      <c r="O37" s="849">
        <v>83204</v>
      </c>
      <c r="P37" s="837">
        <v>0.85206349206349208</v>
      </c>
      <c r="Q37" s="850">
        <v>62</v>
      </c>
    </row>
    <row r="38" spans="1:17" ht="14.4" customHeight="1" x14ac:dyDescent="0.3">
      <c r="A38" s="831" t="s">
        <v>1914</v>
      </c>
      <c r="B38" s="832" t="s">
        <v>1915</v>
      </c>
      <c r="C38" s="832" t="s">
        <v>1602</v>
      </c>
      <c r="D38" s="832" t="s">
        <v>1930</v>
      </c>
      <c r="E38" s="832" t="s">
        <v>1931</v>
      </c>
      <c r="F38" s="849">
        <v>1</v>
      </c>
      <c r="G38" s="849">
        <v>162</v>
      </c>
      <c r="H38" s="849"/>
      <c r="I38" s="849">
        <v>162</v>
      </c>
      <c r="J38" s="849"/>
      <c r="K38" s="849"/>
      <c r="L38" s="849"/>
      <c r="M38" s="849"/>
      <c r="N38" s="849"/>
      <c r="O38" s="849"/>
      <c r="P38" s="837"/>
      <c r="Q38" s="850"/>
    </row>
    <row r="39" spans="1:17" ht="14.4" customHeight="1" x14ac:dyDescent="0.3">
      <c r="A39" s="831" t="s">
        <v>1914</v>
      </c>
      <c r="B39" s="832" t="s">
        <v>1915</v>
      </c>
      <c r="C39" s="832" t="s">
        <v>1602</v>
      </c>
      <c r="D39" s="832" t="s">
        <v>1932</v>
      </c>
      <c r="E39" s="832" t="s">
        <v>1933</v>
      </c>
      <c r="F39" s="849">
        <v>7</v>
      </c>
      <c r="G39" s="849">
        <v>6916</v>
      </c>
      <c r="H39" s="849">
        <v>0.30434782608695654</v>
      </c>
      <c r="I39" s="849">
        <v>988</v>
      </c>
      <c r="J39" s="849">
        <v>23</v>
      </c>
      <c r="K39" s="849">
        <v>22724</v>
      </c>
      <c r="L39" s="849">
        <v>1</v>
      </c>
      <c r="M39" s="849">
        <v>988</v>
      </c>
      <c r="N39" s="849">
        <v>2</v>
      </c>
      <c r="O39" s="849">
        <v>1976</v>
      </c>
      <c r="P39" s="837">
        <v>8.6956521739130432E-2</v>
      </c>
      <c r="Q39" s="850">
        <v>988</v>
      </c>
    </row>
    <row r="40" spans="1:17" ht="14.4" customHeight="1" x14ac:dyDescent="0.3">
      <c r="A40" s="831" t="s">
        <v>1914</v>
      </c>
      <c r="B40" s="832" t="s">
        <v>1915</v>
      </c>
      <c r="C40" s="832" t="s">
        <v>1602</v>
      </c>
      <c r="D40" s="832" t="s">
        <v>1934</v>
      </c>
      <c r="E40" s="832" t="s">
        <v>1935</v>
      </c>
      <c r="F40" s="849">
        <v>572</v>
      </c>
      <c r="G40" s="849">
        <v>17160</v>
      </c>
      <c r="H40" s="849">
        <v>1.0159857904085257</v>
      </c>
      <c r="I40" s="849">
        <v>30</v>
      </c>
      <c r="J40" s="849">
        <v>563</v>
      </c>
      <c r="K40" s="849">
        <v>16890</v>
      </c>
      <c r="L40" s="849">
        <v>1</v>
      </c>
      <c r="M40" s="849">
        <v>30</v>
      </c>
      <c r="N40" s="849">
        <v>357</v>
      </c>
      <c r="O40" s="849">
        <v>10710</v>
      </c>
      <c r="P40" s="837">
        <v>0.63410301953818826</v>
      </c>
      <c r="Q40" s="850">
        <v>30</v>
      </c>
    </row>
    <row r="41" spans="1:17" ht="14.4" customHeight="1" x14ac:dyDescent="0.3">
      <c r="A41" s="831" t="s">
        <v>1914</v>
      </c>
      <c r="B41" s="832" t="s">
        <v>1915</v>
      </c>
      <c r="C41" s="832" t="s">
        <v>1602</v>
      </c>
      <c r="D41" s="832" t="s">
        <v>1936</v>
      </c>
      <c r="E41" s="832" t="s">
        <v>1937</v>
      </c>
      <c r="F41" s="849">
        <v>1</v>
      </c>
      <c r="G41" s="849">
        <v>1784</v>
      </c>
      <c r="H41" s="849"/>
      <c r="I41" s="849">
        <v>1784</v>
      </c>
      <c r="J41" s="849"/>
      <c r="K41" s="849"/>
      <c r="L41" s="849"/>
      <c r="M41" s="849"/>
      <c r="N41" s="849">
        <v>2</v>
      </c>
      <c r="O41" s="849">
        <v>3588</v>
      </c>
      <c r="P41" s="837"/>
      <c r="Q41" s="850">
        <v>1794</v>
      </c>
    </row>
    <row r="42" spans="1:17" ht="14.4" customHeight="1" x14ac:dyDescent="0.3">
      <c r="A42" s="831" t="s">
        <v>1914</v>
      </c>
      <c r="B42" s="832" t="s">
        <v>1915</v>
      </c>
      <c r="C42" s="832" t="s">
        <v>1602</v>
      </c>
      <c r="D42" s="832" t="s">
        <v>1938</v>
      </c>
      <c r="E42" s="832" t="s">
        <v>1939</v>
      </c>
      <c r="F42" s="849">
        <v>1</v>
      </c>
      <c r="G42" s="849">
        <v>82</v>
      </c>
      <c r="H42" s="849">
        <v>1</v>
      </c>
      <c r="I42" s="849">
        <v>82</v>
      </c>
      <c r="J42" s="849">
        <v>1</v>
      </c>
      <c r="K42" s="849">
        <v>82</v>
      </c>
      <c r="L42" s="849">
        <v>1</v>
      </c>
      <c r="M42" s="849">
        <v>82</v>
      </c>
      <c r="N42" s="849">
        <v>2</v>
      </c>
      <c r="O42" s="849">
        <v>164</v>
      </c>
      <c r="P42" s="837">
        <v>2</v>
      </c>
      <c r="Q42" s="850">
        <v>82</v>
      </c>
    </row>
    <row r="43" spans="1:17" ht="14.4" customHeight="1" x14ac:dyDescent="0.3">
      <c r="A43" s="831" t="s">
        <v>1914</v>
      </c>
      <c r="B43" s="832" t="s">
        <v>1915</v>
      </c>
      <c r="C43" s="832" t="s">
        <v>1602</v>
      </c>
      <c r="D43" s="832" t="s">
        <v>1940</v>
      </c>
      <c r="E43" s="832" t="s">
        <v>1941</v>
      </c>
      <c r="F43" s="849"/>
      <c r="G43" s="849"/>
      <c r="H43" s="849"/>
      <c r="I43" s="849"/>
      <c r="J43" s="849">
        <v>2</v>
      </c>
      <c r="K43" s="849">
        <v>528</v>
      </c>
      <c r="L43" s="849">
        <v>1</v>
      </c>
      <c r="M43" s="849">
        <v>264</v>
      </c>
      <c r="N43" s="849">
        <v>1</v>
      </c>
      <c r="O43" s="849">
        <v>266</v>
      </c>
      <c r="P43" s="837">
        <v>0.50378787878787878</v>
      </c>
      <c r="Q43" s="850">
        <v>266</v>
      </c>
    </row>
    <row r="44" spans="1:17" ht="14.4" customHeight="1" x14ac:dyDescent="0.3">
      <c r="A44" s="831" t="s">
        <v>1914</v>
      </c>
      <c r="B44" s="832" t="s">
        <v>1915</v>
      </c>
      <c r="C44" s="832" t="s">
        <v>1602</v>
      </c>
      <c r="D44" s="832" t="s">
        <v>1942</v>
      </c>
      <c r="E44" s="832" t="s">
        <v>1943</v>
      </c>
      <c r="F44" s="849">
        <v>1</v>
      </c>
      <c r="G44" s="849">
        <v>266</v>
      </c>
      <c r="H44" s="849">
        <v>1</v>
      </c>
      <c r="I44" s="849">
        <v>266</v>
      </c>
      <c r="J44" s="849">
        <v>1</v>
      </c>
      <c r="K44" s="849">
        <v>266</v>
      </c>
      <c r="L44" s="849">
        <v>1</v>
      </c>
      <c r="M44" s="849">
        <v>266</v>
      </c>
      <c r="N44" s="849">
        <v>2</v>
      </c>
      <c r="O44" s="849">
        <v>532</v>
      </c>
      <c r="P44" s="837">
        <v>2</v>
      </c>
      <c r="Q44" s="850">
        <v>266</v>
      </c>
    </row>
    <row r="45" spans="1:17" ht="14.4" customHeight="1" x14ac:dyDescent="0.3">
      <c r="A45" s="831" t="s">
        <v>1914</v>
      </c>
      <c r="B45" s="832" t="s">
        <v>1915</v>
      </c>
      <c r="C45" s="832" t="s">
        <v>1602</v>
      </c>
      <c r="D45" s="832" t="s">
        <v>1944</v>
      </c>
      <c r="E45" s="832" t="s">
        <v>1945</v>
      </c>
      <c r="F45" s="849">
        <v>1</v>
      </c>
      <c r="G45" s="849">
        <v>230</v>
      </c>
      <c r="H45" s="849">
        <v>1</v>
      </c>
      <c r="I45" s="849">
        <v>230</v>
      </c>
      <c r="J45" s="849">
        <v>1</v>
      </c>
      <c r="K45" s="849">
        <v>230</v>
      </c>
      <c r="L45" s="849">
        <v>1</v>
      </c>
      <c r="M45" s="849">
        <v>230</v>
      </c>
      <c r="N45" s="849">
        <v>2</v>
      </c>
      <c r="O45" s="849">
        <v>462</v>
      </c>
      <c r="P45" s="837">
        <v>2.008695652173913</v>
      </c>
      <c r="Q45" s="850">
        <v>231</v>
      </c>
    </row>
    <row r="46" spans="1:17" ht="14.4" customHeight="1" x14ac:dyDescent="0.3">
      <c r="A46" s="831" t="s">
        <v>1914</v>
      </c>
      <c r="B46" s="832" t="s">
        <v>1915</v>
      </c>
      <c r="C46" s="832" t="s">
        <v>1602</v>
      </c>
      <c r="D46" s="832" t="s">
        <v>1946</v>
      </c>
      <c r="E46" s="832" t="s">
        <v>1947</v>
      </c>
      <c r="F46" s="849"/>
      <c r="G46" s="849"/>
      <c r="H46" s="849"/>
      <c r="I46" s="849"/>
      <c r="J46" s="849">
        <v>1</v>
      </c>
      <c r="K46" s="849">
        <v>63</v>
      </c>
      <c r="L46" s="849">
        <v>1</v>
      </c>
      <c r="M46" s="849">
        <v>63</v>
      </c>
      <c r="N46" s="849"/>
      <c r="O46" s="849"/>
      <c r="P46" s="837"/>
      <c r="Q46" s="850"/>
    </row>
    <row r="47" spans="1:17" ht="14.4" customHeight="1" x14ac:dyDescent="0.3">
      <c r="A47" s="831" t="s">
        <v>1914</v>
      </c>
      <c r="B47" s="832" t="s">
        <v>1915</v>
      </c>
      <c r="C47" s="832" t="s">
        <v>1602</v>
      </c>
      <c r="D47" s="832" t="s">
        <v>1948</v>
      </c>
      <c r="E47" s="832" t="s">
        <v>1949</v>
      </c>
      <c r="F47" s="849">
        <v>80</v>
      </c>
      <c r="G47" s="849">
        <v>1360</v>
      </c>
      <c r="H47" s="849">
        <v>0.66115702479338845</v>
      </c>
      <c r="I47" s="849">
        <v>17</v>
      </c>
      <c r="J47" s="849">
        <v>121</v>
      </c>
      <c r="K47" s="849">
        <v>2057</v>
      </c>
      <c r="L47" s="849">
        <v>1</v>
      </c>
      <c r="M47" s="849">
        <v>17</v>
      </c>
      <c r="N47" s="849">
        <v>128</v>
      </c>
      <c r="O47" s="849">
        <v>2176</v>
      </c>
      <c r="P47" s="837">
        <v>1.0578512396694215</v>
      </c>
      <c r="Q47" s="850">
        <v>17</v>
      </c>
    </row>
    <row r="48" spans="1:17" ht="14.4" customHeight="1" x14ac:dyDescent="0.3">
      <c r="A48" s="831" t="s">
        <v>1914</v>
      </c>
      <c r="B48" s="832" t="s">
        <v>1915</v>
      </c>
      <c r="C48" s="832" t="s">
        <v>1602</v>
      </c>
      <c r="D48" s="832" t="s">
        <v>1950</v>
      </c>
      <c r="E48" s="832" t="s">
        <v>1951</v>
      </c>
      <c r="F48" s="849">
        <v>1</v>
      </c>
      <c r="G48" s="849">
        <v>483</v>
      </c>
      <c r="H48" s="849"/>
      <c r="I48" s="849">
        <v>483</v>
      </c>
      <c r="J48" s="849"/>
      <c r="K48" s="849"/>
      <c r="L48" s="849"/>
      <c r="M48" s="849"/>
      <c r="N48" s="849"/>
      <c r="O48" s="849"/>
      <c r="P48" s="837"/>
      <c r="Q48" s="850"/>
    </row>
    <row r="49" spans="1:17" ht="14.4" customHeight="1" x14ac:dyDescent="0.3">
      <c r="A49" s="831" t="s">
        <v>1914</v>
      </c>
      <c r="B49" s="832" t="s">
        <v>1915</v>
      </c>
      <c r="C49" s="832" t="s">
        <v>1602</v>
      </c>
      <c r="D49" s="832" t="s">
        <v>1952</v>
      </c>
      <c r="E49" s="832" t="s">
        <v>1953</v>
      </c>
      <c r="F49" s="849">
        <v>2</v>
      </c>
      <c r="G49" s="849">
        <v>94</v>
      </c>
      <c r="H49" s="849"/>
      <c r="I49" s="849">
        <v>47</v>
      </c>
      <c r="J49" s="849"/>
      <c r="K49" s="849"/>
      <c r="L49" s="849"/>
      <c r="M49" s="849"/>
      <c r="N49" s="849"/>
      <c r="O49" s="849"/>
      <c r="P49" s="837"/>
      <c r="Q49" s="850"/>
    </row>
    <row r="50" spans="1:17" ht="14.4" customHeight="1" x14ac:dyDescent="0.3">
      <c r="A50" s="831" t="s">
        <v>1914</v>
      </c>
      <c r="B50" s="832" t="s">
        <v>1915</v>
      </c>
      <c r="C50" s="832" t="s">
        <v>1602</v>
      </c>
      <c r="D50" s="832" t="s">
        <v>1954</v>
      </c>
      <c r="E50" s="832" t="s">
        <v>1955</v>
      </c>
      <c r="F50" s="849"/>
      <c r="G50" s="849"/>
      <c r="H50" s="849"/>
      <c r="I50" s="849"/>
      <c r="J50" s="849">
        <v>2</v>
      </c>
      <c r="K50" s="849">
        <v>106</v>
      </c>
      <c r="L50" s="849">
        <v>1</v>
      </c>
      <c r="M50" s="849">
        <v>53</v>
      </c>
      <c r="N50" s="849">
        <v>3</v>
      </c>
      <c r="O50" s="849">
        <v>159</v>
      </c>
      <c r="P50" s="837">
        <v>1.5</v>
      </c>
      <c r="Q50" s="850">
        <v>53</v>
      </c>
    </row>
    <row r="51" spans="1:17" ht="14.4" customHeight="1" x14ac:dyDescent="0.3">
      <c r="A51" s="831" t="s">
        <v>1914</v>
      </c>
      <c r="B51" s="832" t="s">
        <v>1915</v>
      </c>
      <c r="C51" s="832" t="s">
        <v>1602</v>
      </c>
      <c r="D51" s="832" t="s">
        <v>1956</v>
      </c>
      <c r="E51" s="832" t="s">
        <v>1957</v>
      </c>
      <c r="F51" s="849"/>
      <c r="G51" s="849"/>
      <c r="H51" s="849"/>
      <c r="I51" s="849"/>
      <c r="J51" s="849">
        <v>4</v>
      </c>
      <c r="K51" s="849">
        <v>240</v>
      </c>
      <c r="L51" s="849">
        <v>1</v>
      </c>
      <c r="M51" s="849">
        <v>60</v>
      </c>
      <c r="N51" s="849"/>
      <c r="O51" s="849"/>
      <c r="P51" s="837"/>
      <c r="Q51" s="850"/>
    </row>
    <row r="52" spans="1:17" ht="14.4" customHeight="1" x14ac:dyDescent="0.3">
      <c r="A52" s="831" t="s">
        <v>1914</v>
      </c>
      <c r="B52" s="832" t="s">
        <v>1915</v>
      </c>
      <c r="C52" s="832" t="s">
        <v>1602</v>
      </c>
      <c r="D52" s="832" t="s">
        <v>1958</v>
      </c>
      <c r="E52" s="832" t="s">
        <v>1959</v>
      </c>
      <c r="F52" s="849">
        <v>4</v>
      </c>
      <c r="G52" s="849">
        <v>76</v>
      </c>
      <c r="H52" s="849">
        <v>4</v>
      </c>
      <c r="I52" s="849">
        <v>19</v>
      </c>
      <c r="J52" s="849">
        <v>1</v>
      </c>
      <c r="K52" s="849">
        <v>19</v>
      </c>
      <c r="L52" s="849">
        <v>1</v>
      </c>
      <c r="M52" s="849">
        <v>19</v>
      </c>
      <c r="N52" s="849"/>
      <c r="O52" s="849"/>
      <c r="P52" s="837"/>
      <c r="Q52" s="850"/>
    </row>
    <row r="53" spans="1:17" ht="14.4" customHeight="1" x14ac:dyDescent="0.3">
      <c r="A53" s="831" t="s">
        <v>1914</v>
      </c>
      <c r="B53" s="832" t="s">
        <v>1915</v>
      </c>
      <c r="C53" s="832" t="s">
        <v>1602</v>
      </c>
      <c r="D53" s="832" t="s">
        <v>1960</v>
      </c>
      <c r="E53" s="832" t="s">
        <v>1961</v>
      </c>
      <c r="F53" s="849">
        <v>5</v>
      </c>
      <c r="G53" s="849">
        <v>540</v>
      </c>
      <c r="H53" s="849">
        <v>2.5</v>
      </c>
      <c r="I53" s="849">
        <v>108</v>
      </c>
      <c r="J53" s="849">
        <v>2</v>
      </c>
      <c r="K53" s="849">
        <v>216</v>
      </c>
      <c r="L53" s="849">
        <v>1</v>
      </c>
      <c r="M53" s="849">
        <v>108</v>
      </c>
      <c r="N53" s="849">
        <v>3</v>
      </c>
      <c r="O53" s="849">
        <v>327</v>
      </c>
      <c r="P53" s="837">
        <v>1.5138888888888888</v>
      </c>
      <c r="Q53" s="850">
        <v>109</v>
      </c>
    </row>
    <row r="54" spans="1:17" ht="14.4" customHeight="1" x14ac:dyDescent="0.3">
      <c r="A54" s="831" t="s">
        <v>1914</v>
      </c>
      <c r="B54" s="832" t="s">
        <v>1915</v>
      </c>
      <c r="C54" s="832" t="s">
        <v>1602</v>
      </c>
      <c r="D54" s="832" t="s">
        <v>1962</v>
      </c>
      <c r="E54" s="832" t="s">
        <v>1963</v>
      </c>
      <c r="F54" s="849"/>
      <c r="G54" s="849"/>
      <c r="H54" s="849"/>
      <c r="I54" s="849"/>
      <c r="J54" s="849"/>
      <c r="K54" s="849"/>
      <c r="L54" s="849"/>
      <c r="M54" s="849"/>
      <c r="N54" s="849">
        <v>1</v>
      </c>
      <c r="O54" s="849">
        <v>1470</v>
      </c>
      <c r="P54" s="837"/>
      <c r="Q54" s="850">
        <v>1470</v>
      </c>
    </row>
    <row r="55" spans="1:17" ht="14.4" customHeight="1" x14ac:dyDescent="0.3">
      <c r="A55" s="831" t="s">
        <v>1914</v>
      </c>
      <c r="B55" s="832" t="s">
        <v>1915</v>
      </c>
      <c r="C55" s="832" t="s">
        <v>1602</v>
      </c>
      <c r="D55" s="832" t="s">
        <v>1964</v>
      </c>
      <c r="E55" s="832" t="s">
        <v>1965</v>
      </c>
      <c r="F55" s="849">
        <v>3</v>
      </c>
      <c r="G55" s="849">
        <v>1176</v>
      </c>
      <c r="H55" s="849">
        <v>3</v>
      </c>
      <c r="I55" s="849">
        <v>392</v>
      </c>
      <c r="J55" s="849">
        <v>1</v>
      </c>
      <c r="K55" s="849">
        <v>392</v>
      </c>
      <c r="L55" s="849">
        <v>1</v>
      </c>
      <c r="M55" s="849">
        <v>392</v>
      </c>
      <c r="N55" s="849">
        <v>1</v>
      </c>
      <c r="O55" s="849">
        <v>392</v>
      </c>
      <c r="P55" s="837">
        <v>1</v>
      </c>
      <c r="Q55" s="850">
        <v>392</v>
      </c>
    </row>
    <row r="56" spans="1:17" ht="14.4" customHeight="1" x14ac:dyDescent="0.3">
      <c r="A56" s="831" t="s">
        <v>1914</v>
      </c>
      <c r="B56" s="832" t="s">
        <v>1915</v>
      </c>
      <c r="C56" s="832" t="s">
        <v>1602</v>
      </c>
      <c r="D56" s="832" t="s">
        <v>1966</v>
      </c>
      <c r="E56" s="832" t="s">
        <v>1967</v>
      </c>
      <c r="F56" s="849">
        <v>3</v>
      </c>
      <c r="G56" s="849">
        <v>1392</v>
      </c>
      <c r="H56" s="849">
        <v>0.3</v>
      </c>
      <c r="I56" s="849">
        <v>464</v>
      </c>
      <c r="J56" s="849">
        <v>10</v>
      </c>
      <c r="K56" s="849">
        <v>4640</v>
      </c>
      <c r="L56" s="849">
        <v>1</v>
      </c>
      <c r="M56" s="849">
        <v>464</v>
      </c>
      <c r="N56" s="849">
        <v>5</v>
      </c>
      <c r="O56" s="849">
        <v>2320</v>
      </c>
      <c r="P56" s="837">
        <v>0.5</v>
      </c>
      <c r="Q56" s="850">
        <v>464</v>
      </c>
    </row>
    <row r="57" spans="1:17" ht="14.4" customHeight="1" x14ac:dyDescent="0.3">
      <c r="A57" s="831" t="s">
        <v>1914</v>
      </c>
      <c r="B57" s="832" t="s">
        <v>1915</v>
      </c>
      <c r="C57" s="832" t="s">
        <v>1602</v>
      </c>
      <c r="D57" s="832" t="s">
        <v>1968</v>
      </c>
      <c r="E57" s="832" t="s">
        <v>1969</v>
      </c>
      <c r="F57" s="849">
        <v>2</v>
      </c>
      <c r="G57" s="849">
        <v>626</v>
      </c>
      <c r="H57" s="849"/>
      <c r="I57" s="849">
        <v>313</v>
      </c>
      <c r="J57" s="849"/>
      <c r="K57" s="849"/>
      <c r="L57" s="849"/>
      <c r="M57" s="849"/>
      <c r="N57" s="849"/>
      <c r="O57" s="849"/>
      <c r="P57" s="837"/>
      <c r="Q57" s="850"/>
    </row>
    <row r="58" spans="1:17" ht="14.4" customHeight="1" x14ac:dyDescent="0.3">
      <c r="A58" s="831" t="s">
        <v>1914</v>
      </c>
      <c r="B58" s="832" t="s">
        <v>1915</v>
      </c>
      <c r="C58" s="832" t="s">
        <v>1602</v>
      </c>
      <c r="D58" s="832" t="s">
        <v>1970</v>
      </c>
      <c r="E58" s="832" t="s">
        <v>1971</v>
      </c>
      <c r="F58" s="849">
        <v>7</v>
      </c>
      <c r="G58" s="849">
        <v>5971</v>
      </c>
      <c r="H58" s="849">
        <v>0.29166666666666669</v>
      </c>
      <c r="I58" s="849">
        <v>853</v>
      </c>
      <c r="J58" s="849">
        <v>24</v>
      </c>
      <c r="K58" s="849">
        <v>20472</v>
      </c>
      <c r="L58" s="849">
        <v>1</v>
      </c>
      <c r="M58" s="849">
        <v>853</v>
      </c>
      <c r="N58" s="849">
        <v>19</v>
      </c>
      <c r="O58" s="849">
        <v>16226</v>
      </c>
      <c r="P58" s="837">
        <v>0.7925947635795233</v>
      </c>
      <c r="Q58" s="850">
        <v>854</v>
      </c>
    </row>
    <row r="59" spans="1:17" ht="14.4" customHeight="1" x14ac:dyDescent="0.3">
      <c r="A59" s="831" t="s">
        <v>1914</v>
      </c>
      <c r="B59" s="832" t="s">
        <v>1915</v>
      </c>
      <c r="C59" s="832" t="s">
        <v>1602</v>
      </c>
      <c r="D59" s="832" t="s">
        <v>1972</v>
      </c>
      <c r="E59" s="832" t="s">
        <v>1973</v>
      </c>
      <c r="F59" s="849">
        <v>631</v>
      </c>
      <c r="G59" s="849">
        <v>117997</v>
      </c>
      <c r="H59" s="849">
        <v>0.67558886509635974</v>
      </c>
      <c r="I59" s="849">
        <v>187</v>
      </c>
      <c r="J59" s="849">
        <v>934</v>
      </c>
      <c r="K59" s="849">
        <v>174658</v>
      </c>
      <c r="L59" s="849">
        <v>1</v>
      </c>
      <c r="M59" s="849">
        <v>187</v>
      </c>
      <c r="N59" s="849">
        <v>1024</v>
      </c>
      <c r="O59" s="849">
        <v>192512</v>
      </c>
      <c r="P59" s="837">
        <v>1.102222629367106</v>
      </c>
      <c r="Q59" s="850">
        <v>188</v>
      </c>
    </row>
    <row r="60" spans="1:17" ht="14.4" customHeight="1" x14ac:dyDescent="0.3">
      <c r="A60" s="831" t="s">
        <v>1914</v>
      </c>
      <c r="B60" s="832" t="s">
        <v>1915</v>
      </c>
      <c r="C60" s="832" t="s">
        <v>1602</v>
      </c>
      <c r="D60" s="832" t="s">
        <v>1974</v>
      </c>
      <c r="E60" s="832" t="s">
        <v>1975</v>
      </c>
      <c r="F60" s="849">
        <v>1</v>
      </c>
      <c r="G60" s="849">
        <v>167</v>
      </c>
      <c r="H60" s="849"/>
      <c r="I60" s="849">
        <v>167</v>
      </c>
      <c r="J60" s="849"/>
      <c r="K60" s="849"/>
      <c r="L60" s="849"/>
      <c r="M60" s="849"/>
      <c r="N60" s="849"/>
      <c r="O60" s="849"/>
      <c r="P60" s="837"/>
      <c r="Q60" s="850"/>
    </row>
    <row r="61" spans="1:17" ht="14.4" customHeight="1" x14ac:dyDescent="0.3">
      <c r="A61" s="831" t="s">
        <v>1914</v>
      </c>
      <c r="B61" s="832" t="s">
        <v>1915</v>
      </c>
      <c r="C61" s="832" t="s">
        <v>1602</v>
      </c>
      <c r="D61" s="832" t="s">
        <v>1976</v>
      </c>
      <c r="E61" s="832" t="s">
        <v>1977</v>
      </c>
      <c r="F61" s="849">
        <v>1</v>
      </c>
      <c r="G61" s="849">
        <v>1222</v>
      </c>
      <c r="H61" s="849">
        <v>0.99918233851185612</v>
      </c>
      <c r="I61" s="849">
        <v>1222</v>
      </c>
      <c r="J61" s="849">
        <v>1</v>
      </c>
      <c r="K61" s="849">
        <v>1223</v>
      </c>
      <c r="L61" s="849">
        <v>1</v>
      </c>
      <c r="M61" s="849">
        <v>1223</v>
      </c>
      <c r="N61" s="849">
        <v>1</v>
      </c>
      <c r="O61" s="849">
        <v>1227</v>
      </c>
      <c r="P61" s="837">
        <v>1.0032706459525755</v>
      </c>
      <c r="Q61" s="850">
        <v>1227</v>
      </c>
    </row>
    <row r="62" spans="1:17" ht="14.4" customHeight="1" x14ac:dyDescent="0.3">
      <c r="A62" s="831" t="s">
        <v>1914</v>
      </c>
      <c r="B62" s="832" t="s">
        <v>1915</v>
      </c>
      <c r="C62" s="832" t="s">
        <v>1602</v>
      </c>
      <c r="D62" s="832" t="s">
        <v>1978</v>
      </c>
      <c r="E62" s="832" t="s">
        <v>1979</v>
      </c>
      <c r="F62" s="849">
        <v>234</v>
      </c>
      <c r="G62" s="849">
        <v>184392</v>
      </c>
      <c r="H62" s="849">
        <v>1.1359223300970873</v>
      </c>
      <c r="I62" s="849">
        <v>788</v>
      </c>
      <c r="J62" s="849">
        <v>206</v>
      </c>
      <c r="K62" s="849">
        <v>162328</v>
      </c>
      <c r="L62" s="849">
        <v>1</v>
      </c>
      <c r="M62" s="849">
        <v>788</v>
      </c>
      <c r="N62" s="849">
        <v>108</v>
      </c>
      <c r="O62" s="849">
        <v>85212</v>
      </c>
      <c r="P62" s="837">
        <v>0.5249371642600168</v>
      </c>
      <c r="Q62" s="850">
        <v>789</v>
      </c>
    </row>
    <row r="63" spans="1:17" ht="14.4" customHeight="1" x14ac:dyDescent="0.3">
      <c r="A63" s="831" t="s">
        <v>1914</v>
      </c>
      <c r="B63" s="832" t="s">
        <v>1915</v>
      </c>
      <c r="C63" s="832" t="s">
        <v>1602</v>
      </c>
      <c r="D63" s="832" t="s">
        <v>1980</v>
      </c>
      <c r="E63" s="832" t="s">
        <v>1981</v>
      </c>
      <c r="F63" s="849">
        <v>5</v>
      </c>
      <c r="G63" s="849">
        <v>945</v>
      </c>
      <c r="H63" s="849">
        <v>1.25</v>
      </c>
      <c r="I63" s="849">
        <v>189</v>
      </c>
      <c r="J63" s="849">
        <v>4</v>
      </c>
      <c r="K63" s="849">
        <v>756</v>
      </c>
      <c r="L63" s="849">
        <v>1</v>
      </c>
      <c r="M63" s="849">
        <v>189</v>
      </c>
      <c r="N63" s="849">
        <v>3</v>
      </c>
      <c r="O63" s="849">
        <v>570</v>
      </c>
      <c r="P63" s="837">
        <v>0.75396825396825395</v>
      </c>
      <c r="Q63" s="850">
        <v>190</v>
      </c>
    </row>
    <row r="64" spans="1:17" ht="14.4" customHeight="1" x14ac:dyDescent="0.3">
      <c r="A64" s="831" t="s">
        <v>1914</v>
      </c>
      <c r="B64" s="832" t="s">
        <v>1915</v>
      </c>
      <c r="C64" s="832" t="s">
        <v>1602</v>
      </c>
      <c r="D64" s="832" t="s">
        <v>1982</v>
      </c>
      <c r="E64" s="832" t="s">
        <v>1983</v>
      </c>
      <c r="F64" s="849">
        <v>74</v>
      </c>
      <c r="G64" s="849">
        <v>16946</v>
      </c>
      <c r="H64" s="849">
        <v>1.1935483870967742</v>
      </c>
      <c r="I64" s="849">
        <v>229</v>
      </c>
      <c r="J64" s="849">
        <v>62</v>
      </c>
      <c r="K64" s="849">
        <v>14198</v>
      </c>
      <c r="L64" s="849">
        <v>1</v>
      </c>
      <c r="M64" s="849">
        <v>229</v>
      </c>
      <c r="N64" s="849">
        <v>80</v>
      </c>
      <c r="O64" s="849">
        <v>18320</v>
      </c>
      <c r="P64" s="837">
        <v>1.2903225806451613</v>
      </c>
      <c r="Q64" s="850">
        <v>229</v>
      </c>
    </row>
    <row r="65" spans="1:17" ht="14.4" customHeight="1" x14ac:dyDescent="0.3">
      <c r="A65" s="831" t="s">
        <v>1914</v>
      </c>
      <c r="B65" s="832" t="s">
        <v>1915</v>
      </c>
      <c r="C65" s="832" t="s">
        <v>1602</v>
      </c>
      <c r="D65" s="832" t="s">
        <v>1984</v>
      </c>
      <c r="E65" s="832" t="s">
        <v>1985</v>
      </c>
      <c r="F65" s="849">
        <v>2</v>
      </c>
      <c r="G65" s="849">
        <v>318</v>
      </c>
      <c r="H65" s="849">
        <v>1</v>
      </c>
      <c r="I65" s="849">
        <v>159</v>
      </c>
      <c r="J65" s="849">
        <v>2</v>
      </c>
      <c r="K65" s="849">
        <v>318</v>
      </c>
      <c r="L65" s="849">
        <v>1</v>
      </c>
      <c r="M65" s="849">
        <v>159</v>
      </c>
      <c r="N65" s="849">
        <v>1</v>
      </c>
      <c r="O65" s="849">
        <v>160</v>
      </c>
      <c r="P65" s="837">
        <v>0.50314465408805031</v>
      </c>
      <c r="Q65" s="850">
        <v>160</v>
      </c>
    </row>
    <row r="66" spans="1:17" ht="14.4" customHeight="1" x14ac:dyDescent="0.3">
      <c r="A66" s="831" t="s">
        <v>1914</v>
      </c>
      <c r="B66" s="832" t="s">
        <v>1915</v>
      </c>
      <c r="C66" s="832" t="s">
        <v>1602</v>
      </c>
      <c r="D66" s="832" t="s">
        <v>1986</v>
      </c>
      <c r="E66" s="832" t="s">
        <v>1987</v>
      </c>
      <c r="F66" s="849"/>
      <c r="G66" s="849"/>
      <c r="H66" s="849"/>
      <c r="I66" s="849"/>
      <c r="J66" s="849">
        <v>1</v>
      </c>
      <c r="K66" s="849">
        <v>462</v>
      </c>
      <c r="L66" s="849">
        <v>1</v>
      </c>
      <c r="M66" s="849">
        <v>462</v>
      </c>
      <c r="N66" s="849"/>
      <c r="O66" s="849"/>
      <c r="P66" s="837"/>
      <c r="Q66" s="850"/>
    </row>
    <row r="67" spans="1:17" ht="14.4" customHeight="1" x14ac:dyDescent="0.3">
      <c r="A67" s="831" t="s">
        <v>1914</v>
      </c>
      <c r="B67" s="832" t="s">
        <v>1915</v>
      </c>
      <c r="C67" s="832" t="s">
        <v>1602</v>
      </c>
      <c r="D67" s="832" t="s">
        <v>1988</v>
      </c>
      <c r="E67" s="832" t="s">
        <v>1989</v>
      </c>
      <c r="F67" s="849">
        <v>2</v>
      </c>
      <c r="G67" s="849">
        <v>1124</v>
      </c>
      <c r="H67" s="849"/>
      <c r="I67" s="849">
        <v>562</v>
      </c>
      <c r="J67" s="849"/>
      <c r="K67" s="849"/>
      <c r="L67" s="849"/>
      <c r="M67" s="849"/>
      <c r="N67" s="849">
        <v>1</v>
      </c>
      <c r="O67" s="849">
        <v>563</v>
      </c>
      <c r="P67" s="837"/>
      <c r="Q67" s="850">
        <v>563</v>
      </c>
    </row>
    <row r="68" spans="1:17" ht="14.4" customHeight="1" x14ac:dyDescent="0.3">
      <c r="A68" s="831" t="s">
        <v>1914</v>
      </c>
      <c r="B68" s="832" t="s">
        <v>1915</v>
      </c>
      <c r="C68" s="832" t="s">
        <v>1602</v>
      </c>
      <c r="D68" s="832" t="s">
        <v>1990</v>
      </c>
      <c r="E68" s="832" t="s">
        <v>1991</v>
      </c>
      <c r="F68" s="849">
        <v>2</v>
      </c>
      <c r="G68" s="849">
        <v>402</v>
      </c>
      <c r="H68" s="849">
        <v>1</v>
      </c>
      <c r="I68" s="849">
        <v>201</v>
      </c>
      <c r="J68" s="849">
        <v>2</v>
      </c>
      <c r="K68" s="849">
        <v>402</v>
      </c>
      <c r="L68" s="849">
        <v>1</v>
      </c>
      <c r="M68" s="849">
        <v>201</v>
      </c>
      <c r="N68" s="849">
        <v>1</v>
      </c>
      <c r="O68" s="849">
        <v>202</v>
      </c>
      <c r="P68" s="837">
        <v>0.50248756218905477</v>
      </c>
      <c r="Q68" s="850">
        <v>202</v>
      </c>
    </row>
    <row r="69" spans="1:17" ht="14.4" customHeight="1" x14ac:dyDescent="0.3">
      <c r="A69" s="831" t="s">
        <v>1914</v>
      </c>
      <c r="B69" s="832" t="s">
        <v>1915</v>
      </c>
      <c r="C69" s="832" t="s">
        <v>1602</v>
      </c>
      <c r="D69" s="832" t="s">
        <v>1992</v>
      </c>
      <c r="E69" s="832" t="s">
        <v>1993</v>
      </c>
      <c r="F69" s="849">
        <v>3</v>
      </c>
      <c r="G69" s="849">
        <v>537</v>
      </c>
      <c r="H69" s="849">
        <v>3</v>
      </c>
      <c r="I69" s="849">
        <v>179</v>
      </c>
      <c r="J69" s="849">
        <v>1</v>
      </c>
      <c r="K69" s="849">
        <v>179</v>
      </c>
      <c r="L69" s="849">
        <v>1</v>
      </c>
      <c r="M69" s="849">
        <v>179</v>
      </c>
      <c r="N69" s="849"/>
      <c r="O69" s="849"/>
      <c r="P69" s="837"/>
      <c r="Q69" s="850"/>
    </row>
    <row r="70" spans="1:17" ht="14.4" customHeight="1" x14ac:dyDescent="0.3">
      <c r="A70" s="831" t="s">
        <v>1914</v>
      </c>
      <c r="B70" s="832" t="s">
        <v>1915</v>
      </c>
      <c r="C70" s="832" t="s">
        <v>1602</v>
      </c>
      <c r="D70" s="832" t="s">
        <v>1994</v>
      </c>
      <c r="E70" s="832" t="s">
        <v>1995</v>
      </c>
      <c r="F70" s="849">
        <v>1</v>
      </c>
      <c r="G70" s="849">
        <v>414</v>
      </c>
      <c r="H70" s="849"/>
      <c r="I70" s="849">
        <v>414</v>
      </c>
      <c r="J70" s="849"/>
      <c r="K70" s="849"/>
      <c r="L70" s="849"/>
      <c r="M70" s="849"/>
      <c r="N70" s="849"/>
      <c r="O70" s="849"/>
      <c r="P70" s="837"/>
      <c r="Q70" s="850"/>
    </row>
    <row r="71" spans="1:17" ht="14.4" customHeight="1" x14ac:dyDescent="0.3">
      <c r="A71" s="831" t="s">
        <v>1914</v>
      </c>
      <c r="B71" s="832" t="s">
        <v>1915</v>
      </c>
      <c r="C71" s="832" t="s">
        <v>1602</v>
      </c>
      <c r="D71" s="832" t="s">
        <v>1996</v>
      </c>
      <c r="E71" s="832" t="s">
        <v>1997</v>
      </c>
      <c r="F71" s="849">
        <v>1</v>
      </c>
      <c r="G71" s="849">
        <v>941</v>
      </c>
      <c r="H71" s="849"/>
      <c r="I71" s="849">
        <v>941</v>
      </c>
      <c r="J71" s="849"/>
      <c r="K71" s="849"/>
      <c r="L71" s="849"/>
      <c r="M71" s="849"/>
      <c r="N71" s="849"/>
      <c r="O71" s="849"/>
      <c r="P71" s="837"/>
      <c r="Q71" s="850"/>
    </row>
    <row r="72" spans="1:17" ht="14.4" customHeight="1" x14ac:dyDescent="0.3">
      <c r="A72" s="831" t="s">
        <v>1914</v>
      </c>
      <c r="B72" s="832" t="s">
        <v>1915</v>
      </c>
      <c r="C72" s="832" t="s">
        <v>1602</v>
      </c>
      <c r="D72" s="832" t="s">
        <v>1998</v>
      </c>
      <c r="E72" s="832" t="s">
        <v>1999</v>
      </c>
      <c r="F72" s="849"/>
      <c r="G72" s="849"/>
      <c r="H72" s="849"/>
      <c r="I72" s="849"/>
      <c r="J72" s="849">
        <v>1</v>
      </c>
      <c r="K72" s="849">
        <v>311</v>
      </c>
      <c r="L72" s="849">
        <v>1</v>
      </c>
      <c r="M72" s="849">
        <v>311</v>
      </c>
      <c r="N72" s="849"/>
      <c r="O72" s="849"/>
      <c r="P72" s="837"/>
      <c r="Q72" s="850"/>
    </row>
    <row r="73" spans="1:17" ht="14.4" customHeight="1" x14ac:dyDescent="0.3">
      <c r="A73" s="831" t="s">
        <v>1914</v>
      </c>
      <c r="B73" s="832" t="s">
        <v>1915</v>
      </c>
      <c r="C73" s="832" t="s">
        <v>1602</v>
      </c>
      <c r="D73" s="832" t="s">
        <v>2000</v>
      </c>
      <c r="E73" s="832" t="s">
        <v>2001</v>
      </c>
      <c r="F73" s="849"/>
      <c r="G73" s="849"/>
      <c r="H73" s="849"/>
      <c r="I73" s="849"/>
      <c r="J73" s="849">
        <v>1</v>
      </c>
      <c r="K73" s="849">
        <v>89</v>
      </c>
      <c r="L73" s="849">
        <v>1</v>
      </c>
      <c r="M73" s="849">
        <v>89</v>
      </c>
      <c r="N73" s="849"/>
      <c r="O73" s="849"/>
      <c r="P73" s="837"/>
      <c r="Q73" s="850"/>
    </row>
    <row r="74" spans="1:17" ht="14.4" customHeight="1" x14ac:dyDescent="0.3">
      <c r="A74" s="831" t="s">
        <v>1914</v>
      </c>
      <c r="B74" s="832" t="s">
        <v>1915</v>
      </c>
      <c r="C74" s="832" t="s">
        <v>1602</v>
      </c>
      <c r="D74" s="832" t="s">
        <v>2002</v>
      </c>
      <c r="E74" s="832" t="s">
        <v>2003</v>
      </c>
      <c r="F74" s="849">
        <v>860</v>
      </c>
      <c r="G74" s="849">
        <v>25800</v>
      </c>
      <c r="H74" s="849">
        <v>0.92972972972972978</v>
      </c>
      <c r="I74" s="849">
        <v>30</v>
      </c>
      <c r="J74" s="849">
        <v>925</v>
      </c>
      <c r="K74" s="849">
        <v>27750</v>
      </c>
      <c r="L74" s="849">
        <v>1</v>
      </c>
      <c r="M74" s="849">
        <v>30</v>
      </c>
      <c r="N74" s="849">
        <v>758</v>
      </c>
      <c r="O74" s="849">
        <v>22740</v>
      </c>
      <c r="P74" s="837">
        <v>0.81945945945945942</v>
      </c>
      <c r="Q74" s="850">
        <v>30</v>
      </c>
    </row>
    <row r="75" spans="1:17" ht="14.4" customHeight="1" x14ac:dyDescent="0.3">
      <c r="A75" s="831" t="s">
        <v>1914</v>
      </c>
      <c r="B75" s="832" t="s">
        <v>1915</v>
      </c>
      <c r="C75" s="832" t="s">
        <v>1602</v>
      </c>
      <c r="D75" s="832" t="s">
        <v>2004</v>
      </c>
      <c r="E75" s="832" t="s">
        <v>2005</v>
      </c>
      <c r="F75" s="849"/>
      <c r="G75" s="849"/>
      <c r="H75" s="849"/>
      <c r="I75" s="849"/>
      <c r="J75" s="849">
        <v>1</v>
      </c>
      <c r="K75" s="849">
        <v>50</v>
      </c>
      <c r="L75" s="849">
        <v>1</v>
      </c>
      <c r="M75" s="849">
        <v>50</v>
      </c>
      <c r="N75" s="849"/>
      <c r="O75" s="849"/>
      <c r="P75" s="837"/>
      <c r="Q75" s="850"/>
    </row>
    <row r="76" spans="1:17" ht="14.4" customHeight="1" x14ac:dyDescent="0.3">
      <c r="A76" s="831" t="s">
        <v>1914</v>
      </c>
      <c r="B76" s="832" t="s">
        <v>1915</v>
      </c>
      <c r="C76" s="832" t="s">
        <v>1602</v>
      </c>
      <c r="D76" s="832" t="s">
        <v>2006</v>
      </c>
      <c r="E76" s="832" t="s">
        <v>2007</v>
      </c>
      <c r="F76" s="849">
        <v>6</v>
      </c>
      <c r="G76" s="849">
        <v>72</v>
      </c>
      <c r="H76" s="849">
        <v>8.9552238805970144E-2</v>
      </c>
      <c r="I76" s="849">
        <v>12</v>
      </c>
      <c r="J76" s="849">
        <v>67</v>
      </c>
      <c r="K76" s="849">
        <v>804</v>
      </c>
      <c r="L76" s="849">
        <v>1</v>
      </c>
      <c r="M76" s="849">
        <v>12</v>
      </c>
      <c r="N76" s="849">
        <v>59</v>
      </c>
      <c r="O76" s="849">
        <v>767</v>
      </c>
      <c r="P76" s="837">
        <v>0.95398009950248752</v>
      </c>
      <c r="Q76" s="850">
        <v>13</v>
      </c>
    </row>
    <row r="77" spans="1:17" ht="14.4" customHeight="1" x14ac:dyDescent="0.3">
      <c r="A77" s="831" t="s">
        <v>1914</v>
      </c>
      <c r="B77" s="832" t="s">
        <v>1915</v>
      </c>
      <c r="C77" s="832" t="s">
        <v>1602</v>
      </c>
      <c r="D77" s="832" t="s">
        <v>2008</v>
      </c>
      <c r="E77" s="832" t="s">
        <v>2009</v>
      </c>
      <c r="F77" s="849">
        <v>3</v>
      </c>
      <c r="G77" s="849">
        <v>549</v>
      </c>
      <c r="H77" s="849">
        <v>1</v>
      </c>
      <c r="I77" s="849">
        <v>183</v>
      </c>
      <c r="J77" s="849">
        <v>3</v>
      </c>
      <c r="K77" s="849">
        <v>549</v>
      </c>
      <c r="L77" s="849">
        <v>1</v>
      </c>
      <c r="M77" s="849">
        <v>183</v>
      </c>
      <c r="N77" s="849">
        <v>6</v>
      </c>
      <c r="O77" s="849">
        <v>1104</v>
      </c>
      <c r="P77" s="837">
        <v>2.0109289617486339</v>
      </c>
      <c r="Q77" s="850">
        <v>184</v>
      </c>
    </row>
    <row r="78" spans="1:17" ht="14.4" customHeight="1" x14ac:dyDescent="0.3">
      <c r="A78" s="831" t="s">
        <v>1914</v>
      </c>
      <c r="B78" s="832" t="s">
        <v>1915</v>
      </c>
      <c r="C78" s="832" t="s">
        <v>1602</v>
      </c>
      <c r="D78" s="832" t="s">
        <v>2010</v>
      </c>
      <c r="E78" s="832" t="s">
        <v>2011</v>
      </c>
      <c r="F78" s="849">
        <v>1</v>
      </c>
      <c r="G78" s="849">
        <v>73</v>
      </c>
      <c r="H78" s="849">
        <v>0.25</v>
      </c>
      <c r="I78" s="849">
        <v>73</v>
      </c>
      <c r="J78" s="849">
        <v>4</v>
      </c>
      <c r="K78" s="849">
        <v>292</v>
      </c>
      <c r="L78" s="849">
        <v>1</v>
      </c>
      <c r="M78" s="849">
        <v>73</v>
      </c>
      <c r="N78" s="849"/>
      <c r="O78" s="849"/>
      <c r="P78" s="837"/>
      <c r="Q78" s="850"/>
    </row>
    <row r="79" spans="1:17" ht="14.4" customHeight="1" x14ac:dyDescent="0.3">
      <c r="A79" s="831" t="s">
        <v>1914</v>
      </c>
      <c r="B79" s="832" t="s">
        <v>1915</v>
      </c>
      <c r="C79" s="832" t="s">
        <v>1602</v>
      </c>
      <c r="D79" s="832" t="s">
        <v>2012</v>
      </c>
      <c r="E79" s="832" t="s">
        <v>2013</v>
      </c>
      <c r="F79" s="849"/>
      <c r="G79" s="849"/>
      <c r="H79" s="849"/>
      <c r="I79" s="849"/>
      <c r="J79" s="849">
        <v>1</v>
      </c>
      <c r="K79" s="849">
        <v>184</v>
      </c>
      <c r="L79" s="849">
        <v>1</v>
      </c>
      <c r="M79" s="849">
        <v>184</v>
      </c>
      <c r="N79" s="849"/>
      <c r="O79" s="849"/>
      <c r="P79" s="837"/>
      <c r="Q79" s="850"/>
    </row>
    <row r="80" spans="1:17" ht="14.4" customHeight="1" x14ac:dyDescent="0.3">
      <c r="A80" s="831" t="s">
        <v>1914</v>
      </c>
      <c r="B80" s="832" t="s">
        <v>1915</v>
      </c>
      <c r="C80" s="832" t="s">
        <v>1602</v>
      </c>
      <c r="D80" s="832" t="s">
        <v>2014</v>
      </c>
      <c r="E80" s="832" t="s">
        <v>2015</v>
      </c>
      <c r="F80" s="849">
        <v>569</v>
      </c>
      <c r="G80" s="849">
        <v>84781</v>
      </c>
      <c r="H80" s="849">
        <v>1.2902494331065759</v>
      </c>
      <c r="I80" s="849">
        <v>149</v>
      </c>
      <c r="J80" s="849">
        <v>441</v>
      </c>
      <c r="K80" s="849">
        <v>65709</v>
      </c>
      <c r="L80" s="849">
        <v>1</v>
      </c>
      <c r="M80" s="849">
        <v>149</v>
      </c>
      <c r="N80" s="849">
        <v>343</v>
      </c>
      <c r="O80" s="849">
        <v>51450</v>
      </c>
      <c r="P80" s="837">
        <v>0.78299776286353473</v>
      </c>
      <c r="Q80" s="850">
        <v>150</v>
      </c>
    </row>
    <row r="81" spans="1:17" ht="14.4" customHeight="1" x14ac:dyDescent="0.3">
      <c r="A81" s="831" t="s">
        <v>1914</v>
      </c>
      <c r="B81" s="832" t="s">
        <v>1915</v>
      </c>
      <c r="C81" s="832" t="s">
        <v>1602</v>
      </c>
      <c r="D81" s="832" t="s">
        <v>2016</v>
      </c>
      <c r="E81" s="832" t="s">
        <v>2017</v>
      </c>
      <c r="F81" s="849">
        <v>837</v>
      </c>
      <c r="G81" s="849">
        <v>25110</v>
      </c>
      <c r="H81" s="849">
        <v>0.92793791574279383</v>
      </c>
      <c r="I81" s="849">
        <v>30</v>
      </c>
      <c r="J81" s="849">
        <v>902</v>
      </c>
      <c r="K81" s="849">
        <v>27060</v>
      </c>
      <c r="L81" s="849">
        <v>1</v>
      </c>
      <c r="M81" s="849">
        <v>30</v>
      </c>
      <c r="N81" s="849">
        <v>747</v>
      </c>
      <c r="O81" s="849">
        <v>22410</v>
      </c>
      <c r="P81" s="837">
        <v>0.82815964523281593</v>
      </c>
      <c r="Q81" s="850">
        <v>30</v>
      </c>
    </row>
    <row r="82" spans="1:17" ht="14.4" customHeight="1" x14ac:dyDescent="0.3">
      <c r="A82" s="831" t="s">
        <v>1914</v>
      </c>
      <c r="B82" s="832" t="s">
        <v>1915</v>
      </c>
      <c r="C82" s="832" t="s">
        <v>1602</v>
      </c>
      <c r="D82" s="832" t="s">
        <v>2018</v>
      </c>
      <c r="E82" s="832" t="s">
        <v>2019</v>
      </c>
      <c r="F82" s="849">
        <v>4</v>
      </c>
      <c r="G82" s="849">
        <v>124</v>
      </c>
      <c r="H82" s="849">
        <v>1</v>
      </c>
      <c r="I82" s="849">
        <v>31</v>
      </c>
      <c r="J82" s="849">
        <v>4</v>
      </c>
      <c r="K82" s="849">
        <v>124</v>
      </c>
      <c r="L82" s="849">
        <v>1</v>
      </c>
      <c r="M82" s="849">
        <v>31</v>
      </c>
      <c r="N82" s="849">
        <v>2</v>
      </c>
      <c r="O82" s="849">
        <v>62</v>
      </c>
      <c r="P82" s="837">
        <v>0.5</v>
      </c>
      <c r="Q82" s="850">
        <v>31</v>
      </c>
    </row>
    <row r="83" spans="1:17" ht="14.4" customHeight="1" x14ac:dyDescent="0.3">
      <c r="A83" s="831" t="s">
        <v>1914</v>
      </c>
      <c r="B83" s="832" t="s">
        <v>1915</v>
      </c>
      <c r="C83" s="832" t="s">
        <v>1602</v>
      </c>
      <c r="D83" s="832" t="s">
        <v>2020</v>
      </c>
      <c r="E83" s="832" t="s">
        <v>2021</v>
      </c>
      <c r="F83" s="849">
        <v>33</v>
      </c>
      <c r="G83" s="849">
        <v>891</v>
      </c>
      <c r="H83" s="849">
        <v>0.84615384615384615</v>
      </c>
      <c r="I83" s="849">
        <v>27</v>
      </c>
      <c r="J83" s="849">
        <v>39</v>
      </c>
      <c r="K83" s="849">
        <v>1053</v>
      </c>
      <c r="L83" s="849">
        <v>1</v>
      </c>
      <c r="M83" s="849">
        <v>27</v>
      </c>
      <c r="N83" s="849">
        <v>17</v>
      </c>
      <c r="O83" s="849">
        <v>476</v>
      </c>
      <c r="P83" s="837">
        <v>0.45204178537511869</v>
      </c>
      <c r="Q83" s="850">
        <v>28</v>
      </c>
    </row>
    <row r="84" spans="1:17" ht="14.4" customHeight="1" x14ac:dyDescent="0.3">
      <c r="A84" s="831" t="s">
        <v>1914</v>
      </c>
      <c r="B84" s="832" t="s">
        <v>1915</v>
      </c>
      <c r="C84" s="832" t="s">
        <v>1602</v>
      </c>
      <c r="D84" s="832" t="s">
        <v>2022</v>
      </c>
      <c r="E84" s="832" t="s">
        <v>2023</v>
      </c>
      <c r="F84" s="849">
        <v>1</v>
      </c>
      <c r="G84" s="849">
        <v>163</v>
      </c>
      <c r="H84" s="849">
        <v>1</v>
      </c>
      <c r="I84" s="849">
        <v>163</v>
      </c>
      <c r="J84" s="849">
        <v>1</v>
      </c>
      <c r="K84" s="849">
        <v>163</v>
      </c>
      <c r="L84" s="849">
        <v>1</v>
      </c>
      <c r="M84" s="849">
        <v>163</v>
      </c>
      <c r="N84" s="849">
        <v>2</v>
      </c>
      <c r="O84" s="849">
        <v>326</v>
      </c>
      <c r="P84" s="837">
        <v>2</v>
      </c>
      <c r="Q84" s="850">
        <v>163</v>
      </c>
    </row>
    <row r="85" spans="1:17" ht="14.4" customHeight="1" x14ac:dyDescent="0.3">
      <c r="A85" s="831" t="s">
        <v>1914</v>
      </c>
      <c r="B85" s="832" t="s">
        <v>1915</v>
      </c>
      <c r="C85" s="832" t="s">
        <v>1602</v>
      </c>
      <c r="D85" s="832" t="s">
        <v>2024</v>
      </c>
      <c r="E85" s="832" t="s">
        <v>2025</v>
      </c>
      <c r="F85" s="849">
        <v>2</v>
      </c>
      <c r="G85" s="849">
        <v>44</v>
      </c>
      <c r="H85" s="849">
        <v>0.18181818181818182</v>
      </c>
      <c r="I85" s="849">
        <v>22</v>
      </c>
      <c r="J85" s="849">
        <v>11</v>
      </c>
      <c r="K85" s="849">
        <v>242</v>
      </c>
      <c r="L85" s="849">
        <v>1</v>
      </c>
      <c r="M85" s="849">
        <v>22</v>
      </c>
      <c r="N85" s="849">
        <v>5</v>
      </c>
      <c r="O85" s="849">
        <v>115</v>
      </c>
      <c r="P85" s="837">
        <v>0.47520661157024796</v>
      </c>
      <c r="Q85" s="850">
        <v>23</v>
      </c>
    </row>
    <row r="86" spans="1:17" ht="14.4" customHeight="1" x14ac:dyDescent="0.3">
      <c r="A86" s="831" t="s">
        <v>1914</v>
      </c>
      <c r="B86" s="832" t="s">
        <v>1915</v>
      </c>
      <c r="C86" s="832" t="s">
        <v>1602</v>
      </c>
      <c r="D86" s="832" t="s">
        <v>2026</v>
      </c>
      <c r="E86" s="832" t="s">
        <v>2027</v>
      </c>
      <c r="F86" s="849">
        <v>6</v>
      </c>
      <c r="G86" s="849">
        <v>5220</v>
      </c>
      <c r="H86" s="849">
        <v>0.99770642201834858</v>
      </c>
      <c r="I86" s="849">
        <v>870</v>
      </c>
      <c r="J86" s="849">
        <v>6</v>
      </c>
      <c r="K86" s="849">
        <v>5232</v>
      </c>
      <c r="L86" s="849">
        <v>1</v>
      </c>
      <c r="M86" s="849">
        <v>872</v>
      </c>
      <c r="N86" s="849">
        <v>15</v>
      </c>
      <c r="O86" s="849">
        <v>13170</v>
      </c>
      <c r="P86" s="837">
        <v>2.5172018348623855</v>
      </c>
      <c r="Q86" s="850">
        <v>878</v>
      </c>
    </row>
    <row r="87" spans="1:17" ht="14.4" customHeight="1" x14ac:dyDescent="0.3">
      <c r="A87" s="831" t="s">
        <v>1914</v>
      </c>
      <c r="B87" s="832" t="s">
        <v>1915</v>
      </c>
      <c r="C87" s="832" t="s">
        <v>1602</v>
      </c>
      <c r="D87" s="832" t="s">
        <v>2028</v>
      </c>
      <c r="E87" s="832" t="s">
        <v>2029</v>
      </c>
      <c r="F87" s="849">
        <v>32</v>
      </c>
      <c r="G87" s="849">
        <v>800</v>
      </c>
      <c r="H87" s="849">
        <v>0.61538461538461542</v>
      </c>
      <c r="I87" s="849">
        <v>25</v>
      </c>
      <c r="J87" s="849">
        <v>52</v>
      </c>
      <c r="K87" s="849">
        <v>1300</v>
      </c>
      <c r="L87" s="849">
        <v>1</v>
      </c>
      <c r="M87" s="849">
        <v>25</v>
      </c>
      <c r="N87" s="849">
        <v>46</v>
      </c>
      <c r="O87" s="849">
        <v>1196</v>
      </c>
      <c r="P87" s="837">
        <v>0.92</v>
      </c>
      <c r="Q87" s="850">
        <v>26</v>
      </c>
    </row>
    <row r="88" spans="1:17" ht="14.4" customHeight="1" x14ac:dyDescent="0.3">
      <c r="A88" s="831" t="s">
        <v>1914</v>
      </c>
      <c r="B88" s="832" t="s">
        <v>1915</v>
      </c>
      <c r="C88" s="832" t="s">
        <v>1602</v>
      </c>
      <c r="D88" s="832" t="s">
        <v>2030</v>
      </c>
      <c r="E88" s="832" t="s">
        <v>2031</v>
      </c>
      <c r="F88" s="849">
        <v>4</v>
      </c>
      <c r="G88" s="849">
        <v>132</v>
      </c>
      <c r="H88" s="849">
        <v>0.30769230769230771</v>
      </c>
      <c r="I88" s="849">
        <v>33</v>
      </c>
      <c r="J88" s="849">
        <v>13</v>
      </c>
      <c r="K88" s="849">
        <v>429</v>
      </c>
      <c r="L88" s="849">
        <v>1</v>
      </c>
      <c r="M88" s="849">
        <v>33</v>
      </c>
      <c r="N88" s="849">
        <v>4</v>
      </c>
      <c r="O88" s="849">
        <v>132</v>
      </c>
      <c r="P88" s="837">
        <v>0.30769230769230771</v>
      </c>
      <c r="Q88" s="850">
        <v>33</v>
      </c>
    </row>
    <row r="89" spans="1:17" ht="14.4" customHeight="1" x14ac:dyDescent="0.3">
      <c r="A89" s="831" t="s">
        <v>1914</v>
      </c>
      <c r="B89" s="832" t="s">
        <v>1915</v>
      </c>
      <c r="C89" s="832" t="s">
        <v>1602</v>
      </c>
      <c r="D89" s="832" t="s">
        <v>2032</v>
      </c>
      <c r="E89" s="832" t="s">
        <v>2033</v>
      </c>
      <c r="F89" s="849">
        <v>4</v>
      </c>
      <c r="G89" s="849">
        <v>120</v>
      </c>
      <c r="H89" s="849">
        <v>0.5714285714285714</v>
      </c>
      <c r="I89" s="849">
        <v>30</v>
      </c>
      <c r="J89" s="849">
        <v>7</v>
      </c>
      <c r="K89" s="849">
        <v>210</v>
      </c>
      <c r="L89" s="849">
        <v>1</v>
      </c>
      <c r="M89" s="849">
        <v>30</v>
      </c>
      <c r="N89" s="849">
        <v>3</v>
      </c>
      <c r="O89" s="849">
        <v>90</v>
      </c>
      <c r="P89" s="837">
        <v>0.42857142857142855</v>
      </c>
      <c r="Q89" s="850">
        <v>30</v>
      </c>
    </row>
    <row r="90" spans="1:17" ht="14.4" customHeight="1" x14ac:dyDescent="0.3">
      <c r="A90" s="831" t="s">
        <v>1914</v>
      </c>
      <c r="B90" s="832" t="s">
        <v>1915</v>
      </c>
      <c r="C90" s="832" t="s">
        <v>1602</v>
      </c>
      <c r="D90" s="832" t="s">
        <v>2034</v>
      </c>
      <c r="E90" s="832" t="s">
        <v>2035</v>
      </c>
      <c r="F90" s="849">
        <v>1</v>
      </c>
      <c r="G90" s="849">
        <v>205</v>
      </c>
      <c r="H90" s="849">
        <v>0.5</v>
      </c>
      <c r="I90" s="849">
        <v>205</v>
      </c>
      <c r="J90" s="849">
        <v>2</v>
      </c>
      <c r="K90" s="849">
        <v>410</v>
      </c>
      <c r="L90" s="849">
        <v>1</v>
      </c>
      <c r="M90" s="849">
        <v>205</v>
      </c>
      <c r="N90" s="849">
        <v>1</v>
      </c>
      <c r="O90" s="849">
        <v>204</v>
      </c>
      <c r="P90" s="837">
        <v>0.4975609756097561</v>
      </c>
      <c r="Q90" s="850">
        <v>204</v>
      </c>
    </row>
    <row r="91" spans="1:17" ht="14.4" customHeight="1" x14ac:dyDescent="0.3">
      <c r="A91" s="831" t="s">
        <v>1914</v>
      </c>
      <c r="B91" s="832" t="s">
        <v>1915</v>
      </c>
      <c r="C91" s="832" t="s">
        <v>1602</v>
      </c>
      <c r="D91" s="832" t="s">
        <v>2036</v>
      </c>
      <c r="E91" s="832" t="s">
        <v>2037</v>
      </c>
      <c r="F91" s="849">
        <v>13</v>
      </c>
      <c r="G91" s="849">
        <v>338</v>
      </c>
      <c r="H91" s="849">
        <v>0.8666666666666667</v>
      </c>
      <c r="I91" s="849">
        <v>26</v>
      </c>
      <c r="J91" s="849">
        <v>15</v>
      </c>
      <c r="K91" s="849">
        <v>390</v>
      </c>
      <c r="L91" s="849">
        <v>1</v>
      </c>
      <c r="M91" s="849">
        <v>26</v>
      </c>
      <c r="N91" s="849">
        <v>10</v>
      </c>
      <c r="O91" s="849">
        <v>260</v>
      </c>
      <c r="P91" s="837">
        <v>0.66666666666666663</v>
      </c>
      <c r="Q91" s="850">
        <v>26</v>
      </c>
    </row>
    <row r="92" spans="1:17" ht="14.4" customHeight="1" x14ac:dyDescent="0.3">
      <c r="A92" s="831" t="s">
        <v>1914</v>
      </c>
      <c r="B92" s="832" t="s">
        <v>1915</v>
      </c>
      <c r="C92" s="832" t="s">
        <v>1602</v>
      </c>
      <c r="D92" s="832" t="s">
        <v>2038</v>
      </c>
      <c r="E92" s="832" t="s">
        <v>2039</v>
      </c>
      <c r="F92" s="849"/>
      <c r="G92" s="849"/>
      <c r="H92" s="849"/>
      <c r="I92" s="849"/>
      <c r="J92" s="849">
        <v>1</v>
      </c>
      <c r="K92" s="849">
        <v>84</v>
      </c>
      <c r="L92" s="849">
        <v>1</v>
      </c>
      <c r="M92" s="849">
        <v>84</v>
      </c>
      <c r="N92" s="849"/>
      <c r="O92" s="849"/>
      <c r="P92" s="837"/>
      <c r="Q92" s="850"/>
    </row>
    <row r="93" spans="1:17" ht="14.4" customHeight="1" x14ac:dyDescent="0.3">
      <c r="A93" s="831" t="s">
        <v>1914</v>
      </c>
      <c r="B93" s="832" t="s">
        <v>1915</v>
      </c>
      <c r="C93" s="832" t="s">
        <v>1602</v>
      </c>
      <c r="D93" s="832" t="s">
        <v>2040</v>
      </c>
      <c r="E93" s="832" t="s">
        <v>2041</v>
      </c>
      <c r="F93" s="849">
        <v>3</v>
      </c>
      <c r="G93" s="849">
        <v>528</v>
      </c>
      <c r="H93" s="849">
        <v>1</v>
      </c>
      <c r="I93" s="849">
        <v>176</v>
      </c>
      <c r="J93" s="849">
        <v>3</v>
      </c>
      <c r="K93" s="849">
        <v>528</v>
      </c>
      <c r="L93" s="849">
        <v>1</v>
      </c>
      <c r="M93" s="849">
        <v>176</v>
      </c>
      <c r="N93" s="849">
        <v>6</v>
      </c>
      <c r="O93" s="849">
        <v>1062</v>
      </c>
      <c r="P93" s="837">
        <v>2.0113636363636362</v>
      </c>
      <c r="Q93" s="850">
        <v>177</v>
      </c>
    </row>
    <row r="94" spans="1:17" ht="14.4" customHeight="1" x14ac:dyDescent="0.3">
      <c r="A94" s="831" t="s">
        <v>1914</v>
      </c>
      <c r="B94" s="832" t="s">
        <v>1915</v>
      </c>
      <c r="C94" s="832" t="s">
        <v>1602</v>
      </c>
      <c r="D94" s="832" t="s">
        <v>2042</v>
      </c>
      <c r="E94" s="832" t="s">
        <v>2043</v>
      </c>
      <c r="F94" s="849">
        <v>1</v>
      </c>
      <c r="G94" s="849">
        <v>253</v>
      </c>
      <c r="H94" s="849">
        <v>0.5</v>
      </c>
      <c r="I94" s="849">
        <v>253</v>
      </c>
      <c r="J94" s="849">
        <v>2</v>
      </c>
      <c r="K94" s="849">
        <v>506</v>
      </c>
      <c r="L94" s="849">
        <v>1</v>
      </c>
      <c r="M94" s="849">
        <v>253</v>
      </c>
      <c r="N94" s="849"/>
      <c r="O94" s="849"/>
      <c r="P94" s="837"/>
      <c r="Q94" s="850"/>
    </row>
    <row r="95" spans="1:17" ht="14.4" customHeight="1" x14ac:dyDescent="0.3">
      <c r="A95" s="831" t="s">
        <v>1914</v>
      </c>
      <c r="B95" s="832" t="s">
        <v>1915</v>
      </c>
      <c r="C95" s="832" t="s">
        <v>1602</v>
      </c>
      <c r="D95" s="832" t="s">
        <v>2044</v>
      </c>
      <c r="E95" s="832" t="s">
        <v>2045</v>
      </c>
      <c r="F95" s="849">
        <v>84</v>
      </c>
      <c r="G95" s="849">
        <v>1260</v>
      </c>
      <c r="H95" s="849">
        <v>1.0769230769230769</v>
      </c>
      <c r="I95" s="849">
        <v>15</v>
      </c>
      <c r="J95" s="849">
        <v>78</v>
      </c>
      <c r="K95" s="849">
        <v>1170</v>
      </c>
      <c r="L95" s="849">
        <v>1</v>
      </c>
      <c r="M95" s="849">
        <v>15</v>
      </c>
      <c r="N95" s="849">
        <v>58</v>
      </c>
      <c r="O95" s="849">
        <v>928</v>
      </c>
      <c r="P95" s="837">
        <v>0.79316239316239312</v>
      </c>
      <c r="Q95" s="850">
        <v>16</v>
      </c>
    </row>
    <row r="96" spans="1:17" ht="14.4" customHeight="1" x14ac:dyDescent="0.3">
      <c r="A96" s="831" t="s">
        <v>1914</v>
      </c>
      <c r="B96" s="832" t="s">
        <v>1915</v>
      </c>
      <c r="C96" s="832" t="s">
        <v>1602</v>
      </c>
      <c r="D96" s="832" t="s">
        <v>2046</v>
      </c>
      <c r="E96" s="832" t="s">
        <v>2047</v>
      </c>
      <c r="F96" s="849">
        <v>34</v>
      </c>
      <c r="G96" s="849">
        <v>782</v>
      </c>
      <c r="H96" s="849">
        <v>0.73913043478260865</v>
      </c>
      <c r="I96" s="849">
        <v>23</v>
      </c>
      <c r="J96" s="849">
        <v>46</v>
      </c>
      <c r="K96" s="849">
        <v>1058</v>
      </c>
      <c r="L96" s="849">
        <v>1</v>
      </c>
      <c r="M96" s="849">
        <v>23</v>
      </c>
      <c r="N96" s="849">
        <v>26</v>
      </c>
      <c r="O96" s="849">
        <v>598</v>
      </c>
      <c r="P96" s="837">
        <v>0.56521739130434778</v>
      </c>
      <c r="Q96" s="850">
        <v>23</v>
      </c>
    </row>
    <row r="97" spans="1:17" ht="14.4" customHeight="1" x14ac:dyDescent="0.3">
      <c r="A97" s="831" t="s">
        <v>1914</v>
      </c>
      <c r="B97" s="832" t="s">
        <v>1915</v>
      </c>
      <c r="C97" s="832" t="s">
        <v>1602</v>
      </c>
      <c r="D97" s="832" t="s">
        <v>2048</v>
      </c>
      <c r="E97" s="832" t="s">
        <v>2049</v>
      </c>
      <c r="F97" s="849">
        <v>1</v>
      </c>
      <c r="G97" s="849">
        <v>252</v>
      </c>
      <c r="H97" s="849">
        <v>0.5</v>
      </c>
      <c r="I97" s="849">
        <v>252</v>
      </c>
      <c r="J97" s="849">
        <v>2</v>
      </c>
      <c r="K97" s="849">
        <v>504</v>
      </c>
      <c r="L97" s="849">
        <v>1</v>
      </c>
      <c r="M97" s="849">
        <v>252</v>
      </c>
      <c r="N97" s="849"/>
      <c r="O97" s="849"/>
      <c r="P97" s="837"/>
      <c r="Q97" s="850"/>
    </row>
    <row r="98" spans="1:17" ht="14.4" customHeight="1" x14ac:dyDescent="0.3">
      <c r="A98" s="831" t="s">
        <v>1914</v>
      </c>
      <c r="B98" s="832" t="s">
        <v>1915</v>
      </c>
      <c r="C98" s="832" t="s">
        <v>1602</v>
      </c>
      <c r="D98" s="832" t="s">
        <v>2050</v>
      </c>
      <c r="E98" s="832" t="s">
        <v>2051</v>
      </c>
      <c r="F98" s="849">
        <v>835</v>
      </c>
      <c r="G98" s="849">
        <v>19205</v>
      </c>
      <c r="H98" s="849">
        <v>0.94778660612939836</v>
      </c>
      <c r="I98" s="849">
        <v>23</v>
      </c>
      <c r="J98" s="849">
        <v>881</v>
      </c>
      <c r="K98" s="849">
        <v>20263</v>
      </c>
      <c r="L98" s="849">
        <v>1</v>
      </c>
      <c r="M98" s="849">
        <v>23</v>
      </c>
      <c r="N98" s="849">
        <v>713</v>
      </c>
      <c r="O98" s="849">
        <v>16399</v>
      </c>
      <c r="P98" s="837">
        <v>0.80930760499432464</v>
      </c>
      <c r="Q98" s="850">
        <v>23</v>
      </c>
    </row>
    <row r="99" spans="1:17" ht="14.4" customHeight="1" x14ac:dyDescent="0.3">
      <c r="A99" s="831" t="s">
        <v>1914</v>
      </c>
      <c r="B99" s="832" t="s">
        <v>1915</v>
      </c>
      <c r="C99" s="832" t="s">
        <v>1602</v>
      </c>
      <c r="D99" s="832" t="s">
        <v>2052</v>
      </c>
      <c r="E99" s="832" t="s">
        <v>2053</v>
      </c>
      <c r="F99" s="849">
        <v>2</v>
      </c>
      <c r="G99" s="849">
        <v>800</v>
      </c>
      <c r="H99" s="849">
        <v>1.9950124688279303</v>
      </c>
      <c r="I99" s="849">
        <v>400</v>
      </c>
      <c r="J99" s="849">
        <v>1</v>
      </c>
      <c r="K99" s="849">
        <v>401</v>
      </c>
      <c r="L99" s="849">
        <v>1</v>
      </c>
      <c r="M99" s="849">
        <v>401</v>
      </c>
      <c r="N99" s="849"/>
      <c r="O99" s="849"/>
      <c r="P99" s="837"/>
      <c r="Q99" s="850"/>
    </row>
    <row r="100" spans="1:17" ht="14.4" customHeight="1" x14ac:dyDescent="0.3">
      <c r="A100" s="831" t="s">
        <v>1914</v>
      </c>
      <c r="B100" s="832" t="s">
        <v>1915</v>
      </c>
      <c r="C100" s="832" t="s">
        <v>1602</v>
      </c>
      <c r="D100" s="832" t="s">
        <v>2054</v>
      </c>
      <c r="E100" s="832" t="s">
        <v>2055</v>
      </c>
      <c r="F100" s="849">
        <v>1</v>
      </c>
      <c r="G100" s="849">
        <v>171</v>
      </c>
      <c r="H100" s="849"/>
      <c r="I100" s="849">
        <v>171</v>
      </c>
      <c r="J100" s="849"/>
      <c r="K100" s="849"/>
      <c r="L100" s="849"/>
      <c r="M100" s="849"/>
      <c r="N100" s="849"/>
      <c r="O100" s="849"/>
      <c r="P100" s="837"/>
      <c r="Q100" s="850"/>
    </row>
    <row r="101" spans="1:17" ht="14.4" customHeight="1" x14ac:dyDescent="0.3">
      <c r="A101" s="831" t="s">
        <v>1914</v>
      </c>
      <c r="B101" s="832" t="s">
        <v>1915</v>
      </c>
      <c r="C101" s="832" t="s">
        <v>1602</v>
      </c>
      <c r="D101" s="832" t="s">
        <v>2056</v>
      </c>
      <c r="E101" s="832" t="s">
        <v>2057</v>
      </c>
      <c r="F101" s="849">
        <v>1</v>
      </c>
      <c r="G101" s="849">
        <v>331</v>
      </c>
      <c r="H101" s="849"/>
      <c r="I101" s="849">
        <v>331</v>
      </c>
      <c r="J101" s="849"/>
      <c r="K101" s="849"/>
      <c r="L101" s="849"/>
      <c r="M101" s="849"/>
      <c r="N101" s="849"/>
      <c r="O101" s="849"/>
      <c r="P101" s="837"/>
      <c r="Q101" s="850"/>
    </row>
    <row r="102" spans="1:17" ht="14.4" customHeight="1" x14ac:dyDescent="0.3">
      <c r="A102" s="831" t="s">
        <v>1914</v>
      </c>
      <c r="B102" s="832" t="s">
        <v>1915</v>
      </c>
      <c r="C102" s="832" t="s">
        <v>1602</v>
      </c>
      <c r="D102" s="832" t="s">
        <v>2058</v>
      </c>
      <c r="E102" s="832" t="s">
        <v>2059</v>
      </c>
      <c r="F102" s="849">
        <v>1</v>
      </c>
      <c r="G102" s="849">
        <v>277</v>
      </c>
      <c r="H102" s="849">
        <v>0.04</v>
      </c>
      <c r="I102" s="849">
        <v>277</v>
      </c>
      <c r="J102" s="849">
        <v>25</v>
      </c>
      <c r="K102" s="849">
        <v>6925</v>
      </c>
      <c r="L102" s="849">
        <v>1</v>
      </c>
      <c r="M102" s="849">
        <v>277</v>
      </c>
      <c r="N102" s="849">
        <v>20</v>
      </c>
      <c r="O102" s="849">
        <v>5540</v>
      </c>
      <c r="P102" s="837">
        <v>0.8</v>
      </c>
      <c r="Q102" s="850">
        <v>277</v>
      </c>
    </row>
    <row r="103" spans="1:17" ht="14.4" customHeight="1" x14ac:dyDescent="0.3">
      <c r="A103" s="831" t="s">
        <v>1914</v>
      </c>
      <c r="B103" s="832" t="s">
        <v>1915</v>
      </c>
      <c r="C103" s="832" t="s">
        <v>1602</v>
      </c>
      <c r="D103" s="832" t="s">
        <v>2060</v>
      </c>
      <c r="E103" s="832" t="s">
        <v>2061</v>
      </c>
      <c r="F103" s="849">
        <v>17</v>
      </c>
      <c r="G103" s="849">
        <v>493</v>
      </c>
      <c r="H103" s="849">
        <v>0.56666666666666665</v>
      </c>
      <c r="I103" s="849">
        <v>29</v>
      </c>
      <c r="J103" s="849">
        <v>30</v>
      </c>
      <c r="K103" s="849">
        <v>870</v>
      </c>
      <c r="L103" s="849">
        <v>1</v>
      </c>
      <c r="M103" s="849">
        <v>29</v>
      </c>
      <c r="N103" s="849">
        <v>28</v>
      </c>
      <c r="O103" s="849">
        <v>812</v>
      </c>
      <c r="P103" s="837">
        <v>0.93333333333333335</v>
      </c>
      <c r="Q103" s="850">
        <v>29</v>
      </c>
    </row>
    <row r="104" spans="1:17" ht="14.4" customHeight="1" x14ac:dyDescent="0.3">
      <c r="A104" s="831" t="s">
        <v>1914</v>
      </c>
      <c r="B104" s="832" t="s">
        <v>1915</v>
      </c>
      <c r="C104" s="832" t="s">
        <v>1602</v>
      </c>
      <c r="D104" s="832" t="s">
        <v>2062</v>
      </c>
      <c r="E104" s="832" t="s">
        <v>2063</v>
      </c>
      <c r="F104" s="849"/>
      <c r="G104" s="849"/>
      <c r="H104" s="849"/>
      <c r="I104" s="849"/>
      <c r="J104" s="849">
        <v>1</v>
      </c>
      <c r="K104" s="849">
        <v>199</v>
      </c>
      <c r="L104" s="849">
        <v>1</v>
      </c>
      <c r="M104" s="849">
        <v>199</v>
      </c>
      <c r="N104" s="849">
        <v>2</v>
      </c>
      <c r="O104" s="849">
        <v>400</v>
      </c>
      <c r="P104" s="837">
        <v>2.0100502512562812</v>
      </c>
      <c r="Q104" s="850">
        <v>200</v>
      </c>
    </row>
    <row r="105" spans="1:17" ht="14.4" customHeight="1" x14ac:dyDescent="0.3">
      <c r="A105" s="831" t="s">
        <v>1914</v>
      </c>
      <c r="B105" s="832" t="s">
        <v>1915</v>
      </c>
      <c r="C105" s="832" t="s">
        <v>1602</v>
      </c>
      <c r="D105" s="832" t="s">
        <v>2064</v>
      </c>
      <c r="E105" s="832" t="s">
        <v>2065</v>
      </c>
      <c r="F105" s="849">
        <v>27</v>
      </c>
      <c r="G105" s="849">
        <v>405</v>
      </c>
      <c r="H105" s="849">
        <v>1.2857142857142858</v>
      </c>
      <c r="I105" s="849">
        <v>15</v>
      </c>
      <c r="J105" s="849">
        <v>21</v>
      </c>
      <c r="K105" s="849">
        <v>315</v>
      </c>
      <c r="L105" s="849">
        <v>1</v>
      </c>
      <c r="M105" s="849">
        <v>15</v>
      </c>
      <c r="N105" s="849">
        <v>12</v>
      </c>
      <c r="O105" s="849">
        <v>192</v>
      </c>
      <c r="P105" s="837">
        <v>0.60952380952380958</v>
      </c>
      <c r="Q105" s="850">
        <v>16</v>
      </c>
    </row>
    <row r="106" spans="1:17" ht="14.4" customHeight="1" x14ac:dyDescent="0.3">
      <c r="A106" s="831" t="s">
        <v>1914</v>
      </c>
      <c r="B106" s="832" t="s">
        <v>1915</v>
      </c>
      <c r="C106" s="832" t="s">
        <v>1602</v>
      </c>
      <c r="D106" s="832" t="s">
        <v>2066</v>
      </c>
      <c r="E106" s="832" t="s">
        <v>2067</v>
      </c>
      <c r="F106" s="849">
        <v>81</v>
      </c>
      <c r="G106" s="849">
        <v>1539</v>
      </c>
      <c r="H106" s="849">
        <v>0.7570093457943925</v>
      </c>
      <c r="I106" s="849">
        <v>19</v>
      </c>
      <c r="J106" s="849">
        <v>107</v>
      </c>
      <c r="K106" s="849">
        <v>2033</v>
      </c>
      <c r="L106" s="849">
        <v>1</v>
      </c>
      <c r="M106" s="849">
        <v>19</v>
      </c>
      <c r="N106" s="849">
        <v>104</v>
      </c>
      <c r="O106" s="849">
        <v>2080</v>
      </c>
      <c r="P106" s="837">
        <v>1.0231185440236104</v>
      </c>
      <c r="Q106" s="850">
        <v>20</v>
      </c>
    </row>
    <row r="107" spans="1:17" ht="14.4" customHeight="1" x14ac:dyDescent="0.3">
      <c r="A107" s="831" t="s">
        <v>1914</v>
      </c>
      <c r="B107" s="832" t="s">
        <v>1915</v>
      </c>
      <c r="C107" s="832" t="s">
        <v>1602</v>
      </c>
      <c r="D107" s="832" t="s">
        <v>2068</v>
      </c>
      <c r="E107" s="832" t="s">
        <v>2069</v>
      </c>
      <c r="F107" s="849">
        <v>67</v>
      </c>
      <c r="G107" s="849">
        <v>1340</v>
      </c>
      <c r="H107" s="849">
        <v>0.88157894736842102</v>
      </c>
      <c r="I107" s="849">
        <v>20</v>
      </c>
      <c r="J107" s="849">
        <v>76</v>
      </c>
      <c r="K107" s="849">
        <v>1520</v>
      </c>
      <c r="L107" s="849">
        <v>1</v>
      </c>
      <c r="M107" s="849">
        <v>20</v>
      </c>
      <c r="N107" s="849">
        <v>44</v>
      </c>
      <c r="O107" s="849">
        <v>880</v>
      </c>
      <c r="P107" s="837">
        <v>0.57894736842105265</v>
      </c>
      <c r="Q107" s="850">
        <v>20</v>
      </c>
    </row>
    <row r="108" spans="1:17" ht="14.4" customHeight="1" x14ac:dyDescent="0.3">
      <c r="A108" s="831" t="s">
        <v>1914</v>
      </c>
      <c r="B108" s="832" t="s">
        <v>1915</v>
      </c>
      <c r="C108" s="832" t="s">
        <v>1602</v>
      </c>
      <c r="D108" s="832" t="s">
        <v>2070</v>
      </c>
      <c r="E108" s="832" t="s">
        <v>2071</v>
      </c>
      <c r="F108" s="849">
        <v>1</v>
      </c>
      <c r="G108" s="849">
        <v>186</v>
      </c>
      <c r="H108" s="849"/>
      <c r="I108" s="849">
        <v>186</v>
      </c>
      <c r="J108" s="849"/>
      <c r="K108" s="849"/>
      <c r="L108" s="849"/>
      <c r="M108" s="849"/>
      <c r="N108" s="849">
        <v>1</v>
      </c>
      <c r="O108" s="849">
        <v>187</v>
      </c>
      <c r="P108" s="837"/>
      <c r="Q108" s="850">
        <v>187</v>
      </c>
    </row>
    <row r="109" spans="1:17" ht="14.4" customHeight="1" x14ac:dyDescent="0.3">
      <c r="A109" s="831" t="s">
        <v>1914</v>
      </c>
      <c r="B109" s="832" t="s">
        <v>1915</v>
      </c>
      <c r="C109" s="832" t="s">
        <v>1602</v>
      </c>
      <c r="D109" s="832" t="s">
        <v>2072</v>
      </c>
      <c r="E109" s="832" t="s">
        <v>2073</v>
      </c>
      <c r="F109" s="849">
        <v>8</v>
      </c>
      <c r="G109" s="849">
        <v>2144</v>
      </c>
      <c r="H109" s="849">
        <v>0.10526315789473684</v>
      </c>
      <c r="I109" s="849">
        <v>268</v>
      </c>
      <c r="J109" s="849">
        <v>76</v>
      </c>
      <c r="K109" s="849">
        <v>20368</v>
      </c>
      <c r="L109" s="849">
        <v>1</v>
      </c>
      <c r="M109" s="849">
        <v>268</v>
      </c>
      <c r="N109" s="849">
        <v>47</v>
      </c>
      <c r="O109" s="849">
        <v>12643</v>
      </c>
      <c r="P109" s="837">
        <v>0.6207285938727416</v>
      </c>
      <c r="Q109" s="850">
        <v>269</v>
      </c>
    </row>
    <row r="110" spans="1:17" ht="14.4" customHeight="1" x14ac:dyDescent="0.3">
      <c r="A110" s="831" t="s">
        <v>1914</v>
      </c>
      <c r="B110" s="832" t="s">
        <v>1915</v>
      </c>
      <c r="C110" s="832" t="s">
        <v>1602</v>
      </c>
      <c r="D110" s="832" t="s">
        <v>2074</v>
      </c>
      <c r="E110" s="832" t="s">
        <v>2075</v>
      </c>
      <c r="F110" s="849">
        <v>1</v>
      </c>
      <c r="G110" s="849">
        <v>163</v>
      </c>
      <c r="H110" s="849">
        <v>1</v>
      </c>
      <c r="I110" s="849">
        <v>163</v>
      </c>
      <c r="J110" s="849">
        <v>1</v>
      </c>
      <c r="K110" s="849">
        <v>163</v>
      </c>
      <c r="L110" s="849">
        <v>1</v>
      </c>
      <c r="M110" s="849">
        <v>163</v>
      </c>
      <c r="N110" s="849">
        <v>2</v>
      </c>
      <c r="O110" s="849">
        <v>326</v>
      </c>
      <c r="P110" s="837">
        <v>2</v>
      </c>
      <c r="Q110" s="850">
        <v>163</v>
      </c>
    </row>
    <row r="111" spans="1:17" ht="14.4" customHeight="1" x14ac:dyDescent="0.3">
      <c r="A111" s="831" t="s">
        <v>1914</v>
      </c>
      <c r="B111" s="832" t="s">
        <v>1915</v>
      </c>
      <c r="C111" s="832" t="s">
        <v>1602</v>
      </c>
      <c r="D111" s="832" t="s">
        <v>2076</v>
      </c>
      <c r="E111" s="832" t="s">
        <v>2077</v>
      </c>
      <c r="F111" s="849">
        <v>1</v>
      </c>
      <c r="G111" s="849">
        <v>84</v>
      </c>
      <c r="H111" s="849"/>
      <c r="I111" s="849">
        <v>84</v>
      </c>
      <c r="J111" s="849"/>
      <c r="K111" s="849"/>
      <c r="L111" s="849"/>
      <c r="M111" s="849"/>
      <c r="N111" s="849"/>
      <c r="O111" s="849"/>
      <c r="P111" s="837"/>
      <c r="Q111" s="850"/>
    </row>
    <row r="112" spans="1:17" ht="14.4" customHeight="1" x14ac:dyDescent="0.3">
      <c r="A112" s="831" t="s">
        <v>1914</v>
      </c>
      <c r="B112" s="832" t="s">
        <v>1915</v>
      </c>
      <c r="C112" s="832" t="s">
        <v>1602</v>
      </c>
      <c r="D112" s="832" t="s">
        <v>2078</v>
      </c>
      <c r="E112" s="832" t="s">
        <v>2079</v>
      </c>
      <c r="F112" s="849">
        <v>9</v>
      </c>
      <c r="G112" s="849">
        <v>5877</v>
      </c>
      <c r="H112" s="849">
        <v>4.4931192660550456</v>
      </c>
      <c r="I112" s="849">
        <v>653</v>
      </c>
      <c r="J112" s="849">
        <v>2</v>
      </c>
      <c r="K112" s="849">
        <v>1308</v>
      </c>
      <c r="L112" s="849">
        <v>1</v>
      </c>
      <c r="M112" s="849">
        <v>654</v>
      </c>
      <c r="N112" s="849">
        <v>2</v>
      </c>
      <c r="O112" s="849">
        <v>1310</v>
      </c>
      <c r="P112" s="837">
        <v>1.0015290519877675</v>
      </c>
      <c r="Q112" s="850">
        <v>655</v>
      </c>
    </row>
    <row r="113" spans="1:17" ht="14.4" customHeight="1" x14ac:dyDescent="0.3">
      <c r="A113" s="831" t="s">
        <v>1914</v>
      </c>
      <c r="B113" s="832" t="s">
        <v>1915</v>
      </c>
      <c r="C113" s="832" t="s">
        <v>1602</v>
      </c>
      <c r="D113" s="832" t="s">
        <v>2080</v>
      </c>
      <c r="E113" s="832" t="s">
        <v>2081</v>
      </c>
      <c r="F113" s="849">
        <v>3</v>
      </c>
      <c r="G113" s="849">
        <v>234</v>
      </c>
      <c r="H113" s="849">
        <v>3</v>
      </c>
      <c r="I113" s="849">
        <v>78</v>
      </c>
      <c r="J113" s="849">
        <v>1</v>
      </c>
      <c r="K113" s="849">
        <v>78</v>
      </c>
      <c r="L113" s="849">
        <v>1</v>
      </c>
      <c r="M113" s="849">
        <v>78</v>
      </c>
      <c r="N113" s="849"/>
      <c r="O113" s="849"/>
      <c r="P113" s="837"/>
      <c r="Q113" s="850"/>
    </row>
    <row r="114" spans="1:17" ht="14.4" customHeight="1" x14ac:dyDescent="0.3">
      <c r="A114" s="831" t="s">
        <v>1914</v>
      </c>
      <c r="B114" s="832" t="s">
        <v>1915</v>
      </c>
      <c r="C114" s="832" t="s">
        <v>1602</v>
      </c>
      <c r="D114" s="832" t="s">
        <v>2082</v>
      </c>
      <c r="E114" s="832" t="s">
        <v>2083</v>
      </c>
      <c r="F114" s="849">
        <v>2</v>
      </c>
      <c r="G114" s="849">
        <v>42</v>
      </c>
      <c r="H114" s="849">
        <v>0.22222222222222221</v>
      </c>
      <c r="I114" s="849">
        <v>21</v>
      </c>
      <c r="J114" s="849">
        <v>9</v>
      </c>
      <c r="K114" s="849">
        <v>189</v>
      </c>
      <c r="L114" s="849">
        <v>1</v>
      </c>
      <c r="M114" s="849">
        <v>21</v>
      </c>
      <c r="N114" s="849">
        <v>9</v>
      </c>
      <c r="O114" s="849">
        <v>198</v>
      </c>
      <c r="P114" s="837">
        <v>1.0476190476190477</v>
      </c>
      <c r="Q114" s="850">
        <v>22</v>
      </c>
    </row>
    <row r="115" spans="1:17" ht="14.4" customHeight="1" x14ac:dyDescent="0.3">
      <c r="A115" s="831" t="s">
        <v>1914</v>
      </c>
      <c r="B115" s="832" t="s">
        <v>1915</v>
      </c>
      <c r="C115" s="832" t="s">
        <v>1602</v>
      </c>
      <c r="D115" s="832" t="s">
        <v>2084</v>
      </c>
      <c r="E115" s="832" t="s">
        <v>2085</v>
      </c>
      <c r="F115" s="849">
        <v>4</v>
      </c>
      <c r="G115" s="849">
        <v>4372</v>
      </c>
      <c r="H115" s="849">
        <v>2</v>
      </c>
      <c r="I115" s="849">
        <v>1093</v>
      </c>
      <c r="J115" s="849">
        <v>2</v>
      </c>
      <c r="K115" s="849">
        <v>2186</v>
      </c>
      <c r="L115" s="849">
        <v>1</v>
      </c>
      <c r="M115" s="849">
        <v>1093</v>
      </c>
      <c r="N115" s="849">
        <v>4</v>
      </c>
      <c r="O115" s="849">
        <v>4376</v>
      </c>
      <c r="P115" s="837">
        <v>2.0018298261665142</v>
      </c>
      <c r="Q115" s="850">
        <v>1094</v>
      </c>
    </row>
    <row r="116" spans="1:17" ht="14.4" customHeight="1" x14ac:dyDescent="0.3">
      <c r="A116" s="831" t="s">
        <v>1914</v>
      </c>
      <c r="B116" s="832" t="s">
        <v>1915</v>
      </c>
      <c r="C116" s="832" t="s">
        <v>1602</v>
      </c>
      <c r="D116" s="832" t="s">
        <v>2086</v>
      </c>
      <c r="E116" s="832" t="s">
        <v>2087</v>
      </c>
      <c r="F116" s="849">
        <v>2</v>
      </c>
      <c r="G116" s="849">
        <v>44</v>
      </c>
      <c r="H116" s="849">
        <v>1</v>
      </c>
      <c r="I116" s="849">
        <v>22</v>
      </c>
      <c r="J116" s="849">
        <v>2</v>
      </c>
      <c r="K116" s="849">
        <v>44</v>
      </c>
      <c r="L116" s="849">
        <v>1</v>
      </c>
      <c r="M116" s="849">
        <v>22</v>
      </c>
      <c r="N116" s="849">
        <v>4</v>
      </c>
      <c r="O116" s="849">
        <v>88</v>
      </c>
      <c r="P116" s="837">
        <v>2</v>
      </c>
      <c r="Q116" s="850">
        <v>22</v>
      </c>
    </row>
    <row r="117" spans="1:17" ht="14.4" customHeight="1" x14ac:dyDescent="0.3">
      <c r="A117" s="831" t="s">
        <v>1914</v>
      </c>
      <c r="B117" s="832" t="s">
        <v>1915</v>
      </c>
      <c r="C117" s="832" t="s">
        <v>1602</v>
      </c>
      <c r="D117" s="832" t="s">
        <v>2088</v>
      </c>
      <c r="E117" s="832" t="s">
        <v>2089</v>
      </c>
      <c r="F117" s="849">
        <v>4</v>
      </c>
      <c r="G117" s="849">
        <v>2276</v>
      </c>
      <c r="H117" s="849">
        <v>1.3333333333333333</v>
      </c>
      <c r="I117" s="849">
        <v>569</v>
      </c>
      <c r="J117" s="849">
        <v>3</v>
      </c>
      <c r="K117" s="849">
        <v>1707</v>
      </c>
      <c r="L117" s="849">
        <v>1</v>
      </c>
      <c r="M117" s="849">
        <v>569</v>
      </c>
      <c r="N117" s="849">
        <v>4</v>
      </c>
      <c r="O117" s="849">
        <v>2284</v>
      </c>
      <c r="P117" s="837">
        <v>1.3380199179847685</v>
      </c>
      <c r="Q117" s="850">
        <v>571</v>
      </c>
    </row>
    <row r="118" spans="1:17" ht="14.4" customHeight="1" x14ac:dyDescent="0.3">
      <c r="A118" s="831" t="s">
        <v>1914</v>
      </c>
      <c r="B118" s="832" t="s">
        <v>1915</v>
      </c>
      <c r="C118" s="832" t="s">
        <v>1602</v>
      </c>
      <c r="D118" s="832" t="s">
        <v>2090</v>
      </c>
      <c r="E118" s="832" t="s">
        <v>2091</v>
      </c>
      <c r="F118" s="849"/>
      <c r="G118" s="849"/>
      <c r="H118" s="849"/>
      <c r="I118" s="849"/>
      <c r="J118" s="849">
        <v>1</v>
      </c>
      <c r="K118" s="849">
        <v>172</v>
      </c>
      <c r="L118" s="849">
        <v>1</v>
      </c>
      <c r="M118" s="849">
        <v>172</v>
      </c>
      <c r="N118" s="849"/>
      <c r="O118" s="849"/>
      <c r="P118" s="837"/>
      <c r="Q118" s="850"/>
    </row>
    <row r="119" spans="1:17" ht="14.4" customHeight="1" x14ac:dyDescent="0.3">
      <c r="A119" s="831" t="s">
        <v>1914</v>
      </c>
      <c r="B119" s="832" t="s">
        <v>1915</v>
      </c>
      <c r="C119" s="832" t="s">
        <v>1602</v>
      </c>
      <c r="D119" s="832" t="s">
        <v>2092</v>
      </c>
      <c r="E119" s="832" t="s">
        <v>2093</v>
      </c>
      <c r="F119" s="849">
        <v>3</v>
      </c>
      <c r="G119" s="849">
        <v>1485</v>
      </c>
      <c r="H119" s="849"/>
      <c r="I119" s="849">
        <v>495</v>
      </c>
      <c r="J119" s="849"/>
      <c r="K119" s="849"/>
      <c r="L119" s="849"/>
      <c r="M119" s="849"/>
      <c r="N119" s="849"/>
      <c r="O119" s="849"/>
      <c r="P119" s="837"/>
      <c r="Q119" s="850"/>
    </row>
    <row r="120" spans="1:17" ht="14.4" customHeight="1" x14ac:dyDescent="0.3">
      <c r="A120" s="831" t="s">
        <v>1914</v>
      </c>
      <c r="B120" s="832" t="s">
        <v>1915</v>
      </c>
      <c r="C120" s="832" t="s">
        <v>1602</v>
      </c>
      <c r="D120" s="832" t="s">
        <v>2094</v>
      </c>
      <c r="E120" s="832" t="s">
        <v>2095</v>
      </c>
      <c r="F120" s="849">
        <v>16</v>
      </c>
      <c r="G120" s="849">
        <v>9264</v>
      </c>
      <c r="H120" s="849"/>
      <c r="I120" s="849">
        <v>579</v>
      </c>
      <c r="J120" s="849"/>
      <c r="K120" s="849"/>
      <c r="L120" s="849"/>
      <c r="M120" s="849"/>
      <c r="N120" s="849"/>
      <c r="O120" s="849"/>
      <c r="P120" s="837"/>
      <c r="Q120" s="850"/>
    </row>
    <row r="121" spans="1:17" ht="14.4" customHeight="1" x14ac:dyDescent="0.3">
      <c r="A121" s="831" t="s">
        <v>1914</v>
      </c>
      <c r="B121" s="832" t="s">
        <v>1915</v>
      </c>
      <c r="C121" s="832" t="s">
        <v>1602</v>
      </c>
      <c r="D121" s="832" t="s">
        <v>2096</v>
      </c>
      <c r="E121" s="832" t="s">
        <v>2097</v>
      </c>
      <c r="F121" s="849">
        <v>2</v>
      </c>
      <c r="G121" s="849">
        <v>384</v>
      </c>
      <c r="H121" s="849">
        <v>1</v>
      </c>
      <c r="I121" s="849">
        <v>192</v>
      </c>
      <c r="J121" s="849">
        <v>2</v>
      </c>
      <c r="K121" s="849">
        <v>384</v>
      </c>
      <c r="L121" s="849">
        <v>1</v>
      </c>
      <c r="M121" s="849">
        <v>192</v>
      </c>
      <c r="N121" s="849">
        <v>3</v>
      </c>
      <c r="O121" s="849">
        <v>576</v>
      </c>
      <c r="P121" s="837">
        <v>1.5</v>
      </c>
      <c r="Q121" s="850">
        <v>192</v>
      </c>
    </row>
    <row r="122" spans="1:17" ht="14.4" customHeight="1" x14ac:dyDescent="0.3">
      <c r="A122" s="831" t="s">
        <v>1914</v>
      </c>
      <c r="B122" s="832" t="s">
        <v>1915</v>
      </c>
      <c r="C122" s="832" t="s">
        <v>1602</v>
      </c>
      <c r="D122" s="832" t="s">
        <v>2098</v>
      </c>
      <c r="E122" s="832" t="s">
        <v>2099</v>
      </c>
      <c r="F122" s="849">
        <v>1</v>
      </c>
      <c r="G122" s="849">
        <v>1689</v>
      </c>
      <c r="H122" s="849">
        <v>0.4994086339444116</v>
      </c>
      <c r="I122" s="849">
        <v>1689</v>
      </c>
      <c r="J122" s="849">
        <v>2</v>
      </c>
      <c r="K122" s="849">
        <v>3382</v>
      </c>
      <c r="L122" s="849">
        <v>1</v>
      </c>
      <c r="M122" s="849">
        <v>1691</v>
      </c>
      <c r="N122" s="849">
        <v>3</v>
      </c>
      <c r="O122" s="849">
        <v>5094</v>
      </c>
      <c r="P122" s="837">
        <v>1.5062093435836783</v>
      </c>
      <c r="Q122" s="850">
        <v>1698</v>
      </c>
    </row>
    <row r="123" spans="1:17" ht="14.4" customHeight="1" x14ac:dyDescent="0.3">
      <c r="A123" s="831" t="s">
        <v>1914</v>
      </c>
      <c r="B123" s="832" t="s">
        <v>1915</v>
      </c>
      <c r="C123" s="832" t="s">
        <v>1602</v>
      </c>
      <c r="D123" s="832" t="s">
        <v>2100</v>
      </c>
      <c r="E123" s="832" t="s">
        <v>2101</v>
      </c>
      <c r="F123" s="849">
        <v>6</v>
      </c>
      <c r="G123" s="849">
        <v>762</v>
      </c>
      <c r="H123" s="849">
        <v>0.10909090909090909</v>
      </c>
      <c r="I123" s="849">
        <v>127</v>
      </c>
      <c r="J123" s="849">
        <v>55</v>
      </c>
      <c r="K123" s="849">
        <v>6985</v>
      </c>
      <c r="L123" s="849">
        <v>1</v>
      </c>
      <c r="M123" s="849">
        <v>127</v>
      </c>
      <c r="N123" s="849">
        <v>48</v>
      </c>
      <c r="O123" s="849">
        <v>6096</v>
      </c>
      <c r="P123" s="837">
        <v>0.87272727272727268</v>
      </c>
      <c r="Q123" s="850">
        <v>127</v>
      </c>
    </row>
    <row r="124" spans="1:17" ht="14.4" customHeight="1" x14ac:dyDescent="0.3">
      <c r="A124" s="831" t="s">
        <v>1914</v>
      </c>
      <c r="B124" s="832" t="s">
        <v>1915</v>
      </c>
      <c r="C124" s="832" t="s">
        <v>1602</v>
      </c>
      <c r="D124" s="832" t="s">
        <v>2102</v>
      </c>
      <c r="E124" s="832" t="s">
        <v>2103</v>
      </c>
      <c r="F124" s="849"/>
      <c r="G124" s="849"/>
      <c r="H124" s="849"/>
      <c r="I124" s="849"/>
      <c r="J124" s="849"/>
      <c r="K124" s="849"/>
      <c r="L124" s="849"/>
      <c r="M124" s="849"/>
      <c r="N124" s="849">
        <v>2</v>
      </c>
      <c r="O124" s="849">
        <v>620</v>
      </c>
      <c r="P124" s="837"/>
      <c r="Q124" s="850">
        <v>310</v>
      </c>
    </row>
    <row r="125" spans="1:17" ht="14.4" customHeight="1" x14ac:dyDescent="0.3">
      <c r="A125" s="831" t="s">
        <v>1914</v>
      </c>
      <c r="B125" s="832" t="s">
        <v>1915</v>
      </c>
      <c r="C125" s="832" t="s">
        <v>1602</v>
      </c>
      <c r="D125" s="832" t="s">
        <v>2104</v>
      </c>
      <c r="E125" s="832" t="s">
        <v>2105</v>
      </c>
      <c r="F125" s="849">
        <v>11</v>
      </c>
      <c r="G125" s="849">
        <v>253</v>
      </c>
      <c r="H125" s="849">
        <v>5.5</v>
      </c>
      <c r="I125" s="849">
        <v>23</v>
      </c>
      <c r="J125" s="849">
        <v>2</v>
      </c>
      <c r="K125" s="849">
        <v>46</v>
      </c>
      <c r="L125" s="849">
        <v>1</v>
      </c>
      <c r="M125" s="849">
        <v>23</v>
      </c>
      <c r="N125" s="849">
        <v>5</v>
      </c>
      <c r="O125" s="849">
        <v>115</v>
      </c>
      <c r="P125" s="837">
        <v>2.5</v>
      </c>
      <c r="Q125" s="850">
        <v>23</v>
      </c>
    </row>
    <row r="126" spans="1:17" ht="14.4" customHeight="1" x14ac:dyDescent="0.3">
      <c r="A126" s="831" t="s">
        <v>1914</v>
      </c>
      <c r="B126" s="832" t="s">
        <v>1915</v>
      </c>
      <c r="C126" s="832" t="s">
        <v>1602</v>
      </c>
      <c r="D126" s="832" t="s">
        <v>2106</v>
      </c>
      <c r="E126" s="832" t="s">
        <v>2107</v>
      </c>
      <c r="F126" s="849">
        <v>1</v>
      </c>
      <c r="G126" s="849">
        <v>374</v>
      </c>
      <c r="H126" s="849"/>
      <c r="I126" s="849">
        <v>374</v>
      </c>
      <c r="J126" s="849"/>
      <c r="K126" s="849"/>
      <c r="L126" s="849"/>
      <c r="M126" s="849"/>
      <c r="N126" s="849"/>
      <c r="O126" s="849"/>
      <c r="P126" s="837"/>
      <c r="Q126" s="850"/>
    </row>
    <row r="127" spans="1:17" ht="14.4" customHeight="1" x14ac:dyDescent="0.3">
      <c r="A127" s="831" t="s">
        <v>1914</v>
      </c>
      <c r="B127" s="832" t="s">
        <v>1915</v>
      </c>
      <c r="C127" s="832" t="s">
        <v>1602</v>
      </c>
      <c r="D127" s="832" t="s">
        <v>2108</v>
      </c>
      <c r="E127" s="832" t="s">
        <v>2109</v>
      </c>
      <c r="F127" s="849">
        <v>4</v>
      </c>
      <c r="G127" s="849">
        <v>180</v>
      </c>
      <c r="H127" s="849">
        <v>0.2857142857142857</v>
      </c>
      <c r="I127" s="849">
        <v>45</v>
      </c>
      <c r="J127" s="849">
        <v>14</v>
      </c>
      <c r="K127" s="849">
        <v>630</v>
      </c>
      <c r="L127" s="849">
        <v>1</v>
      </c>
      <c r="M127" s="849">
        <v>45</v>
      </c>
      <c r="N127" s="849">
        <v>4</v>
      </c>
      <c r="O127" s="849">
        <v>180</v>
      </c>
      <c r="P127" s="837">
        <v>0.2857142857142857</v>
      </c>
      <c r="Q127" s="850">
        <v>45</v>
      </c>
    </row>
    <row r="128" spans="1:17" ht="14.4" customHeight="1" x14ac:dyDescent="0.3">
      <c r="A128" s="831" t="s">
        <v>1914</v>
      </c>
      <c r="B128" s="832" t="s">
        <v>1915</v>
      </c>
      <c r="C128" s="832" t="s">
        <v>1602</v>
      </c>
      <c r="D128" s="832" t="s">
        <v>2110</v>
      </c>
      <c r="E128" s="832" t="s">
        <v>1973</v>
      </c>
      <c r="F128" s="849">
        <v>5</v>
      </c>
      <c r="G128" s="849">
        <v>935</v>
      </c>
      <c r="H128" s="849">
        <v>5</v>
      </c>
      <c r="I128" s="849">
        <v>187</v>
      </c>
      <c r="J128" s="849">
        <v>1</v>
      </c>
      <c r="K128" s="849">
        <v>187</v>
      </c>
      <c r="L128" s="849">
        <v>1</v>
      </c>
      <c r="M128" s="849">
        <v>187</v>
      </c>
      <c r="N128" s="849">
        <v>2</v>
      </c>
      <c r="O128" s="849">
        <v>376</v>
      </c>
      <c r="P128" s="837">
        <v>2.0106951871657754</v>
      </c>
      <c r="Q128" s="850">
        <v>188</v>
      </c>
    </row>
    <row r="129" spans="1:17" ht="14.4" customHeight="1" x14ac:dyDescent="0.3">
      <c r="A129" s="831" t="s">
        <v>1914</v>
      </c>
      <c r="B129" s="832" t="s">
        <v>1915</v>
      </c>
      <c r="C129" s="832" t="s">
        <v>1602</v>
      </c>
      <c r="D129" s="832" t="s">
        <v>2111</v>
      </c>
      <c r="E129" s="832" t="s">
        <v>2112</v>
      </c>
      <c r="F129" s="849">
        <v>1</v>
      </c>
      <c r="G129" s="849">
        <v>146</v>
      </c>
      <c r="H129" s="849">
        <v>0.5</v>
      </c>
      <c r="I129" s="849">
        <v>146</v>
      </c>
      <c r="J129" s="849">
        <v>2</v>
      </c>
      <c r="K129" s="849">
        <v>292</v>
      </c>
      <c r="L129" s="849">
        <v>1</v>
      </c>
      <c r="M129" s="849">
        <v>146</v>
      </c>
      <c r="N129" s="849">
        <v>2</v>
      </c>
      <c r="O129" s="849">
        <v>292</v>
      </c>
      <c r="P129" s="837">
        <v>1</v>
      </c>
      <c r="Q129" s="850">
        <v>146</v>
      </c>
    </row>
    <row r="130" spans="1:17" ht="14.4" customHeight="1" x14ac:dyDescent="0.3">
      <c r="A130" s="831" t="s">
        <v>1914</v>
      </c>
      <c r="B130" s="832" t="s">
        <v>1915</v>
      </c>
      <c r="C130" s="832" t="s">
        <v>1602</v>
      </c>
      <c r="D130" s="832" t="s">
        <v>2113</v>
      </c>
      <c r="E130" s="832" t="s">
        <v>2114</v>
      </c>
      <c r="F130" s="849">
        <v>3</v>
      </c>
      <c r="G130" s="849">
        <v>885</v>
      </c>
      <c r="H130" s="849">
        <v>2.9898648648648649</v>
      </c>
      <c r="I130" s="849">
        <v>295</v>
      </c>
      <c r="J130" s="849">
        <v>1</v>
      </c>
      <c r="K130" s="849">
        <v>296</v>
      </c>
      <c r="L130" s="849">
        <v>1</v>
      </c>
      <c r="M130" s="849">
        <v>296</v>
      </c>
      <c r="N130" s="849">
        <v>2</v>
      </c>
      <c r="O130" s="849">
        <v>592</v>
      </c>
      <c r="P130" s="837">
        <v>2</v>
      </c>
      <c r="Q130" s="850">
        <v>296</v>
      </c>
    </row>
    <row r="131" spans="1:17" ht="14.4" customHeight="1" x14ac:dyDescent="0.3">
      <c r="A131" s="831" t="s">
        <v>1914</v>
      </c>
      <c r="B131" s="832" t="s">
        <v>1915</v>
      </c>
      <c r="C131" s="832" t="s">
        <v>1602</v>
      </c>
      <c r="D131" s="832" t="s">
        <v>2115</v>
      </c>
      <c r="E131" s="832" t="s">
        <v>2116</v>
      </c>
      <c r="F131" s="849">
        <v>1</v>
      </c>
      <c r="G131" s="849">
        <v>31</v>
      </c>
      <c r="H131" s="849">
        <v>1</v>
      </c>
      <c r="I131" s="849">
        <v>31</v>
      </c>
      <c r="J131" s="849">
        <v>1</v>
      </c>
      <c r="K131" s="849">
        <v>31</v>
      </c>
      <c r="L131" s="849">
        <v>1</v>
      </c>
      <c r="M131" s="849">
        <v>31</v>
      </c>
      <c r="N131" s="849"/>
      <c r="O131" s="849"/>
      <c r="P131" s="837"/>
      <c r="Q131" s="850"/>
    </row>
    <row r="132" spans="1:17" ht="14.4" customHeight="1" x14ac:dyDescent="0.3">
      <c r="A132" s="831" t="s">
        <v>1914</v>
      </c>
      <c r="B132" s="832" t="s">
        <v>1915</v>
      </c>
      <c r="C132" s="832" t="s">
        <v>1602</v>
      </c>
      <c r="D132" s="832" t="s">
        <v>2117</v>
      </c>
      <c r="E132" s="832" t="s">
        <v>2118</v>
      </c>
      <c r="F132" s="849">
        <v>1</v>
      </c>
      <c r="G132" s="849">
        <v>560</v>
      </c>
      <c r="H132" s="849">
        <v>0.99821746880570406</v>
      </c>
      <c r="I132" s="849">
        <v>560</v>
      </c>
      <c r="J132" s="849">
        <v>1</v>
      </c>
      <c r="K132" s="849">
        <v>561</v>
      </c>
      <c r="L132" s="849">
        <v>1</v>
      </c>
      <c r="M132" s="849">
        <v>561</v>
      </c>
      <c r="N132" s="849"/>
      <c r="O132" s="849"/>
      <c r="P132" s="837"/>
      <c r="Q132" s="850"/>
    </row>
    <row r="133" spans="1:17" ht="14.4" customHeight="1" x14ac:dyDescent="0.3">
      <c r="A133" s="831" t="s">
        <v>1914</v>
      </c>
      <c r="B133" s="832" t="s">
        <v>1915</v>
      </c>
      <c r="C133" s="832" t="s">
        <v>1602</v>
      </c>
      <c r="D133" s="832" t="s">
        <v>2119</v>
      </c>
      <c r="E133" s="832" t="s">
        <v>2120</v>
      </c>
      <c r="F133" s="849"/>
      <c r="G133" s="849"/>
      <c r="H133" s="849"/>
      <c r="I133" s="849"/>
      <c r="J133" s="849">
        <v>4</v>
      </c>
      <c r="K133" s="849">
        <v>736</v>
      </c>
      <c r="L133" s="849">
        <v>1</v>
      </c>
      <c r="M133" s="849">
        <v>184</v>
      </c>
      <c r="N133" s="849">
        <v>1</v>
      </c>
      <c r="O133" s="849">
        <v>185</v>
      </c>
      <c r="P133" s="837">
        <v>0.25135869565217389</v>
      </c>
      <c r="Q133" s="850">
        <v>185</v>
      </c>
    </row>
    <row r="134" spans="1:17" ht="14.4" customHeight="1" x14ac:dyDescent="0.3">
      <c r="A134" s="831" t="s">
        <v>1914</v>
      </c>
      <c r="B134" s="832" t="s">
        <v>1915</v>
      </c>
      <c r="C134" s="832" t="s">
        <v>1602</v>
      </c>
      <c r="D134" s="832" t="s">
        <v>2121</v>
      </c>
      <c r="E134" s="832" t="s">
        <v>2122</v>
      </c>
      <c r="F134" s="849">
        <v>1</v>
      </c>
      <c r="G134" s="849">
        <v>295</v>
      </c>
      <c r="H134" s="849"/>
      <c r="I134" s="849">
        <v>295</v>
      </c>
      <c r="J134" s="849"/>
      <c r="K134" s="849"/>
      <c r="L134" s="849"/>
      <c r="M134" s="849"/>
      <c r="N134" s="849"/>
      <c r="O134" s="849"/>
      <c r="P134" s="837"/>
      <c r="Q134" s="850"/>
    </row>
    <row r="135" spans="1:17" ht="14.4" customHeight="1" x14ac:dyDescent="0.3">
      <c r="A135" s="831" t="s">
        <v>1914</v>
      </c>
      <c r="B135" s="832" t="s">
        <v>1915</v>
      </c>
      <c r="C135" s="832" t="s">
        <v>1602</v>
      </c>
      <c r="D135" s="832" t="s">
        <v>2123</v>
      </c>
      <c r="E135" s="832" t="s">
        <v>2124</v>
      </c>
      <c r="F135" s="849"/>
      <c r="G135" s="849"/>
      <c r="H135" s="849"/>
      <c r="I135" s="849"/>
      <c r="J135" s="849">
        <v>1</v>
      </c>
      <c r="K135" s="849">
        <v>356</v>
      </c>
      <c r="L135" s="849">
        <v>1</v>
      </c>
      <c r="M135" s="849">
        <v>356</v>
      </c>
      <c r="N135" s="849"/>
      <c r="O135" s="849"/>
      <c r="P135" s="837"/>
      <c r="Q135" s="850"/>
    </row>
    <row r="136" spans="1:17" ht="14.4" customHeight="1" x14ac:dyDescent="0.3">
      <c r="A136" s="831" t="s">
        <v>1914</v>
      </c>
      <c r="B136" s="832" t="s">
        <v>1915</v>
      </c>
      <c r="C136" s="832" t="s">
        <v>1602</v>
      </c>
      <c r="D136" s="832" t="s">
        <v>2125</v>
      </c>
      <c r="E136" s="832" t="s">
        <v>2126</v>
      </c>
      <c r="F136" s="849">
        <v>2</v>
      </c>
      <c r="G136" s="849">
        <v>814</v>
      </c>
      <c r="H136" s="849">
        <v>0.66666666666666663</v>
      </c>
      <c r="I136" s="849">
        <v>407</v>
      </c>
      <c r="J136" s="849">
        <v>3</v>
      </c>
      <c r="K136" s="849">
        <v>1221</v>
      </c>
      <c r="L136" s="849">
        <v>1</v>
      </c>
      <c r="M136" s="849">
        <v>407</v>
      </c>
      <c r="N136" s="849">
        <v>2</v>
      </c>
      <c r="O136" s="849">
        <v>816</v>
      </c>
      <c r="P136" s="837">
        <v>0.66830466830466828</v>
      </c>
      <c r="Q136" s="850">
        <v>408</v>
      </c>
    </row>
    <row r="137" spans="1:17" ht="14.4" customHeight="1" x14ac:dyDescent="0.3">
      <c r="A137" s="831" t="s">
        <v>1914</v>
      </c>
      <c r="B137" s="832" t="s">
        <v>1915</v>
      </c>
      <c r="C137" s="832" t="s">
        <v>1602</v>
      </c>
      <c r="D137" s="832" t="s">
        <v>2127</v>
      </c>
      <c r="E137" s="832" t="s">
        <v>2128</v>
      </c>
      <c r="F137" s="849">
        <v>1</v>
      </c>
      <c r="G137" s="849">
        <v>190</v>
      </c>
      <c r="H137" s="849"/>
      <c r="I137" s="849">
        <v>190</v>
      </c>
      <c r="J137" s="849"/>
      <c r="K137" s="849"/>
      <c r="L137" s="849"/>
      <c r="M137" s="849"/>
      <c r="N137" s="849"/>
      <c r="O137" s="849"/>
      <c r="P137" s="837"/>
      <c r="Q137" s="850"/>
    </row>
    <row r="138" spans="1:17" ht="14.4" customHeight="1" x14ac:dyDescent="0.3">
      <c r="A138" s="831" t="s">
        <v>1914</v>
      </c>
      <c r="B138" s="832" t="s">
        <v>1915</v>
      </c>
      <c r="C138" s="832" t="s">
        <v>1602</v>
      </c>
      <c r="D138" s="832" t="s">
        <v>2129</v>
      </c>
      <c r="E138" s="832" t="s">
        <v>2130</v>
      </c>
      <c r="F138" s="849">
        <v>1</v>
      </c>
      <c r="G138" s="849">
        <v>294</v>
      </c>
      <c r="H138" s="849"/>
      <c r="I138" s="849">
        <v>294</v>
      </c>
      <c r="J138" s="849"/>
      <c r="K138" s="849"/>
      <c r="L138" s="849"/>
      <c r="M138" s="849"/>
      <c r="N138" s="849"/>
      <c r="O138" s="849"/>
      <c r="P138" s="837"/>
      <c r="Q138" s="850"/>
    </row>
    <row r="139" spans="1:17" ht="14.4" customHeight="1" x14ac:dyDescent="0.3">
      <c r="A139" s="831" t="s">
        <v>1914</v>
      </c>
      <c r="B139" s="832" t="s">
        <v>1915</v>
      </c>
      <c r="C139" s="832" t="s">
        <v>1602</v>
      </c>
      <c r="D139" s="832" t="s">
        <v>2131</v>
      </c>
      <c r="E139" s="832" t="s">
        <v>2132</v>
      </c>
      <c r="F139" s="849"/>
      <c r="G139" s="849"/>
      <c r="H139" s="849"/>
      <c r="I139" s="849"/>
      <c r="J139" s="849">
        <v>7</v>
      </c>
      <c r="K139" s="849">
        <v>931</v>
      </c>
      <c r="L139" s="849">
        <v>1</v>
      </c>
      <c r="M139" s="849">
        <v>133</v>
      </c>
      <c r="N139" s="849"/>
      <c r="O139" s="849"/>
      <c r="P139" s="837"/>
      <c r="Q139" s="850"/>
    </row>
    <row r="140" spans="1:17" ht="14.4" customHeight="1" x14ac:dyDescent="0.3">
      <c r="A140" s="831" t="s">
        <v>1914</v>
      </c>
      <c r="B140" s="832" t="s">
        <v>1915</v>
      </c>
      <c r="C140" s="832" t="s">
        <v>1602</v>
      </c>
      <c r="D140" s="832" t="s">
        <v>2133</v>
      </c>
      <c r="E140" s="832" t="s">
        <v>2134</v>
      </c>
      <c r="F140" s="849">
        <v>105</v>
      </c>
      <c r="G140" s="849">
        <v>3885</v>
      </c>
      <c r="H140" s="849">
        <v>1.3636363636363635</v>
      </c>
      <c r="I140" s="849">
        <v>37</v>
      </c>
      <c r="J140" s="849">
        <v>77</v>
      </c>
      <c r="K140" s="849">
        <v>2849</v>
      </c>
      <c r="L140" s="849">
        <v>1</v>
      </c>
      <c r="M140" s="849">
        <v>37</v>
      </c>
      <c r="N140" s="849">
        <v>52</v>
      </c>
      <c r="O140" s="849">
        <v>1924</v>
      </c>
      <c r="P140" s="837">
        <v>0.67532467532467533</v>
      </c>
      <c r="Q140" s="850">
        <v>37</v>
      </c>
    </row>
    <row r="141" spans="1:17" ht="14.4" customHeight="1" x14ac:dyDescent="0.3">
      <c r="A141" s="831" t="s">
        <v>1914</v>
      </c>
      <c r="B141" s="832" t="s">
        <v>1915</v>
      </c>
      <c r="C141" s="832" t="s">
        <v>1602</v>
      </c>
      <c r="D141" s="832" t="s">
        <v>2135</v>
      </c>
      <c r="E141" s="832" t="s">
        <v>2136</v>
      </c>
      <c r="F141" s="849"/>
      <c r="G141" s="849"/>
      <c r="H141" s="849"/>
      <c r="I141" s="849"/>
      <c r="J141" s="849">
        <v>1</v>
      </c>
      <c r="K141" s="849">
        <v>254</v>
      </c>
      <c r="L141" s="849">
        <v>1</v>
      </c>
      <c r="M141" s="849">
        <v>254</v>
      </c>
      <c r="N141" s="849"/>
      <c r="O141" s="849"/>
      <c r="P141" s="837"/>
      <c r="Q141" s="850"/>
    </row>
    <row r="142" spans="1:17" ht="14.4" customHeight="1" x14ac:dyDescent="0.3">
      <c r="A142" s="831" t="s">
        <v>1914</v>
      </c>
      <c r="B142" s="832" t="s">
        <v>1915</v>
      </c>
      <c r="C142" s="832" t="s">
        <v>1602</v>
      </c>
      <c r="D142" s="832" t="s">
        <v>2137</v>
      </c>
      <c r="E142" s="832" t="s">
        <v>2138</v>
      </c>
      <c r="F142" s="849">
        <v>5</v>
      </c>
      <c r="G142" s="849">
        <v>865</v>
      </c>
      <c r="H142" s="849">
        <v>2.485632183908046</v>
      </c>
      <c r="I142" s="849">
        <v>173</v>
      </c>
      <c r="J142" s="849">
        <v>2</v>
      </c>
      <c r="K142" s="849">
        <v>348</v>
      </c>
      <c r="L142" s="849">
        <v>1</v>
      </c>
      <c r="M142" s="849">
        <v>174</v>
      </c>
      <c r="N142" s="849">
        <v>2</v>
      </c>
      <c r="O142" s="849">
        <v>350</v>
      </c>
      <c r="P142" s="837">
        <v>1.0057471264367817</v>
      </c>
      <c r="Q142" s="850">
        <v>175</v>
      </c>
    </row>
    <row r="143" spans="1:17" ht="14.4" customHeight="1" x14ac:dyDescent="0.3">
      <c r="A143" s="831" t="s">
        <v>1914</v>
      </c>
      <c r="B143" s="832" t="s">
        <v>1915</v>
      </c>
      <c r="C143" s="832" t="s">
        <v>1602</v>
      </c>
      <c r="D143" s="832" t="s">
        <v>2139</v>
      </c>
      <c r="E143" s="832" t="s">
        <v>2140</v>
      </c>
      <c r="F143" s="849">
        <v>25</v>
      </c>
      <c r="G143" s="849">
        <v>20875</v>
      </c>
      <c r="H143" s="849">
        <v>0.625</v>
      </c>
      <c r="I143" s="849">
        <v>835</v>
      </c>
      <c r="J143" s="849">
        <v>40</v>
      </c>
      <c r="K143" s="849">
        <v>33400</v>
      </c>
      <c r="L143" s="849">
        <v>1</v>
      </c>
      <c r="M143" s="849">
        <v>835</v>
      </c>
      <c r="N143" s="849">
        <v>7</v>
      </c>
      <c r="O143" s="849">
        <v>5866</v>
      </c>
      <c r="P143" s="837">
        <v>0.17562874251497007</v>
      </c>
      <c r="Q143" s="850">
        <v>838</v>
      </c>
    </row>
    <row r="144" spans="1:17" ht="14.4" customHeight="1" x14ac:dyDescent="0.3">
      <c r="A144" s="831" t="s">
        <v>1914</v>
      </c>
      <c r="B144" s="832" t="s">
        <v>1915</v>
      </c>
      <c r="C144" s="832" t="s">
        <v>1602</v>
      </c>
      <c r="D144" s="832" t="s">
        <v>2141</v>
      </c>
      <c r="E144" s="832" t="s">
        <v>2142</v>
      </c>
      <c r="F144" s="849">
        <v>612</v>
      </c>
      <c r="G144" s="849">
        <v>56916</v>
      </c>
      <c r="H144" s="849">
        <v>0.68764044943820224</v>
      </c>
      <c r="I144" s="849">
        <v>93</v>
      </c>
      <c r="J144" s="849">
        <v>890</v>
      </c>
      <c r="K144" s="849">
        <v>82770</v>
      </c>
      <c r="L144" s="849">
        <v>1</v>
      </c>
      <c r="M144" s="849">
        <v>93</v>
      </c>
      <c r="N144" s="849">
        <v>1011</v>
      </c>
      <c r="O144" s="849">
        <v>95034</v>
      </c>
      <c r="P144" s="837">
        <v>1.1481696266763319</v>
      </c>
      <c r="Q144" s="850">
        <v>94</v>
      </c>
    </row>
    <row r="145" spans="1:17" ht="14.4" customHeight="1" x14ac:dyDescent="0.3">
      <c r="A145" s="831" t="s">
        <v>1914</v>
      </c>
      <c r="B145" s="832" t="s">
        <v>1915</v>
      </c>
      <c r="C145" s="832" t="s">
        <v>1602</v>
      </c>
      <c r="D145" s="832" t="s">
        <v>2143</v>
      </c>
      <c r="E145" s="832" t="s">
        <v>2144</v>
      </c>
      <c r="F145" s="849">
        <v>4</v>
      </c>
      <c r="G145" s="849">
        <v>3768</v>
      </c>
      <c r="H145" s="849">
        <v>7.5471698113207544E-2</v>
      </c>
      <c r="I145" s="849">
        <v>942</v>
      </c>
      <c r="J145" s="849">
        <v>53</v>
      </c>
      <c r="K145" s="849">
        <v>49926</v>
      </c>
      <c r="L145" s="849">
        <v>1</v>
      </c>
      <c r="M145" s="849">
        <v>942</v>
      </c>
      <c r="N145" s="849">
        <v>44</v>
      </c>
      <c r="O145" s="849">
        <v>41448</v>
      </c>
      <c r="P145" s="837">
        <v>0.83018867924528306</v>
      </c>
      <c r="Q145" s="850">
        <v>942</v>
      </c>
    </row>
    <row r="146" spans="1:17" ht="14.4" customHeight="1" x14ac:dyDescent="0.3">
      <c r="A146" s="831" t="s">
        <v>1914</v>
      </c>
      <c r="B146" s="832" t="s">
        <v>1915</v>
      </c>
      <c r="C146" s="832" t="s">
        <v>1602</v>
      </c>
      <c r="D146" s="832" t="s">
        <v>2145</v>
      </c>
      <c r="E146" s="832" t="s">
        <v>2146</v>
      </c>
      <c r="F146" s="849">
        <v>1</v>
      </c>
      <c r="G146" s="849">
        <v>93</v>
      </c>
      <c r="H146" s="849">
        <v>2.4390243902439025E-2</v>
      </c>
      <c r="I146" s="849">
        <v>93</v>
      </c>
      <c r="J146" s="849">
        <v>41</v>
      </c>
      <c r="K146" s="849">
        <v>3813</v>
      </c>
      <c r="L146" s="849">
        <v>1</v>
      </c>
      <c r="M146" s="849">
        <v>93</v>
      </c>
      <c r="N146" s="849">
        <v>64</v>
      </c>
      <c r="O146" s="849">
        <v>6016</v>
      </c>
      <c r="P146" s="837">
        <v>1.5777602937319697</v>
      </c>
      <c r="Q146" s="850">
        <v>94</v>
      </c>
    </row>
    <row r="147" spans="1:17" ht="14.4" customHeight="1" x14ac:dyDescent="0.3">
      <c r="A147" s="831" t="s">
        <v>1914</v>
      </c>
      <c r="B147" s="832" t="s">
        <v>1915</v>
      </c>
      <c r="C147" s="832" t="s">
        <v>1602</v>
      </c>
      <c r="D147" s="832" t="s">
        <v>2147</v>
      </c>
      <c r="E147" s="832" t="s">
        <v>2148</v>
      </c>
      <c r="F147" s="849"/>
      <c r="G147" s="849"/>
      <c r="H147" s="849"/>
      <c r="I147" s="849"/>
      <c r="J147" s="849"/>
      <c r="K147" s="849"/>
      <c r="L147" s="849"/>
      <c r="M147" s="849"/>
      <c r="N147" s="849">
        <v>88</v>
      </c>
      <c r="O147" s="849">
        <v>46904</v>
      </c>
      <c r="P147" s="837"/>
      <c r="Q147" s="850">
        <v>533</v>
      </c>
    </row>
    <row r="148" spans="1:17" ht="14.4" customHeight="1" x14ac:dyDescent="0.3">
      <c r="A148" s="831" t="s">
        <v>1914</v>
      </c>
      <c r="B148" s="832" t="s">
        <v>2149</v>
      </c>
      <c r="C148" s="832" t="s">
        <v>1602</v>
      </c>
      <c r="D148" s="832" t="s">
        <v>2150</v>
      </c>
      <c r="E148" s="832" t="s">
        <v>2151</v>
      </c>
      <c r="F148" s="849">
        <v>290</v>
      </c>
      <c r="G148" s="849">
        <v>301020</v>
      </c>
      <c r="H148" s="849">
        <v>1.4427860696517414</v>
      </c>
      <c r="I148" s="849">
        <v>1038</v>
      </c>
      <c r="J148" s="849">
        <v>201</v>
      </c>
      <c r="K148" s="849">
        <v>208638</v>
      </c>
      <c r="L148" s="849">
        <v>1</v>
      </c>
      <c r="M148" s="849">
        <v>1038</v>
      </c>
      <c r="N148" s="849">
        <v>195</v>
      </c>
      <c r="O148" s="849">
        <v>202605</v>
      </c>
      <c r="P148" s="837">
        <v>0.97108388692376268</v>
      </c>
      <c r="Q148" s="850">
        <v>1039</v>
      </c>
    </row>
    <row r="149" spans="1:17" ht="14.4" customHeight="1" x14ac:dyDescent="0.3">
      <c r="A149" s="831" t="s">
        <v>2152</v>
      </c>
      <c r="B149" s="832" t="s">
        <v>2153</v>
      </c>
      <c r="C149" s="832" t="s">
        <v>1592</v>
      </c>
      <c r="D149" s="832" t="s">
        <v>2154</v>
      </c>
      <c r="E149" s="832" t="s">
        <v>2155</v>
      </c>
      <c r="F149" s="849">
        <v>0.02</v>
      </c>
      <c r="G149" s="849">
        <v>98.87</v>
      </c>
      <c r="H149" s="849"/>
      <c r="I149" s="849">
        <v>4943.5</v>
      </c>
      <c r="J149" s="849"/>
      <c r="K149" s="849"/>
      <c r="L149" s="849"/>
      <c r="M149" s="849"/>
      <c r="N149" s="849">
        <v>0.04</v>
      </c>
      <c r="O149" s="849">
        <v>194.53</v>
      </c>
      <c r="P149" s="837"/>
      <c r="Q149" s="850">
        <v>4863.25</v>
      </c>
    </row>
    <row r="150" spans="1:17" ht="14.4" customHeight="1" x14ac:dyDescent="0.3">
      <c r="A150" s="831" t="s">
        <v>2152</v>
      </c>
      <c r="B150" s="832" t="s">
        <v>2153</v>
      </c>
      <c r="C150" s="832" t="s">
        <v>1592</v>
      </c>
      <c r="D150" s="832" t="s">
        <v>2156</v>
      </c>
      <c r="E150" s="832" t="s">
        <v>2155</v>
      </c>
      <c r="F150" s="849"/>
      <c r="G150" s="849"/>
      <c r="H150" s="849"/>
      <c r="I150" s="849"/>
      <c r="J150" s="849">
        <v>0.04</v>
      </c>
      <c r="K150" s="849">
        <v>395.51</v>
      </c>
      <c r="L150" s="849">
        <v>1</v>
      </c>
      <c r="M150" s="849">
        <v>9887.75</v>
      </c>
      <c r="N150" s="849"/>
      <c r="O150" s="849"/>
      <c r="P150" s="837"/>
      <c r="Q150" s="850"/>
    </row>
    <row r="151" spans="1:17" ht="14.4" customHeight="1" x14ac:dyDescent="0.3">
      <c r="A151" s="831" t="s">
        <v>2152</v>
      </c>
      <c r="B151" s="832" t="s">
        <v>2153</v>
      </c>
      <c r="C151" s="832" t="s">
        <v>1592</v>
      </c>
      <c r="D151" s="832" t="s">
        <v>2157</v>
      </c>
      <c r="E151" s="832" t="s">
        <v>2155</v>
      </c>
      <c r="F151" s="849"/>
      <c r="G151" s="849"/>
      <c r="H151" s="849"/>
      <c r="I151" s="849"/>
      <c r="J151" s="849">
        <v>0.01</v>
      </c>
      <c r="K151" s="849">
        <v>49.43</v>
      </c>
      <c r="L151" s="849">
        <v>1</v>
      </c>
      <c r="M151" s="849">
        <v>4943</v>
      </c>
      <c r="N151" s="849"/>
      <c r="O151" s="849"/>
      <c r="P151" s="837"/>
      <c r="Q151" s="850"/>
    </row>
    <row r="152" spans="1:17" ht="14.4" customHeight="1" x14ac:dyDescent="0.3">
      <c r="A152" s="831" t="s">
        <v>2152</v>
      </c>
      <c r="B152" s="832" t="s">
        <v>2153</v>
      </c>
      <c r="C152" s="832" t="s">
        <v>1592</v>
      </c>
      <c r="D152" s="832" t="s">
        <v>2158</v>
      </c>
      <c r="E152" s="832" t="s">
        <v>2159</v>
      </c>
      <c r="F152" s="849"/>
      <c r="G152" s="849"/>
      <c r="H152" s="849"/>
      <c r="I152" s="849"/>
      <c r="J152" s="849"/>
      <c r="K152" s="849"/>
      <c r="L152" s="849"/>
      <c r="M152" s="849"/>
      <c r="N152" s="849">
        <v>0.30000000000000004</v>
      </c>
      <c r="O152" s="849">
        <v>155.10000000000002</v>
      </c>
      <c r="P152" s="837"/>
      <c r="Q152" s="850">
        <v>517</v>
      </c>
    </row>
    <row r="153" spans="1:17" ht="14.4" customHeight="1" x14ac:dyDescent="0.3">
      <c r="A153" s="831" t="s">
        <v>2152</v>
      </c>
      <c r="B153" s="832" t="s">
        <v>2153</v>
      </c>
      <c r="C153" s="832" t="s">
        <v>1592</v>
      </c>
      <c r="D153" s="832" t="s">
        <v>2160</v>
      </c>
      <c r="E153" s="832" t="s">
        <v>2161</v>
      </c>
      <c r="F153" s="849">
        <v>0.05</v>
      </c>
      <c r="G153" s="849">
        <v>227.38</v>
      </c>
      <c r="H153" s="849"/>
      <c r="I153" s="849">
        <v>4547.5999999999995</v>
      </c>
      <c r="J153" s="849"/>
      <c r="K153" s="849"/>
      <c r="L153" s="849"/>
      <c r="M153" s="849"/>
      <c r="N153" s="849"/>
      <c r="O153" s="849"/>
      <c r="P153" s="837"/>
      <c r="Q153" s="850"/>
    </row>
    <row r="154" spans="1:17" ht="14.4" customHeight="1" x14ac:dyDescent="0.3">
      <c r="A154" s="831" t="s">
        <v>2152</v>
      </c>
      <c r="B154" s="832" t="s">
        <v>2153</v>
      </c>
      <c r="C154" s="832" t="s">
        <v>1592</v>
      </c>
      <c r="D154" s="832" t="s">
        <v>2162</v>
      </c>
      <c r="E154" s="832" t="s">
        <v>2161</v>
      </c>
      <c r="F154" s="849">
        <v>6.9999999999999993E-2</v>
      </c>
      <c r="G154" s="849">
        <v>636.66000000000008</v>
      </c>
      <c r="H154" s="849">
        <v>0.73684941495086986</v>
      </c>
      <c r="I154" s="849">
        <v>9095.1428571428587</v>
      </c>
      <c r="J154" s="849">
        <v>9.9999999999999992E-2</v>
      </c>
      <c r="K154" s="849">
        <v>864.03</v>
      </c>
      <c r="L154" s="849">
        <v>1</v>
      </c>
      <c r="M154" s="849">
        <v>8640.3000000000011</v>
      </c>
      <c r="N154" s="849"/>
      <c r="O154" s="849"/>
      <c r="P154" s="837"/>
      <c r="Q154" s="850"/>
    </row>
    <row r="155" spans="1:17" ht="14.4" customHeight="1" x14ac:dyDescent="0.3">
      <c r="A155" s="831" t="s">
        <v>2152</v>
      </c>
      <c r="B155" s="832" t="s">
        <v>2153</v>
      </c>
      <c r="C155" s="832" t="s">
        <v>1592</v>
      </c>
      <c r="D155" s="832" t="s">
        <v>2163</v>
      </c>
      <c r="E155" s="832" t="s">
        <v>2164</v>
      </c>
      <c r="F155" s="849">
        <v>0.05</v>
      </c>
      <c r="G155" s="849">
        <v>97.46</v>
      </c>
      <c r="H155" s="849"/>
      <c r="I155" s="849">
        <v>1949.1999999999998</v>
      </c>
      <c r="J155" s="849"/>
      <c r="K155" s="849"/>
      <c r="L155" s="849"/>
      <c r="M155" s="849"/>
      <c r="N155" s="849"/>
      <c r="O155" s="849"/>
      <c r="P155" s="837"/>
      <c r="Q155" s="850"/>
    </row>
    <row r="156" spans="1:17" ht="14.4" customHeight="1" x14ac:dyDescent="0.3">
      <c r="A156" s="831" t="s">
        <v>2152</v>
      </c>
      <c r="B156" s="832" t="s">
        <v>2153</v>
      </c>
      <c r="C156" s="832" t="s">
        <v>1592</v>
      </c>
      <c r="D156" s="832" t="s">
        <v>2165</v>
      </c>
      <c r="E156" s="832" t="s">
        <v>2161</v>
      </c>
      <c r="F156" s="849">
        <v>0.84000000000000008</v>
      </c>
      <c r="G156" s="849">
        <v>1527.99</v>
      </c>
      <c r="H156" s="849">
        <v>8.4001649257833968</v>
      </c>
      <c r="I156" s="849">
        <v>1819.0357142857142</v>
      </c>
      <c r="J156" s="849">
        <v>0.1</v>
      </c>
      <c r="K156" s="849">
        <v>181.9</v>
      </c>
      <c r="L156" s="849">
        <v>1</v>
      </c>
      <c r="M156" s="849">
        <v>1819</v>
      </c>
      <c r="N156" s="849"/>
      <c r="O156" s="849"/>
      <c r="P156" s="837"/>
      <c r="Q156" s="850"/>
    </row>
    <row r="157" spans="1:17" ht="14.4" customHeight="1" x14ac:dyDescent="0.3">
      <c r="A157" s="831" t="s">
        <v>2152</v>
      </c>
      <c r="B157" s="832" t="s">
        <v>2153</v>
      </c>
      <c r="C157" s="832" t="s">
        <v>1592</v>
      </c>
      <c r="D157" s="832" t="s">
        <v>2166</v>
      </c>
      <c r="E157" s="832" t="s">
        <v>2161</v>
      </c>
      <c r="F157" s="849">
        <v>0.02</v>
      </c>
      <c r="G157" s="849">
        <v>545.71</v>
      </c>
      <c r="H157" s="849">
        <v>0.57692145047045151</v>
      </c>
      <c r="I157" s="849">
        <v>27285.5</v>
      </c>
      <c r="J157" s="849">
        <v>0.02</v>
      </c>
      <c r="K157" s="849">
        <v>945.9</v>
      </c>
      <c r="L157" s="849">
        <v>1</v>
      </c>
      <c r="M157" s="849">
        <v>47295</v>
      </c>
      <c r="N157" s="849"/>
      <c r="O157" s="849"/>
      <c r="P157" s="837"/>
      <c r="Q157" s="850"/>
    </row>
    <row r="158" spans="1:17" ht="14.4" customHeight="1" x14ac:dyDescent="0.3">
      <c r="A158" s="831" t="s">
        <v>2152</v>
      </c>
      <c r="B158" s="832" t="s">
        <v>2153</v>
      </c>
      <c r="C158" s="832" t="s">
        <v>1592</v>
      </c>
      <c r="D158" s="832" t="s">
        <v>2167</v>
      </c>
      <c r="E158" s="832" t="s">
        <v>2161</v>
      </c>
      <c r="F158" s="849"/>
      <c r="G158" s="849"/>
      <c r="H158" s="849"/>
      <c r="I158" s="849"/>
      <c r="J158" s="849"/>
      <c r="K158" s="849"/>
      <c r="L158" s="849"/>
      <c r="M158" s="849"/>
      <c r="N158" s="849">
        <v>0.04</v>
      </c>
      <c r="O158" s="849">
        <v>65.569999999999993</v>
      </c>
      <c r="P158" s="837"/>
      <c r="Q158" s="850">
        <v>1639.2499999999998</v>
      </c>
    </row>
    <row r="159" spans="1:17" ht="14.4" customHeight="1" x14ac:dyDescent="0.3">
      <c r="A159" s="831" t="s">
        <v>2152</v>
      </c>
      <c r="B159" s="832" t="s">
        <v>2153</v>
      </c>
      <c r="C159" s="832" t="s">
        <v>1592</v>
      </c>
      <c r="D159" s="832" t="s">
        <v>2168</v>
      </c>
      <c r="E159" s="832" t="s">
        <v>2164</v>
      </c>
      <c r="F159" s="849"/>
      <c r="G159" s="849"/>
      <c r="H159" s="849"/>
      <c r="I159" s="849"/>
      <c r="J159" s="849"/>
      <c r="K159" s="849"/>
      <c r="L159" s="849"/>
      <c r="M159" s="849"/>
      <c r="N159" s="849">
        <v>0.05</v>
      </c>
      <c r="O159" s="849">
        <v>26.62</v>
      </c>
      <c r="P159" s="837"/>
      <c r="Q159" s="850">
        <v>532.4</v>
      </c>
    </row>
    <row r="160" spans="1:17" ht="14.4" customHeight="1" x14ac:dyDescent="0.3">
      <c r="A160" s="831" t="s">
        <v>2152</v>
      </c>
      <c r="B160" s="832" t="s">
        <v>2153</v>
      </c>
      <c r="C160" s="832" t="s">
        <v>1592</v>
      </c>
      <c r="D160" s="832" t="s">
        <v>2169</v>
      </c>
      <c r="E160" s="832" t="s">
        <v>2161</v>
      </c>
      <c r="F160" s="849"/>
      <c r="G160" s="849"/>
      <c r="H160" s="849"/>
      <c r="I160" s="849"/>
      <c r="J160" s="849"/>
      <c r="K160" s="849"/>
      <c r="L160" s="849"/>
      <c r="M160" s="849"/>
      <c r="N160" s="849">
        <v>0.06</v>
      </c>
      <c r="O160" s="849">
        <v>196.56</v>
      </c>
      <c r="P160" s="837"/>
      <c r="Q160" s="850">
        <v>3276</v>
      </c>
    </row>
    <row r="161" spans="1:17" ht="14.4" customHeight="1" x14ac:dyDescent="0.3">
      <c r="A161" s="831" t="s">
        <v>2152</v>
      </c>
      <c r="B161" s="832" t="s">
        <v>2153</v>
      </c>
      <c r="C161" s="832" t="s">
        <v>1717</v>
      </c>
      <c r="D161" s="832" t="s">
        <v>2170</v>
      </c>
      <c r="E161" s="832" t="s">
        <v>2171</v>
      </c>
      <c r="F161" s="849"/>
      <c r="G161" s="849"/>
      <c r="H161" s="849"/>
      <c r="I161" s="849"/>
      <c r="J161" s="849">
        <v>1</v>
      </c>
      <c r="K161" s="849">
        <v>972.32</v>
      </c>
      <c r="L161" s="849">
        <v>1</v>
      </c>
      <c r="M161" s="849">
        <v>972.32</v>
      </c>
      <c r="N161" s="849"/>
      <c r="O161" s="849"/>
      <c r="P161" s="837"/>
      <c r="Q161" s="850"/>
    </row>
    <row r="162" spans="1:17" ht="14.4" customHeight="1" x14ac:dyDescent="0.3">
      <c r="A162" s="831" t="s">
        <v>2152</v>
      </c>
      <c r="B162" s="832" t="s">
        <v>2153</v>
      </c>
      <c r="C162" s="832" t="s">
        <v>1717</v>
      </c>
      <c r="D162" s="832" t="s">
        <v>2172</v>
      </c>
      <c r="E162" s="832" t="s">
        <v>2173</v>
      </c>
      <c r="F162" s="849"/>
      <c r="G162" s="849"/>
      <c r="H162" s="849"/>
      <c r="I162" s="849"/>
      <c r="J162" s="849">
        <v>1</v>
      </c>
      <c r="K162" s="849">
        <v>943.25</v>
      </c>
      <c r="L162" s="849">
        <v>1</v>
      </c>
      <c r="M162" s="849">
        <v>943.25</v>
      </c>
      <c r="N162" s="849"/>
      <c r="O162" s="849"/>
      <c r="P162" s="837"/>
      <c r="Q162" s="850"/>
    </row>
    <row r="163" spans="1:17" ht="14.4" customHeight="1" x14ac:dyDescent="0.3">
      <c r="A163" s="831" t="s">
        <v>2152</v>
      </c>
      <c r="B163" s="832" t="s">
        <v>2153</v>
      </c>
      <c r="C163" s="832" t="s">
        <v>1717</v>
      </c>
      <c r="D163" s="832" t="s">
        <v>2174</v>
      </c>
      <c r="E163" s="832" t="s">
        <v>2175</v>
      </c>
      <c r="F163" s="849"/>
      <c r="G163" s="849"/>
      <c r="H163" s="849"/>
      <c r="I163" s="849"/>
      <c r="J163" s="849">
        <v>1</v>
      </c>
      <c r="K163" s="849">
        <v>7650</v>
      </c>
      <c r="L163" s="849">
        <v>1</v>
      </c>
      <c r="M163" s="849">
        <v>7650</v>
      </c>
      <c r="N163" s="849"/>
      <c r="O163" s="849"/>
      <c r="P163" s="837"/>
      <c r="Q163" s="850"/>
    </row>
    <row r="164" spans="1:17" ht="14.4" customHeight="1" x14ac:dyDescent="0.3">
      <c r="A164" s="831" t="s">
        <v>2152</v>
      </c>
      <c r="B164" s="832" t="s">
        <v>2153</v>
      </c>
      <c r="C164" s="832" t="s">
        <v>1717</v>
      </c>
      <c r="D164" s="832" t="s">
        <v>2176</v>
      </c>
      <c r="E164" s="832" t="s">
        <v>2177</v>
      </c>
      <c r="F164" s="849"/>
      <c r="G164" s="849"/>
      <c r="H164" s="849"/>
      <c r="I164" s="849"/>
      <c r="J164" s="849">
        <v>2</v>
      </c>
      <c r="K164" s="849">
        <v>23666.12</v>
      </c>
      <c r="L164" s="849">
        <v>1</v>
      </c>
      <c r="M164" s="849">
        <v>11833.06</v>
      </c>
      <c r="N164" s="849"/>
      <c r="O164" s="849"/>
      <c r="P164" s="837"/>
      <c r="Q164" s="850"/>
    </row>
    <row r="165" spans="1:17" ht="14.4" customHeight="1" x14ac:dyDescent="0.3">
      <c r="A165" s="831" t="s">
        <v>2152</v>
      </c>
      <c r="B165" s="832" t="s">
        <v>2153</v>
      </c>
      <c r="C165" s="832" t="s">
        <v>1717</v>
      </c>
      <c r="D165" s="832" t="s">
        <v>2178</v>
      </c>
      <c r="E165" s="832" t="s">
        <v>2179</v>
      </c>
      <c r="F165" s="849"/>
      <c r="G165" s="849"/>
      <c r="H165" s="849"/>
      <c r="I165" s="849"/>
      <c r="J165" s="849">
        <v>1</v>
      </c>
      <c r="K165" s="849">
        <v>831.16</v>
      </c>
      <c r="L165" s="849">
        <v>1</v>
      </c>
      <c r="M165" s="849">
        <v>831.16</v>
      </c>
      <c r="N165" s="849"/>
      <c r="O165" s="849"/>
      <c r="P165" s="837"/>
      <c r="Q165" s="850"/>
    </row>
    <row r="166" spans="1:17" ht="14.4" customHeight="1" x14ac:dyDescent="0.3">
      <c r="A166" s="831" t="s">
        <v>2152</v>
      </c>
      <c r="B166" s="832" t="s">
        <v>2153</v>
      </c>
      <c r="C166" s="832" t="s">
        <v>1717</v>
      </c>
      <c r="D166" s="832" t="s">
        <v>2180</v>
      </c>
      <c r="E166" s="832" t="s">
        <v>2181</v>
      </c>
      <c r="F166" s="849"/>
      <c r="G166" s="849"/>
      <c r="H166" s="849"/>
      <c r="I166" s="849"/>
      <c r="J166" s="849">
        <v>1</v>
      </c>
      <c r="K166" s="849">
        <v>1086.17</v>
      </c>
      <c r="L166" s="849">
        <v>1</v>
      </c>
      <c r="M166" s="849">
        <v>1086.17</v>
      </c>
      <c r="N166" s="849"/>
      <c r="O166" s="849"/>
      <c r="P166" s="837"/>
      <c r="Q166" s="850"/>
    </row>
    <row r="167" spans="1:17" ht="14.4" customHeight="1" x14ac:dyDescent="0.3">
      <c r="A167" s="831" t="s">
        <v>2152</v>
      </c>
      <c r="B167" s="832" t="s">
        <v>2153</v>
      </c>
      <c r="C167" s="832" t="s">
        <v>1717</v>
      </c>
      <c r="D167" s="832" t="s">
        <v>2182</v>
      </c>
      <c r="E167" s="832" t="s">
        <v>2183</v>
      </c>
      <c r="F167" s="849"/>
      <c r="G167" s="849"/>
      <c r="H167" s="849"/>
      <c r="I167" s="849"/>
      <c r="J167" s="849">
        <v>1</v>
      </c>
      <c r="K167" s="849">
        <v>16831.689999999999</v>
      </c>
      <c r="L167" s="849">
        <v>1</v>
      </c>
      <c r="M167" s="849">
        <v>16831.689999999999</v>
      </c>
      <c r="N167" s="849"/>
      <c r="O167" s="849"/>
      <c r="P167" s="837"/>
      <c r="Q167" s="850"/>
    </row>
    <row r="168" spans="1:17" ht="14.4" customHeight="1" x14ac:dyDescent="0.3">
      <c r="A168" s="831" t="s">
        <v>2152</v>
      </c>
      <c r="B168" s="832" t="s">
        <v>2153</v>
      </c>
      <c r="C168" s="832" t="s">
        <v>1717</v>
      </c>
      <c r="D168" s="832" t="s">
        <v>2184</v>
      </c>
      <c r="E168" s="832" t="s">
        <v>2185</v>
      </c>
      <c r="F168" s="849"/>
      <c r="G168" s="849"/>
      <c r="H168" s="849"/>
      <c r="I168" s="849"/>
      <c r="J168" s="849">
        <v>1</v>
      </c>
      <c r="K168" s="849">
        <v>4066.69</v>
      </c>
      <c r="L168" s="849">
        <v>1</v>
      </c>
      <c r="M168" s="849">
        <v>4066.69</v>
      </c>
      <c r="N168" s="849"/>
      <c r="O168" s="849"/>
      <c r="P168" s="837"/>
      <c r="Q168" s="850"/>
    </row>
    <row r="169" spans="1:17" ht="14.4" customHeight="1" x14ac:dyDescent="0.3">
      <c r="A169" s="831" t="s">
        <v>2152</v>
      </c>
      <c r="B169" s="832" t="s">
        <v>2153</v>
      </c>
      <c r="C169" s="832" t="s">
        <v>1602</v>
      </c>
      <c r="D169" s="832" t="s">
        <v>2186</v>
      </c>
      <c r="E169" s="832" t="s">
        <v>2187</v>
      </c>
      <c r="F169" s="849">
        <v>1</v>
      </c>
      <c r="G169" s="849">
        <v>187</v>
      </c>
      <c r="H169" s="849"/>
      <c r="I169" s="849">
        <v>187</v>
      </c>
      <c r="J169" s="849"/>
      <c r="K169" s="849"/>
      <c r="L169" s="849"/>
      <c r="M169" s="849"/>
      <c r="N169" s="849"/>
      <c r="O169" s="849"/>
      <c r="P169" s="837"/>
      <c r="Q169" s="850"/>
    </row>
    <row r="170" spans="1:17" ht="14.4" customHeight="1" x14ac:dyDescent="0.3">
      <c r="A170" s="831" t="s">
        <v>2152</v>
      </c>
      <c r="B170" s="832" t="s">
        <v>2153</v>
      </c>
      <c r="C170" s="832" t="s">
        <v>1602</v>
      </c>
      <c r="D170" s="832" t="s">
        <v>2188</v>
      </c>
      <c r="E170" s="832" t="s">
        <v>2189</v>
      </c>
      <c r="F170" s="849">
        <v>27</v>
      </c>
      <c r="G170" s="849">
        <v>6021</v>
      </c>
      <c r="H170" s="849">
        <v>2.6879464285714287</v>
      </c>
      <c r="I170" s="849">
        <v>223</v>
      </c>
      <c r="J170" s="849">
        <v>10</v>
      </c>
      <c r="K170" s="849">
        <v>2240</v>
      </c>
      <c r="L170" s="849">
        <v>1</v>
      </c>
      <c r="M170" s="849">
        <v>224</v>
      </c>
      <c r="N170" s="849">
        <v>8</v>
      </c>
      <c r="O170" s="849">
        <v>1800</v>
      </c>
      <c r="P170" s="837">
        <v>0.8035714285714286</v>
      </c>
      <c r="Q170" s="850">
        <v>225</v>
      </c>
    </row>
    <row r="171" spans="1:17" ht="14.4" customHeight="1" x14ac:dyDescent="0.3">
      <c r="A171" s="831" t="s">
        <v>2152</v>
      </c>
      <c r="B171" s="832" t="s">
        <v>2153</v>
      </c>
      <c r="C171" s="832" t="s">
        <v>1602</v>
      </c>
      <c r="D171" s="832" t="s">
        <v>2190</v>
      </c>
      <c r="E171" s="832" t="s">
        <v>2191</v>
      </c>
      <c r="F171" s="849">
        <v>20</v>
      </c>
      <c r="G171" s="849">
        <v>4500</v>
      </c>
      <c r="H171" s="849">
        <v>2.4889380530973453</v>
      </c>
      <c r="I171" s="849">
        <v>225</v>
      </c>
      <c r="J171" s="849">
        <v>8</v>
      </c>
      <c r="K171" s="849">
        <v>1808</v>
      </c>
      <c r="L171" s="849">
        <v>1</v>
      </c>
      <c r="M171" s="849">
        <v>226</v>
      </c>
      <c r="N171" s="849">
        <v>12</v>
      </c>
      <c r="O171" s="849">
        <v>2724</v>
      </c>
      <c r="P171" s="837">
        <v>1.5066371681415929</v>
      </c>
      <c r="Q171" s="850">
        <v>227</v>
      </c>
    </row>
    <row r="172" spans="1:17" ht="14.4" customHeight="1" x14ac:dyDescent="0.3">
      <c r="A172" s="831" t="s">
        <v>2152</v>
      </c>
      <c r="B172" s="832" t="s">
        <v>2153</v>
      </c>
      <c r="C172" s="832" t="s">
        <v>1602</v>
      </c>
      <c r="D172" s="832" t="s">
        <v>2192</v>
      </c>
      <c r="E172" s="832" t="s">
        <v>2193</v>
      </c>
      <c r="F172" s="849"/>
      <c r="G172" s="849"/>
      <c r="H172" s="849"/>
      <c r="I172" s="849"/>
      <c r="J172" s="849"/>
      <c r="K172" s="849"/>
      <c r="L172" s="849"/>
      <c r="M172" s="849"/>
      <c r="N172" s="849">
        <v>1</v>
      </c>
      <c r="O172" s="849">
        <v>629</v>
      </c>
      <c r="P172" s="837"/>
      <c r="Q172" s="850">
        <v>629</v>
      </c>
    </row>
    <row r="173" spans="1:17" ht="14.4" customHeight="1" x14ac:dyDescent="0.3">
      <c r="A173" s="831" t="s">
        <v>2152</v>
      </c>
      <c r="B173" s="832" t="s">
        <v>2153</v>
      </c>
      <c r="C173" s="832" t="s">
        <v>1602</v>
      </c>
      <c r="D173" s="832" t="s">
        <v>2194</v>
      </c>
      <c r="E173" s="832" t="s">
        <v>2195</v>
      </c>
      <c r="F173" s="849"/>
      <c r="G173" s="849"/>
      <c r="H173" s="849"/>
      <c r="I173" s="849"/>
      <c r="J173" s="849">
        <v>1</v>
      </c>
      <c r="K173" s="849">
        <v>461</v>
      </c>
      <c r="L173" s="849">
        <v>1</v>
      </c>
      <c r="M173" s="849">
        <v>461</v>
      </c>
      <c r="N173" s="849">
        <v>1</v>
      </c>
      <c r="O173" s="849">
        <v>462</v>
      </c>
      <c r="P173" s="837">
        <v>1.0021691973969631</v>
      </c>
      <c r="Q173" s="850">
        <v>462</v>
      </c>
    </row>
    <row r="174" spans="1:17" ht="14.4" customHeight="1" x14ac:dyDescent="0.3">
      <c r="A174" s="831" t="s">
        <v>2152</v>
      </c>
      <c r="B174" s="832" t="s">
        <v>2153</v>
      </c>
      <c r="C174" s="832" t="s">
        <v>1602</v>
      </c>
      <c r="D174" s="832" t="s">
        <v>2196</v>
      </c>
      <c r="E174" s="832" t="s">
        <v>2197</v>
      </c>
      <c r="F174" s="849">
        <v>1</v>
      </c>
      <c r="G174" s="849">
        <v>265</v>
      </c>
      <c r="H174" s="849"/>
      <c r="I174" s="849">
        <v>265</v>
      </c>
      <c r="J174" s="849"/>
      <c r="K174" s="849"/>
      <c r="L174" s="849"/>
      <c r="M174" s="849"/>
      <c r="N174" s="849"/>
      <c r="O174" s="849"/>
      <c r="P174" s="837"/>
      <c r="Q174" s="850"/>
    </row>
    <row r="175" spans="1:17" ht="14.4" customHeight="1" x14ac:dyDescent="0.3">
      <c r="A175" s="831" t="s">
        <v>2152</v>
      </c>
      <c r="B175" s="832" t="s">
        <v>2153</v>
      </c>
      <c r="C175" s="832" t="s">
        <v>1602</v>
      </c>
      <c r="D175" s="832" t="s">
        <v>2198</v>
      </c>
      <c r="E175" s="832" t="s">
        <v>2199</v>
      </c>
      <c r="F175" s="849"/>
      <c r="G175" s="849"/>
      <c r="H175" s="849"/>
      <c r="I175" s="849"/>
      <c r="J175" s="849">
        <v>1</v>
      </c>
      <c r="K175" s="849">
        <v>1577</v>
      </c>
      <c r="L175" s="849">
        <v>1</v>
      </c>
      <c r="M175" s="849">
        <v>1577</v>
      </c>
      <c r="N175" s="849"/>
      <c r="O175" s="849"/>
      <c r="P175" s="837"/>
      <c r="Q175" s="850"/>
    </row>
    <row r="176" spans="1:17" ht="14.4" customHeight="1" x14ac:dyDescent="0.3">
      <c r="A176" s="831" t="s">
        <v>2152</v>
      </c>
      <c r="B176" s="832" t="s">
        <v>2153</v>
      </c>
      <c r="C176" s="832" t="s">
        <v>1602</v>
      </c>
      <c r="D176" s="832" t="s">
        <v>2200</v>
      </c>
      <c r="E176" s="832" t="s">
        <v>2201</v>
      </c>
      <c r="F176" s="849">
        <v>7</v>
      </c>
      <c r="G176" s="849">
        <v>36099</v>
      </c>
      <c r="H176" s="849">
        <v>0.53835714498762188</v>
      </c>
      <c r="I176" s="849">
        <v>5157</v>
      </c>
      <c r="J176" s="849">
        <v>13</v>
      </c>
      <c r="K176" s="849">
        <v>67054</v>
      </c>
      <c r="L176" s="849">
        <v>1</v>
      </c>
      <c r="M176" s="849">
        <v>5158</v>
      </c>
      <c r="N176" s="849">
        <v>5</v>
      </c>
      <c r="O176" s="849">
        <v>25810</v>
      </c>
      <c r="P176" s="837">
        <v>0.38491365168371761</v>
      </c>
      <c r="Q176" s="850">
        <v>5162</v>
      </c>
    </row>
    <row r="177" spans="1:17" ht="14.4" customHeight="1" x14ac:dyDescent="0.3">
      <c r="A177" s="831" t="s">
        <v>2152</v>
      </c>
      <c r="B177" s="832" t="s">
        <v>2153</v>
      </c>
      <c r="C177" s="832" t="s">
        <v>1602</v>
      </c>
      <c r="D177" s="832" t="s">
        <v>2202</v>
      </c>
      <c r="E177" s="832" t="s">
        <v>2203</v>
      </c>
      <c r="F177" s="849">
        <v>2</v>
      </c>
      <c r="G177" s="849">
        <v>11240</v>
      </c>
      <c r="H177" s="849"/>
      <c r="I177" s="849">
        <v>5620</v>
      </c>
      <c r="J177" s="849"/>
      <c r="K177" s="849"/>
      <c r="L177" s="849"/>
      <c r="M177" s="849"/>
      <c r="N177" s="849">
        <v>1</v>
      </c>
      <c r="O177" s="849">
        <v>5626</v>
      </c>
      <c r="P177" s="837"/>
      <c r="Q177" s="850">
        <v>5626</v>
      </c>
    </row>
    <row r="178" spans="1:17" ht="14.4" customHeight="1" x14ac:dyDescent="0.3">
      <c r="A178" s="831" t="s">
        <v>2152</v>
      </c>
      <c r="B178" s="832" t="s">
        <v>2153</v>
      </c>
      <c r="C178" s="832" t="s">
        <v>1602</v>
      </c>
      <c r="D178" s="832" t="s">
        <v>2204</v>
      </c>
      <c r="E178" s="832" t="s">
        <v>2205</v>
      </c>
      <c r="F178" s="849">
        <v>119</v>
      </c>
      <c r="G178" s="849">
        <v>21063</v>
      </c>
      <c r="H178" s="849">
        <v>1.1601123595505618</v>
      </c>
      <c r="I178" s="849">
        <v>177</v>
      </c>
      <c r="J178" s="849">
        <v>102</v>
      </c>
      <c r="K178" s="849">
        <v>18156</v>
      </c>
      <c r="L178" s="849">
        <v>1</v>
      </c>
      <c r="M178" s="849">
        <v>178</v>
      </c>
      <c r="N178" s="849">
        <v>62</v>
      </c>
      <c r="O178" s="849">
        <v>11098</v>
      </c>
      <c r="P178" s="837">
        <v>0.61125798634060369</v>
      </c>
      <c r="Q178" s="850">
        <v>179</v>
      </c>
    </row>
    <row r="179" spans="1:17" ht="14.4" customHeight="1" x14ac:dyDescent="0.3">
      <c r="A179" s="831" t="s">
        <v>2152</v>
      </c>
      <c r="B179" s="832" t="s">
        <v>2153</v>
      </c>
      <c r="C179" s="832" t="s">
        <v>1602</v>
      </c>
      <c r="D179" s="832" t="s">
        <v>2206</v>
      </c>
      <c r="E179" s="832" t="s">
        <v>2207</v>
      </c>
      <c r="F179" s="849">
        <v>4</v>
      </c>
      <c r="G179" s="849">
        <v>10948</v>
      </c>
      <c r="H179" s="849">
        <v>0.5714285714285714</v>
      </c>
      <c r="I179" s="849">
        <v>2737</v>
      </c>
      <c r="J179" s="849">
        <v>7</v>
      </c>
      <c r="K179" s="849">
        <v>19159</v>
      </c>
      <c r="L179" s="849">
        <v>1</v>
      </c>
      <c r="M179" s="849">
        <v>2737</v>
      </c>
      <c r="N179" s="849">
        <v>5</v>
      </c>
      <c r="O179" s="849">
        <v>13700</v>
      </c>
      <c r="P179" s="837">
        <v>0.71506863615011218</v>
      </c>
      <c r="Q179" s="850">
        <v>2740</v>
      </c>
    </row>
    <row r="180" spans="1:17" ht="14.4" customHeight="1" x14ac:dyDescent="0.3">
      <c r="A180" s="831" t="s">
        <v>2152</v>
      </c>
      <c r="B180" s="832" t="s">
        <v>2153</v>
      </c>
      <c r="C180" s="832" t="s">
        <v>1602</v>
      </c>
      <c r="D180" s="832" t="s">
        <v>2208</v>
      </c>
      <c r="E180" s="832" t="s">
        <v>2209</v>
      </c>
      <c r="F180" s="849"/>
      <c r="G180" s="849"/>
      <c r="H180" s="849"/>
      <c r="I180" s="849"/>
      <c r="J180" s="849">
        <v>1</v>
      </c>
      <c r="K180" s="849">
        <v>5270</v>
      </c>
      <c r="L180" s="849">
        <v>1</v>
      </c>
      <c r="M180" s="849">
        <v>5270</v>
      </c>
      <c r="N180" s="849">
        <v>3</v>
      </c>
      <c r="O180" s="849">
        <v>15822</v>
      </c>
      <c r="P180" s="837">
        <v>3.0022770398481975</v>
      </c>
      <c r="Q180" s="850">
        <v>5274</v>
      </c>
    </row>
    <row r="181" spans="1:17" ht="14.4" customHeight="1" x14ac:dyDescent="0.3">
      <c r="A181" s="831" t="s">
        <v>2152</v>
      </c>
      <c r="B181" s="832" t="s">
        <v>2153</v>
      </c>
      <c r="C181" s="832" t="s">
        <v>1602</v>
      </c>
      <c r="D181" s="832" t="s">
        <v>2210</v>
      </c>
      <c r="E181" s="832" t="s">
        <v>2211</v>
      </c>
      <c r="F181" s="849">
        <v>4</v>
      </c>
      <c r="G181" s="849">
        <v>2700</v>
      </c>
      <c r="H181" s="849">
        <v>2</v>
      </c>
      <c r="I181" s="849">
        <v>675</v>
      </c>
      <c r="J181" s="849">
        <v>2</v>
      </c>
      <c r="K181" s="849">
        <v>1350</v>
      </c>
      <c r="L181" s="849">
        <v>1</v>
      </c>
      <c r="M181" s="849">
        <v>675</v>
      </c>
      <c r="N181" s="849"/>
      <c r="O181" s="849"/>
      <c r="P181" s="837"/>
      <c r="Q181" s="850"/>
    </row>
    <row r="182" spans="1:17" ht="14.4" customHeight="1" x14ac:dyDescent="0.3">
      <c r="A182" s="831" t="s">
        <v>2152</v>
      </c>
      <c r="B182" s="832" t="s">
        <v>2153</v>
      </c>
      <c r="C182" s="832" t="s">
        <v>1602</v>
      </c>
      <c r="D182" s="832" t="s">
        <v>2212</v>
      </c>
      <c r="E182" s="832" t="s">
        <v>2213</v>
      </c>
      <c r="F182" s="849"/>
      <c r="G182" s="849"/>
      <c r="H182" s="849"/>
      <c r="I182" s="849"/>
      <c r="J182" s="849">
        <v>1</v>
      </c>
      <c r="K182" s="849">
        <v>569</v>
      </c>
      <c r="L182" s="849">
        <v>1</v>
      </c>
      <c r="M182" s="849">
        <v>569</v>
      </c>
      <c r="N182" s="849">
        <v>1</v>
      </c>
      <c r="O182" s="849">
        <v>571</v>
      </c>
      <c r="P182" s="837">
        <v>1.0035149384885764</v>
      </c>
      <c r="Q182" s="850">
        <v>571</v>
      </c>
    </row>
    <row r="183" spans="1:17" ht="14.4" customHeight="1" x14ac:dyDescent="0.3">
      <c r="A183" s="831" t="s">
        <v>2152</v>
      </c>
      <c r="B183" s="832" t="s">
        <v>2153</v>
      </c>
      <c r="C183" s="832" t="s">
        <v>1602</v>
      </c>
      <c r="D183" s="832" t="s">
        <v>2214</v>
      </c>
      <c r="E183" s="832" t="s">
        <v>2215</v>
      </c>
      <c r="F183" s="849"/>
      <c r="G183" s="849"/>
      <c r="H183" s="849"/>
      <c r="I183" s="849"/>
      <c r="J183" s="849"/>
      <c r="K183" s="849"/>
      <c r="L183" s="849"/>
      <c r="M183" s="849"/>
      <c r="N183" s="849">
        <v>1</v>
      </c>
      <c r="O183" s="849">
        <v>156</v>
      </c>
      <c r="P183" s="837"/>
      <c r="Q183" s="850">
        <v>156</v>
      </c>
    </row>
    <row r="184" spans="1:17" ht="14.4" customHeight="1" x14ac:dyDescent="0.3">
      <c r="A184" s="831" t="s">
        <v>2152</v>
      </c>
      <c r="B184" s="832" t="s">
        <v>2153</v>
      </c>
      <c r="C184" s="832" t="s">
        <v>1602</v>
      </c>
      <c r="D184" s="832" t="s">
        <v>2216</v>
      </c>
      <c r="E184" s="832" t="s">
        <v>2217</v>
      </c>
      <c r="F184" s="849"/>
      <c r="G184" s="849"/>
      <c r="H184" s="849"/>
      <c r="I184" s="849"/>
      <c r="J184" s="849">
        <v>3</v>
      </c>
      <c r="K184" s="849">
        <v>615</v>
      </c>
      <c r="L184" s="849">
        <v>1</v>
      </c>
      <c r="M184" s="849">
        <v>205</v>
      </c>
      <c r="N184" s="849"/>
      <c r="O184" s="849"/>
      <c r="P184" s="837"/>
      <c r="Q184" s="850"/>
    </row>
    <row r="185" spans="1:17" ht="14.4" customHeight="1" x14ac:dyDescent="0.3">
      <c r="A185" s="831" t="s">
        <v>2152</v>
      </c>
      <c r="B185" s="832" t="s">
        <v>2153</v>
      </c>
      <c r="C185" s="832" t="s">
        <v>1602</v>
      </c>
      <c r="D185" s="832" t="s">
        <v>2218</v>
      </c>
      <c r="E185" s="832" t="s">
        <v>2219</v>
      </c>
      <c r="F185" s="849"/>
      <c r="G185" s="849"/>
      <c r="H185" s="849"/>
      <c r="I185" s="849"/>
      <c r="J185" s="849"/>
      <c r="K185" s="849"/>
      <c r="L185" s="849"/>
      <c r="M185" s="849"/>
      <c r="N185" s="849">
        <v>1</v>
      </c>
      <c r="O185" s="849">
        <v>428</v>
      </c>
      <c r="P185" s="837"/>
      <c r="Q185" s="850">
        <v>428</v>
      </c>
    </row>
    <row r="186" spans="1:17" ht="14.4" customHeight="1" x14ac:dyDescent="0.3">
      <c r="A186" s="831" t="s">
        <v>2152</v>
      </c>
      <c r="B186" s="832" t="s">
        <v>2153</v>
      </c>
      <c r="C186" s="832" t="s">
        <v>1602</v>
      </c>
      <c r="D186" s="832" t="s">
        <v>2220</v>
      </c>
      <c r="E186" s="832" t="s">
        <v>2221</v>
      </c>
      <c r="F186" s="849">
        <v>2</v>
      </c>
      <c r="G186" s="849">
        <v>4310</v>
      </c>
      <c r="H186" s="849">
        <v>0.99953617810760664</v>
      </c>
      <c r="I186" s="849">
        <v>2155</v>
      </c>
      <c r="J186" s="849">
        <v>2</v>
      </c>
      <c r="K186" s="849">
        <v>4312</v>
      </c>
      <c r="L186" s="849">
        <v>1</v>
      </c>
      <c r="M186" s="849">
        <v>2156</v>
      </c>
      <c r="N186" s="849"/>
      <c r="O186" s="849"/>
      <c r="P186" s="837"/>
      <c r="Q186" s="850"/>
    </row>
    <row r="187" spans="1:17" ht="14.4" customHeight="1" x14ac:dyDescent="0.3">
      <c r="A187" s="831" t="s">
        <v>2152</v>
      </c>
      <c r="B187" s="832" t="s">
        <v>2153</v>
      </c>
      <c r="C187" s="832" t="s">
        <v>1602</v>
      </c>
      <c r="D187" s="832" t="s">
        <v>2222</v>
      </c>
      <c r="E187" s="832" t="s">
        <v>2223</v>
      </c>
      <c r="F187" s="849">
        <v>4</v>
      </c>
      <c r="G187" s="849">
        <v>3736</v>
      </c>
      <c r="H187" s="849">
        <v>0.79914438502673801</v>
      </c>
      <c r="I187" s="849">
        <v>934</v>
      </c>
      <c r="J187" s="849">
        <v>5</v>
      </c>
      <c r="K187" s="849">
        <v>4675</v>
      </c>
      <c r="L187" s="849">
        <v>1</v>
      </c>
      <c r="M187" s="849">
        <v>935</v>
      </c>
      <c r="N187" s="849">
        <v>2</v>
      </c>
      <c r="O187" s="849">
        <v>1876</v>
      </c>
      <c r="P187" s="837">
        <v>0.40128342245989307</v>
      </c>
      <c r="Q187" s="850">
        <v>938</v>
      </c>
    </row>
    <row r="188" spans="1:17" ht="14.4" customHeight="1" x14ac:dyDescent="0.3">
      <c r="A188" s="831" t="s">
        <v>2152</v>
      </c>
      <c r="B188" s="832" t="s">
        <v>2153</v>
      </c>
      <c r="C188" s="832" t="s">
        <v>1602</v>
      </c>
      <c r="D188" s="832" t="s">
        <v>2224</v>
      </c>
      <c r="E188" s="832" t="s">
        <v>2225</v>
      </c>
      <c r="F188" s="849"/>
      <c r="G188" s="849"/>
      <c r="H188" s="849"/>
      <c r="I188" s="849"/>
      <c r="J188" s="849">
        <v>1</v>
      </c>
      <c r="K188" s="849">
        <v>8462</v>
      </c>
      <c r="L188" s="849">
        <v>1</v>
      </c>
      <c r="M188" s="849">
        <v>8462</v>
      </c>
      <c r="N188" s="849"/>
      <c r="O188" s="849"/>
      <c r="P188" s="837"/>
      <c r="Q188" s="850"/>
    </row>
    <row r="189" spans="1:17" ht="14.4" customHeight="1" x14ac:dyDescent="0.3">
      <c r="A189" s="831" t="s">
        <v>2226</v>
      </c>
      <c r="B189" s="832" t="s">
        <v>2227</v>
      </c>
      <c r="C189" s="832" t="s">
        <v>1602</v>
      </c>
      <c r="D189" s="832" t="s">
        <v>2228</v>
      </c>
      <c r="E189" s="832" t="s">
        <v>2229</v>
      </c>
      <c r="F189" s="849">
        <v>4</v>
      </c>
      <c r="G189" s="849">
        <v>844</v>
      </c>
      <c r="H189" s="849">
        <v>0.99528301886792447</v>
      </c>
      <c r="I189" s="849">
        <v>211</v>
      </c>
      <c r="J189" s="849">
        <v>4</v>
      </c>
      <c r="K189" s="849">
        <v>848</v>
      </c>
      <c r="L189" s="849">
        <v>1</v>
      </c>
      <c r="M189" s="849">
        <v>212</v>
      </c>
      <c r="N189" s="849">
        <v>7</v>
      </c>
      <c r="O189" s="849">
        <v>1491</v>
      </c>
      <c r="P189" s="837">
        <v>1.758254716981132</v>
      </c>
      <c r="Q189" s="850">
        <v>213</v>
      </c>
    </row>
    <row r="190" spans="1:17" ht="14.4" customHeight="1" x14ac:dyDescent="0.3">
      <c r="A190" s="831" t="s">
        <v>2226</v>
      </c>
      <c r="B190" s="832" t="s">
        <v>2227</v>
      </c>
      <c r="C190" s="832" t="s">
        <v>1602</v>
      </c>
      <c r="D190" s="832" t="s">
        <v>2230</v>
      </c>
      <c r="E190" s="832" t="s">
        <v>2231</v>
      </c>
      <c r="F190" s="849">
        <v>38</v>
      </c>
      <c r="G190" s="849">
        <v>11438</v>
      </c>
      <c r="H190" s="849">
        <v>0.61087374492629776</v>
      </c>
      <c r="I190" s="849">
        <v>301</v>
      </c>
      <c r="J190" s="849">
        <v>62</v>
      </c>
      <c r="K190" s="849">
        <v>18724</v>
      </c>
      <c r="L190" s="849">
        <v>1</v>
      </c>
      <c r="M190" s="849">
        <v>302</v>
      </c>
      <c r="N190" s="849">
        <v>62</v>
      </c>
      <c r="O190" s="849">
        <v>18786</v>
      </c>
      <c r="P190" s="837">
        <v>1.0033112582781456</v>
      </c>
      <c r="Q190" s="850">
        <v>303</v>
      </c>
    </row>
    <row r="191" spans="1:17" ht="14.4" customHeight="1" x14ac:dyDescent="0.3">
      <c r="A191" s="831" t="s">
        <v>2226</v>
      </c>
      <c r="B191" s="832" t="s">
        <v>2227</v>
      </c>
      <c r="C191" s="832" t="s">
        <v>1602</v>
      </c>
      <c r="D191" s="832" t="s">
        <v>2232</v>
      </c>
      <c r="E191" s="832" t="s">
        <v>2233</v>
      </c>
      <c r="F191" s="849"/>
      <c r="G191" s="849"/>
      <c r="H191" s="849"/>
      <c r="I191" s="849"/>
      <c r="J191" s="849">
        <v>6</v>
      </c>
      <c r="K191" s="849">
        <v>600</v>
      </c>
      <c r="L191" s="849">
        <v>1</v>
      </c>
      <c r="M191" s="849">
        <v>100</v>
      </c>
      <c r="N191" s="849">
        <v>6</v>
      </c>
      <c r="O191" s="849">
        <v>600</v>
      </c>
      <c r="P191" s="837">
        <v>1</v>
      </c>
      <c r="Q191" s="850">
        <v>100</v>
      </c>
    </row>
    <row r="192" spans="1:17" ht="14.4" customHeight="1" x14ac:dyDescent="0.3">
      <c r="A192" s="831" t="s">
        <v>2226</v>
      </c>
      <c r="B192" s="832" t="s">
        <v>2227</v>
      </c>
      <c r="C192" s="832" t="s">
        <v>1602</v>
      </c>
      <c r="D192" s="832" t="s">
        <v>2234</v>
      </c>
      <c r="E192" s="832" t="s">
        <v>2235</v>
      </c>
      <c r="F192" s="849"/>
      <c r="G192" s="849"/>
      <c r="H192" s="849"/>
      <c r="I192" s="849"/>
      <c r="J192" s="849">
        <v>3</v>
      </c>
      <c r="K192" s="849">
        <v>696</v>
      </c>
      <c r="L192" s="849">
        <v>1</v>
      </c>
      <c r="M192" s="849">
        <v>232</v>
      </c>
      <c r="N192" s="849">
        <v>3</v>
      </c>
      <c r="O192" s="849">
        <v>705</v>
      </c>
      <c r="P192" s="837">
        <v>1.0129310344827587</v>
      </c>
      <c r="Q192" s="850">
        <v>235</v>
      </c>
    </row>
    <row r="193" spans="1:17" ht="14.4" customHeight="1" x14ac:dyDescent="0.3">
      <c r="A193" s="831" t="s">
        <v>2226</v>
      </c>
      <c r="B193" s="832" t="s">
        <v>2227</v>
      </c>
      <c r="C193" s="832" t="s">
        <v>1602</v>
      </c>
      <c r="D193" s="832" t="s">
        <v>2236</v>
      </c>
      <c r="E193" s="832" t="s">
        <v>2237</v>
      </c>
      <c r="F193" s="849">
        <v>17</v>
      </c>
      <c r="G193" s="849">
        <v>2329</v>
      </c>
      <c r="H193" s="849">
        <v>0.77272727272727271</v>
      </c>
      <c r="I193" s="849">
        <v>137</v>
      </c>
      <c r="J193" s="849">
        <v>22</v>
      </c>
      <c r="K193" s="849">
        <v>3014</v>
      </c>
      <c r="L193" s="849">
        <v>1</v>
      </c>
      <c r="M193" s="849">
        <v>137</v>
      </c>
      <c r="N193" s="849">
        <v>19</v>
      </c>
      <c r="O193" s="849">
        <v>2622</v>
      </c>
      <c r="P193" s="837">
        <v>0.86994027869940282</v>
      </c>
      <c r="Q193" s="850">
        <v>138</v>
      </c>
    </row>
    <row r="194" spans="1:17" ht="14.4" customHeight="1" x14ac:dyDescent="0.3">
      <c r="A194" s="831" t="s">
        <v>2226</v>
      </c>
      <c r="B194" s="832" t="s">
        <v>2227</v>
      </c>
      <c r="C194" s="832" t="s">
        <v>1602</v>
      </c>
      <c r="D194" s="832" t="s">
        <v>2238</v>
      </c>
      <c r="E194" s="832" t="s">
        <v>2237</v>
      </c>
      <c r="F194" s="849"/>
      <c r="G194" s="849"/>
      <c r="H194" s="849"/>
      <c r="I194" s="849"/>
      <c r="J194" s="849">
        <v>3</v>
      </c>
      <c r="K194" s="849">
        <v>552</v>
      </c>
      <c r="L194" s="849">
        <v>1</v>
      </c>
      <c r="M194" s="849">
        <v>184</v>
      </c>
      <c r="N194" s="849"/>
      <c r="O194" s="849"/>
      <c r="P194" s="837"/>
      <c r="Q194" s="850"/>
    </row>
    <row r="195" spans="1:17" ht="14.4" customHeight="1" x14ac:dyDescent="0.3">
      <c r="A195" s="831" t="s">
        <v>2226</v>
      </c>
      <c r="B195" s="832" t="s">
        <v>2227</v>
      </c>
      <c r="C195" s="832" t="s">
        <v>1602</v>
      </c>
      <c r="D195" s="832" t="s">
        <v>2239</v>
      </c>
      <c r="E195" s="832" t="s">
        <v>2240</v>
      </c>
      <c r="F195" s="849">
        <v>6</v>
      </c>
      <c r="G195" s="849">
        <v>1788</v>
      </c>
      <c r="H195" s="849">
        <v>0.85427615862398476</v>
      </c>
      <c r="I195" s="849">
        <v>298</v>
      </c>
      <c r="J195" s="849">
        <v>7</v>
      </c>
      <c r="K195" s="849">
        <v>2093</v>
      </c>
      <c r="L195" s="849">
        <v>1</v>
      </c>
      <c r="M195" s="849">
        <v>299</v>
      </c>
      <c r="N195" s="849">
        <v>1</v>
      </c>
      <c r="O195" s="849">
        <v>302</v>
      </c>
      <c r="P195" s="837">
        <v>0.14429049211657907</v>
      </c>
      <c r="Q195" s="850">
        <v>302</v>
      </c>
    </row>
    <row r="196" spans="1:17" ht="14.4" customHeight="1" x14ac:dyDescent="0.3">
      <c r="A196" s="831" t="s">
        <v>2226</v>
      </c>
      <c r="B196" s="832" t="s">
        <v>2227</v>
      </c>
      <c r="C196" s="832" t="s">
        <v>1602</v>
      </c>
      <c r="D196" s="832" t="s">
        <v>2241</v>
      </c>
      <c r="E196" s="832" t="s">
        <v>2242</v>
      </c>
      <c r="F196" s="849">
        <v>1</v>
      </c>
      <c r="G196" s="849">
        <v>639</v>
      </c>
      <c r="H196" s="849"/>
      <c r="I196" s="849">
        <v>639</v>
      </c>
      <c r="J196" s="849"/>
      <c r="K196" s="849"/>
      <c r="L196" s="849"/>
      <c r="M196" s="849"/>
      <c r="N196" s="849"/>
      <c r="O196" s="849"/>
      <c r="P196" s="837"/>
      <c r="Q196" s="850"/>
    </row>
    <row r="197" spans="1:17" ht="14.4" customHeight="1" x14ac:dyDescent="0.3">
      <c r="A197" s="831" t="s">
        <v>2226</v>
      </c>
      <c r="B197" s="832" t="s">
        <v>2227</v>
      </c>
      <c r="C197" s="832" t="s">
        <v>1602</v>
      </c>
      <c r="D197" s="832" t="s">
        <v>2243</v>
      </c>
      <c r="E197" s="832" t="s">
        <v>2244</v>
      </c>
      <c r="F197" s="849">
        <v>1</v>
      </c>
      <c r="G197" s="849">
        <v>608</v>
      </c>
      <c r="H197" s="849"/>
      <c r="I197" s="849">
        <v>608</v>
      </c>
      <c r="J197" s="849"/>
      <c r="K197" s="849"/>
      <c r="L197" s="849"/>
      <c r="M197" s="849"/>
      <c r="N197" s="849"/>
      <c r="O197" s="849"/>
      <c r="P197" s="837"/>
      <c r="Q197" s="850"/>
    </row>
    <row r="198" spans="1:17" ht="14.4" customHeight="1" x14ac:dyDescent="0.3">
      <c r="A198" s="831" t="s">
        <v>2226</v>
      </c>
      <c r="B198" s="832" t="s">
        <v>2227</v>
      </c>
      <c r="C198" s="832" t="s">
        <v>1602</v>
      </c>
      <c r="D198" s="832" t="s">
        <v>2245</v>
      </c>
      <c r="E198" s="832" t="s">
        <v>2246</v>
      </c>
      <c r="F198" s="849">
        <v>18</v>
      </c>
      <c r="G198" s="849">
        <v>3114</v>
      </c>
      <c r="H198" s="849">
        <v>0.89482758620689651</v>
      </c>
      <c r="I198" s="849">
        <v>173</v>
      </c>
      <c r="J198" s="849">
        <v>20</v>
      </c>
      <c r="K198" s="849">
        <v>3480</v>
      </c>
      <c r="L198" s="849">
        <v>1</v>
      </c>
      <c r="M198" s="849">
        <v>174</v>
      </c>
      <c r="N198" s="849">
        <v>15</v>
      </c>
      <c r="O198" s="849">
        <v>2625</v>
      </c>
      <c r="P198" s="837">
        <v>0.75431034482758619</v>
      </c>
      <c r="Q198" s="850">
        <v>175</v>
      </c>
    </row>
    <row r="199" spans="1:17" ht="14.4" customHeight="1" x14ac:dyDescent="0.3">
      <c r="A199" s="831" t="s">
        <v>2226</v>
      </c>
      <c r="B199" s="832" t="s">
        <v>2227</v>
      </c>
      <c r="C199" s="832" t="s">
        <v>1602</v>
      </c>
      <c r="D199" s="832" t="s">
        <v>2247</v>
      </c>
      <c r="E199" s="832" t="s">
        <v>2248</v>
      </c>
      <c r="F199" s="849">
        <v>3</v>
      </c>
      <c r="G199" s="849">
        <v>1041</v>
      </c>
      <c r="H199" s="849">
        <v>0.5</v>
      </c>
      <c r="I199" s="849">
        <v>347</v>
      </c>
      <c r="J199" s="849">
        <v>6</v>
      </c>
      <c r="K199" s="849">
        <v>2082</v>
      </c>
      <c r="L199" s="849">
        <v>1</v>
      </c>
      <c r="M199" s="849">
        <v>347</v>
      </c>
      <c r="N199" s="849">
        <v>16</v>
      </c>
      <c r="O199" s="849">
        <v>5568</v>
      </c>
      <c r="P199" s="837">
        <v>2.6743515850144091</v>
      </c>
      <c r="Q199" s="850">
        <v>348</v>
      </c>
    </row>
    <row r="200" spans="1:17" ht="14.4" customHeight="1" x14ac:dyDescent="0.3">
      <c r="A200" s="831" t="s">
        <v>2226</v>
      </c>
      <c r="B200" s="832" t="s">
        <v>2227</v>
      </c>
      <c r="C200" s="832" t="s">
        <v>1602</v>
      </c>
      <c r="D200" s="832" t="s">
        <v>2249</v>
      </c>
      <c r="E200" s="832" t="s">
        <v>2250</v>
      </c>
      <c r="F200" s="849">
        <v>17</v>
      </c>
      <c r="G200" s="849">
        <v>1326</v>
      </c>
      <c r="H200" s="849">
        <v>0.80952380952380953</v>
      </c>
      <c r="I200" s="849">
        <v>78</v>
      </c>
      <c r="J200" s="849">
        <v>21</v>
      </c>
      <c r="K200" s="849">
        <v>1638</v>
      </c>
      <c r="L200" s="849">
        <v>1</v>
      </c>
      <c r="M200" s="849">
        <v>78</v>
      </c>
      <c r="N200" s="849">
        <v>19</v>
      </c>
      <c r="O200" s="849">
        <v>1501</v>
      </c>
      <c r="P200" s="837">
        <v>0.91636141636141633</v>
      </c>
      <c r="Q200" s="850">
        <v>79</v>
      </c>
    </row>
    <row r="201" spans="1:17" ht="14.4" customHeight="1" x14ac:dyDescent="0.3">
      <c r="A201" s="831" t="s">
        <v>2226</v>
      </c>
      <c r="B201" s="832" t="s">
        <v>2227</v>
      </c>
      <c r="C201" s="832" t="s">
        <v>1602</v>
      </c>
      <c r="D201" s="832" t="s">
        <v>2251</v>
      </c>
      <c r="E201" s="832" t="s">
        <v>2252</v>
      </c>
      <c r="F201" s="849">
        <v>756</v>
      </c>
      <c r="G201" s="849">
        <v>247968</v>
      </c>
      <c r="H201" s="849">
        <v>0.94736842105263153</v>
      </c>
      <c r="I201" s="849">
        <v>328</v>
      </c>
      <c r="J201" s="849">
        <v>798</v>
      </c>
      <c r="K201" s="849">
        <v>261744</v>
      </c>
      <c r="L201" s="849">
        <v>1</v>
      </c>
      <c r="M201" s="849">
        <v>328</v>
      </c>
      <c r="N201" s="849">
        <v>737</v>
      </c>
      <c r="O201" s="849">
        <v>242473</v>
      </c>
      <c r="P201" s="837">
        <v>0.92637462558836114</v>
      </c>
      <c r="Q201" s="850">
        <v>329</v>
      </c>
    </row>
    <row r="202" spans="1:17" ht="14.4" customHeight="1" x14ac:dyDescent="0.3">
      <c r="A202" s="831" t="s">
        <v>2226</v>
      </c>
      <c r="B202" s="832" t="s">
        <v>2227</v>
      </c>
      <c r="C202" s="832" t="s">
        <v>1602</v>
      </c>
      <c r="D202" s="832" t="s">
        <v>2253</v>
      </c>
      <c r="E202" s="832" t="s">
        <v>2254</v>
      </c>
      <c r="F202" s="849">
        <v>12</v>
      </c>
      <c r="G202" s="849">
        <v>1956</v>
      </c>
      <c r="H202" s="849">
        <v>1.2</v>
      </c>
      <c r="I202" s="849">
        <v>163</v>
      </c>
      <c r="J202" s="849">
        <v>10</v>
      </c>
      <c r="K202" s="849">
        <v>1630</v>
      </c>
      <c r="L202" s="849">
        <v>1</v>
      </c>
      <c r="M202" s="849">
        <v>163</v>
      </c>
      <c r="N202" s="849">
        <v>6</v>
      </c>
      <c r="O202" s="849">
        <v>990</v>
      </c>
      <c r="P202" s="837">
        <v>0.6073619631901841</v>
      </c>
      <c r="Q202" s="850">
        <v>165</v>
      </c>
    </row>
    <row r="203" spans="1:17" ht="14.4" customHeight="1" x14ac:dyDescent="0.3">
      <c r="A203" s="831" t="s">
        <v>2226</v>
      </c>
      <c r="B203" s="832" t="s">
        <v>2227</v>
      </c>
      <c r="C203" s="832" t="s">
        <v>1602</v>
      </c>
      <c r="D203" s="832" t="s">
        <v>2255</v>
      </c>
      <c r="E203" s="832" t="s">
        <v>2229</v>
      </c>
      <c r="F203" s="849">
        <v>39</v>
      </c>
      <c r="G203" s="849">
        <v>2808</v>
      </c>
      <c r="H203" s="849">
        <v>1.7727272727272727</v>
      </c>
      <c r="I203" s="849">
        <v>72</v>
      </c>
      <c r="J203" s="849">
        <v>22</v>
      </c>
      <c r="K203" s="849">
        <v>1584</v>
      </c>
      <c r="L203" s="849">
        <v>1</v>
      </c>
      <c r="M203" s="849">
        <v>72</v>
      </c>
      <c r="N203" s="849">
        <v>30</v>
      </c>
      <c r="O203" s="849">
        <v>2220</v>
      </c>
      <c r="P203" s="837">
        <v>1.4015151515151516</v>
      </c>
      <c r="Q203" s="850">
        <v>74</v>
      </c>
    </row>
    <row r="204" spans="1:17" ht="14.4" customHeight="1" x14ac:dyDescent="0.3">
      <c r="A204" s="831" t="s">
        <v>2226</v>
      </c>
      <c r="B204" s="832" t="s">
        <v>2227</v>
      </c>
      <c r="C204" s="832" t="s">
        <v>1602</v>
      </c>
      <c r="D204" s="832" t="s">
        <v>2256</v>
      </c>
      <c r="E204" s="832" t="s">
        <v>2257</v>
      </c>
      <c r="F204" s="849">
        <v>4</v>
      </c>
      <c r="G204" s="849">
        <v>4844</v>
      </c>
      <c r="H204" s="849">
        <v>0.30743843615130745</v>
      </c>
      <c r="I204" s="849">
        <v>1211</v>
      </c>
      <c r="J204" s="849">
        <v>13</v>
      </c>
      <c r="K204" s="849">
        <v>15756</v>
      </c>
      <c r="L204" s="849">
        <v>1</v>
      </c>
      <c r="M204" s="849">
        <v>1212</v>
      </c>
      <c r="N204" s="849">
        <v>8</v>
      </c>
      <c r="O204" s="849">
        <v>9728</v>
      </c>
      <c r="P204" s="837">
        <v>0.6174155877126174</v>
      </c>
      <c r="Q204" s="850">
        <v>1216</v>
      </c>
    </row>
    <row r="205" spans="1:17" ht="14.4" customHeight="1" x14ac:dyDescent="0.3">
      <c r="A205" s="831" t="s">
        <v>2226</v>
      </c>
      <c r="B205" s="832" t="s">
        <v>2227</v>
      </c>
      <c r="C205" s="832" t="s">
        <v>1602</v>
      </c>
      <c r="D205" s="832" t="s">
        <v>2258</v>
      </c>
      <c r="E205" s="832" t="s">
        <v>2259</v>
      </c>
      <c r="F205" s="849">
        <v>171</v>
      </c>
      <c r="G205" s="849">
        <v>19494</v>
      </c>
      <c r="H205" s="849">
        <v>0.97984418195526513</v>
      </c>
      <c r="I205" s="849">
        <v>114</v>
      </c>
      <c r="J205" s="849">
        <v>173</v>
      </c>
      <c r="K205" s="849">
        <v>19895</v>
      </c>
      <c r="L205" s="849">
        <v>1</v>
      </c>
      <c r="M205" s="849">
        <v>115</v>
      </c>
      <c r="N205" s="849">
        <v>156</v>
      </c>
      <c r="O205" s="849">
        <v>18096</v>
      </c>
      <c r="P205" s="837">
        <v>0.90957527016838402</v>
      </c>
      <c r="Q205" s="850">
        <v>116</v>
      </c>
    </row>
    <row r="206" spans="1:17" ht="14.4" customHeight="1" x14ac:dyDescent="0.3">
      <c r="A206" s="831" t="s">
        <v>2226</v>
      </c>
      <c r="B206" s="832" t="s">
        <v>2227</v>
      </c>
      <c r="C206" s="832" t="s">
        <v>1602</v>
      </c>
      <c r="D206" s="832" t="s">
        <v>2260</v>
      </c>
      <c r="E206" s="832" t="s">
        <v>2261</v>
      </c>
      <c r="F206" s="849">
        <v>369</v>
      </c>
      <c r="G206" s="849">
        <v>55350</v>
      </c>
      <c r="H206" s="849">
        <v>0.9279906111157683</v>
      </c>
      <c r="I206" s="849">
        <v>150</v>
      </c>
      <c r="J206" s="849">
        <v>395</v>
      </c>
      <c r="K206" s="849">
        <v>59645</v>
      </c>
      <c r="L206" s="849">
        <v>1</v>
      </c>
      <c r="M206" s="849">
        <v>151</v>
      </c>
      <c r="N206" s="849">
        <v>362</v>
      </c>
      <c r="O206" s="849">
        <v>55024</v>
      </c>
      <c r="P206" s="837">
        <v>0.92252493922374046</v>
      </c>
      <c r="Q206" s="850">
        <v>152</v>
      </c>
    </row>
    <row r="207" spans="1:17" ht="14.4" customHeight="1" x14ac:dyDescent="0.3">
      <c r="A207" s="831" t="s">
        <v>2226</v>
      </c>
      <c r="B207" s="832" t="s">
        <v>2227</v>
      </c>
      <c r="C207" s="832" t="s">
        <v>1602</v>
      </c>
      <c r="D207" s="832" t="s">
        <v>2262</v>
      </c>
      <c r="E207" s="832" t="s">
        <v>2263</v>
      </c>
      <c r="F207" s="849">
        <v>1</v>
      </c>
      <c r="G207" s="849">
        <v>302</v>
      </c>
      <c r="H207" s="849">
        <v>1</v>
      </c>
      <c r="I207" s="849">
        <v>302</v>
      </c>
      <c r="J207" s="849">
        <v>1</v>
      </c>
      <c r="K207" s="849">
        <v>302</v>
      </c>
      <c r="L207" s="849">
        <v>1</v>
      </c>
      <c r="M207" s="849">
        <v>302</v>
      </c>
      <c r="N207" s="849">
        <v>2</v>
      </c>
      <c r="O207" s="849">
        <v>608</v>
      </c>
      <c r="P207" s="837">
        <v>2.0132450331125828</v>
      </c>
      <c r="Q207" s="850">
        <v>304</v>
      </c>
    </row>
    <row r="208" spans="1:17" ht="14.4" customHeight="1" x14ac:dyDescent="0.3">
      <c r="A208" s="831" t="s">
        <v>2264</v>
      </c>
      <c r="B208" s="832" t="s">
        <v>2265</v>
      </c>
      <c r="C208" s="832" t="s">
        <v>1602</v>
      </c>
      <c r="D208" s="832" t="s">
        <v>2266</v>
      </c>
      <c r="E208" s="832" t="s">
        <v>2267</v>
      </c>
      <c r="F208" s="849">
        <v>4</v>
      </c>
      <c r="G208" s="849">
        <v>524</v>
      </c>
      <c r="H208" s="849">
        <v>0.79393939393939394</v>
      </c>
      <c r="I208" s="849">
        <v>131</v>
      </c>
      <c r="J208" s="849">
        <v>5</v>
      </c>
      <c r="K208" s="849">
        <v>660</v>
      </c>
      <c r="L208" s="849">
        <v>1</v>
      </c>
      <c r="M208" s="849">
        <v>132</v>
      </c>
      <c r="N208" s="849"/>
      <c r="O208" s="849"/>
      <c r="P208" s="837"/>
      <c r="Q208" s="850"/>
    </row>
    <row r="209" spans="1:17" ht="14.4" customHeight="1" x14ac:dyDescent="0.3">
      <c r="A209" s="831" t="s">
        <v>2264</v>
      </c>
      <c r="B209" s="832" t="s">
        <v>2265</v>
      </c>
      <c r="C209" s="832" t="s">
        <v>1602</v>
      </c>
      <c r="D209" s="832" t="s">
        <v>2268</v>
      </c>
      <c r="E209" s="832" t="s">
        <v>2269</v>
      </c>
      <c r="F209" s="849">
        <v>8</v>
      </c>
      <c r="G209" s="849">
        <v>2792</v>
      </c>
      <c r="H209" s="849">
        <v>0.99714285714285711</v>
      </c>
      <c r="I209" s="849">
        <v>349</v>
      </c>
      <c r="J209" s="849">
        <v>8</v>
      </c>
      <c r="K209" s="849">
        <v>2800</v>
      </c>
      <c r="L209" s="849">
        <v>1</v>
      </c>
      <c r="M209" s="849">
        <v>350</v>
      </c>
      <c r="N209" s="849">
        <v>3</v>
      </c>
      <c r="O209" s="849">
        <v>1053</v>
      </c>
      <c r="P209" s="837">
        <v>0.37607142857142856</v>
      </c>
      <c r="Q209" s="850">
        <v>351</v>
      </c>
    </row>
    <row r="210" spans="1:17" ht="14.4" customHeight="1" x14ac:dyDescent="0.3">
      <c r="A210" s="831" t="s">
        <v>2264</v>
      </c>
      <c r="B210" s="832" t="s">
        <v>2265</v>
      </c>
      <c r="C210" s="832" t="s">
        <v>1602</v>
      </c>
      <c r="D210" s="832" t="s">
        <v>2270</v>
      </c>
      <c r="E210" s="832" t="s">
        <v>2271</v>
      </c>
      <c r="F210" s="849">
        <v>3</v>
      </c>
      <c r="G210" s="849">
        <v>915</v>
      </c>
      <c r="H210" s="849">
        <v>0.6</v>
      </c>
      <c r="I210" s="849">
        <v>305</v>
      </c>
      <c r="J210" s="849">
        <v>5</v>
      </c>
      <c r="K210" s="849">
        <v>1525</v>
      </c>
      <c r="L210" s="849">
        <v>1</v>
      </c>
      <c r="M210" s="849">
        <v>305</v>
      </c>
      <c r="N210" s="849"/>
      <c r="O210" s="849"/>
      <c r="P210" s="837"/>
      <c r="Q210" s="850"/>
    </row>
    <row r="211" spans="1:17" ht="14.4" customHeight="1" x14ac:dyDescent="0.3">
      <c r="A211" s="831" t="s">
        <v>2264</v>
      </c>
      <c r="B211" s="832" t="s">
        <v>2265</v>
      </c>
      <c r="C211" s="832" t="s">
        <v>1602</v>
      </c>
      <c r="D211" s="832" t="s">
        <v>2272</v>
      </c>
      <c r="E211" s="832" t="s">
        <v>2273</v>
      </c>
      <c r="F211" s="849">
        <v>5</v>
      </c>
      <c r="G211" s="849">
        <v>1850</v>
      </c>
      <c r="H211" s="849">
        <v>0.99730458221024254</v>
      </c>
      <c r="I211" s="849">
        <v>370</v>
      </c>
      <c r="J211" s="849">
        <v>5</v>
      </c>
      <c r="K211" s="849">
        <v>1855</v>
      </c>
      <c r="L211" s="849">
        <v>1</v>
      </c>
      <c r="M211" s="849">
        <v>371</v>
      </c>
      <c r="N211" s="849"/>
      <c r="O211" s="849"/>
      <c r="P211" s="837"/>
      <c r="Q211" s="850"/>
    </row>
    <row r="212" spans="1:17" ht="14.4" customHeight="1" x14ac:dyDescent="0.3">
      <c r="A212" s="831" t="s">
        <v>2264</v>
      </c>
      <c r="B212" s="832" t="s">
        <v>2265</v>
      </c>
      <c r="C212" s="832" t="s">
        <v>1602</v>
      </c>
      <c r="D212" s="832" t="s">
        <v>2274</v>
      </c>
      <c r="E212" s="832" t="s">
        <v>2275</v>
      </c>
      <c r="F212" s="849">
        <v>4</v>
      </c>
      <c r="G212" s="849">
        <v>232</v>
      </c>
      <c r="H212" s="849"/>
      <c r="I212" s="849">
        <v>58</v>
      </c>
      <c r="J212" s="849"/>
      <c r="K212" s="849"/>
      <c r="L212" s="849"/>
      <c r="M212" s="849"/>
      <c r="N212" s="849"/>
      <c r="O212" s="849"/>
      <c r="P212" s="837"/>
      <c r="Q212" s="850"/>
    </row>
    <row r="213" spans="1:17" ht="14.4" customHeight="1" x14ac:dyDescent="0.3">
      <c r="A213" s="831" t="s">
        <v>2264</v>
      </c>
      <c r="B213" s="832" t="s">
        <v>2265</v>
      </c>
      <c r="C213" s="832" t="s">
        <v>1602</v>
      </c>
      <c r="D213" s="832" t="s">
        <v>2276</v>
      </c>
      <c r="E213" s="832" t="s">
        <v>2277</v>
      </c>
      <c r="F213" s="849">
        <v>58</v>
      </c>
      <c r="G213" s="849">
        <v>10208</v>
      </c>
      <c r="H213" s="849">
        <v>1.8709677419354838</v>
      </c>
      <c r="I213" s="849">
        <v>176</v>
      </c>
      <c r="J213" s="849">
        <v>31</v>
      </c>
      <c r="K213" s="849">
        <v>5456</v>
      </c>
      <c r="L213" s="849">
        <v>1</v>
      </c>
      <c r="M213" s="849">
        <v>176</v>
      </c>
      <c r="N213" s="849">
        <v>26</v>
      </c>
      <c r="O213" s="849">
        <v>4654</v>
      </c>
      <c r="P213" s="837">
        <v>0.85300586510263932</v>
      </c>
      <c r="Q213" s="850">
        <v>179</v>
      </c>
    </row>
    <row r="214" spans="1:17" ht="14.4" customHeight="1" x14ac:dyDescent="0.3">
      <c r="A214" s="831" t="s">
        <v>2264</v>
      </c>
      <c r="B214" s="832" t="s">
        <v>2265</v>
      </c>
      <c r="C214" s="832" t="s">
        <v>1602</v>
      </c>
      <c r="D214" s="832" t="s">
        <v>2278</v>
      </c>
      <c r="E214" s="832" t="s">
        <v>2279</v>
      </c>
      <c r="F214" s="849">
        <v>4</v>
      </c>
      <c r="G214" s="849">
        <v>1696</v>
      </c>
      <c r="H214" s="849">
        <v>3.9812206572769955</v>
      </c>
      <c r="I214" s="849">
        <v>424</v>
      </c>
      <c r="J214" s="849">
        <v>1</v>
      </c>
      <c r="K214" s="849">
        <v>426</v>
      </c>
      <c r="L214" s="849">
        <v>1</v>
      </c>
      <c r="M214" s="849">
        <v>426</v>
      </c>
      <c r="N214" s="849">
        <v>1</v>
      </c>
      <c r="O214" s="849">
        <v>435</v>
      </c>
      <c r="P214" s="837">
        <v>1.0211267605633803</v>
      </c>
      <c r="Q214" s="850">
        <v>435</v>
      </c>
    </row>
    <row r="215" spans="1:17" ht="14.4" customHeight="1" x14ac:dyDescent="0.3">
      <c r="A215" s="831" t="s">
        <v>2280</v>
      </c>
      <c r="B215" s="832" t="s">
        <v>2281</v>
      </c>
      <c r="C215" s="832" t="s">
        <v>1602</v>
      </c>
      <c r="D215" s="832" t="s">
        <v>2282</v>
      </c>
      <c r="E215" s="832" t="s">
        <v>2283</v>
      </c>
      <c r="F215" s="849">
        <v>60</v>
      </c>
      <c r="G215" s="849">
        <v>10380</v>
      </c>
      <c r="H215" s="849">
        <v>1.3873295910184442</v>
      </c>
      <c r="I215" s="849">
        <v>173</v>
      </c>
      <c r="J215" s="849">
        <v>43</v>
      </c>
      <c r="K215" s="849">
        <v>7482</v>
      </c>
      <c r="L215" s="849">
        <v>1</v>
      </c>
      <c r="M215" s="849">
        <v>174</v>
      </c>
      <c r="N215" s="849">
        <v>33</v>
      </c>
      <c r="O215" s="849">
        <v>5775</v>
      </c>
      <c r="P215" s="837">
        <v>0.77185244587008817</v>
      </c>
      <c r="Q215" s="850">
        <v>175</v>
      </c>
    </row>
    <row r="216" spans="1:17" ht="14.4" customHeight="1" x14ac:dyDescent="0.3">
      <c r="A216" s="831" t="s">
        <v>2280</v>
      </c>
      <c r="B216" s="832" t="s">
        <v>2281</v>
      </c>
      <c r="C216" s="832" t="s">
        <v>1602</v>
      </c>
      <c r="D216" s="832" t="s">
        <v>2284</v>
      </c>
      <c r="E216" s="832" t="s">
        <v>2285</v>
      </c>
      <c r="F216" s="849">
        <v>1</v>
      </c>
      <c r="G216" s="849">
        <v>192</v>
      </c>
      <c r="H216" s="849"/>
      <c r="I216" s="849">
        <v>192</v>
      </c>
      <c r="J216" s="849"/>
      <c r="K216" s="849"/>
      <c r="L216" s="849"/>
      <c r="M216" s="849"/>
      <c r="N216" s="849"/>
      <c r="O216" s="849"/>
      <c r="P216" s="837"/>
      <c r="Q216" s="850"/>
    </row>
    <row r="217" spans="1:17" ht="14.4" customHeight="1" x14ac:dyDescent="0.3">
      <c r="A217" s="831" t="s">
        <v>2280</v>
      </c>
      <c r="B217" s="832" t="s">
        <v>2281</v>
      </c>
      <c r="C217" s="832" t="s">
        <v>1602</v>
      </c>
      <c r="D217" s="832" t="s">
        <v>2286</v>
      </c>
      <c r="E217" s="832" t="s">
        <v>2287</v>
      </c>
      <c r="F217" s="849">
        <v>12</v>
      </c>
      <c r="G217" s="849">
        <v>12840</v>
      </c>
      <c r="H217" s="849">
        <v>0.5714285714285714</v>
      </c>
      <c r="I217" s="849">
        <v>1070</v>
      </c>
      <c r="J217" s="849">
        <v>21</v>
      </c>
      <c r="K217" s="849">
        <v>22470</v>
      </c>
      <c r="L217" s="849">
        <v>1</v>
      </c>
      <c r="M217" s="849">
        <v>1070</v>
      </c>
      <c r="N217" s="849">
        <v>17</v>
      </c>
      <c r="O217" s="849">
        <v>18241</v>
      </c>
      <c r="P217" s="837">
        <v>0.81179350244770809</v>
      </c>
      <c r="Q217" s="850">
        <v>1073</v>
      </c>
    </row>
    <row r="218" spans="1:17" ht="14.4" customHeight="1" x14ac:dyDescent="0.3">
      <c r="A218" s="831" t="s">
        <v>2280</v>
      </c>
      <c r="B218" s="832" t="s">
        <v>2281</v>
      </c>
      <c r="C218" s="832" t="s">
        <v>1602</v>
      </c>
      <c r="D218" s="832" t="s">
        <v>2288</v>
      </c>
      <c r="E218" s="832" t="s">
        <v>2289</v>
      </c>
      <c r="F218" s="849">
        <v>1021</v>
      </c>
      <c r="G218" s="849">
        <v>46966</v>
      </c>
      <c r="H218" s="849">
        <v>2.6727748691099475</v>
      </c>
      <c r="I218" s="849">
        <v>46</v>
      </c>
      <c r="J218" s="849">
        <v>382</v>
      </c>
      <c r="K218" s="849">
        <v>17572</v>
      </c>
      <c r="L218" s="849">
        <v>1</v>
      </c>
      <c r="M218" s="849">
        <v>46</v>
      </c>
      <c r="N218" s="849">
        <v>570</v>
      </c>
      <c r="O218" s="849">
        <v>26790</v>
      </c>
      <c r="P218" s="837">
        <v>1.5245845663555657</v>
      </c>
      <c r="Q218" s="850">
        <v>47</v>
      </c>
    </row>
    <row r="219" spans="1:17" ht="14.4" customHeight="1" x14ac:dyDescent="0.3">
      <c r="A219" s="831" t="s">
        <v>2280</v>
      </c>
      <c r="B219" s="832" t="s">
        <v>2281</v>
      </c>
      <c r="C219" s="832" t="s">
        <v>1602</v>
      </c>
      <c r="D219" s="832" t="s">
        <v>2290</v>
      </c>
      <c r="E219" s="832" t="s">
        <v>2291</v>
      </c>
      <c r="F219" s="849"/>
      <c r="G219" s="849"/>
      <c r="H219" s="849"/>
      <c r="I219" s="849"/>
      <c r="J219" s="849">
        <v>2</v>
      </c>
      <c r="K219" s="849">
        <v>102</v>
      </c>
      <c r="L219" s="849">
        <v>1</v>
      </c>
      <c r="M219" s="849">
        <v>51</v>
      </c>
      <c r="N219" s="849"/>
      <c r="O219" s="849"/>
      <c r="P219" s="837"/>
      <c r="Q219" s="850"/>
    </row>
    <row r="220" spans="1:17" ht="14.4" customHeight="1" x14ac:dyDescent="0.3">
      <c r="A220" s="831" t="s">
        <v>2280</v>
      </c>
      <c r="B220" s="832" t="s">
        <v>2281</v>
      </c>
      <c r="C220" s="832" t="s">
        <v>1602</v>
      </c>
      <c r="D220" s="832" t="s">
        <v>2292</v>
      </c>
      <c r="E220" s="832" t="s">
        <v>2293</v>
      </c>
      <c r="F220" s="849">
        <v>34</v>
      </c>
      <c r="G220" s="849">
        <v>12818</v>
      </c>
      <c r="H220" s="849">
        <v>1.5454545454545454</v>
      </c>
      <c r="I220" s="849">
        <v>377</v>
      </c>
      <c r="J220" s="849">
        <v>22</v>
      </c>
      <c r="K220" s="849">
        <v>8294</v>
      </c>
      <c r="L220" s="849">
        <v>1</v>
      </c>
      <c r="M220" s="849">
        <v>377</v>
      </c>
      <c r="N220" s="849">
        <v>18</v>
      </c>
      <c r="O220" s="849">
        <v>6804</v>
      </c>
      <c r="P220" s="837">
        <v>0.8203520617313721</v>
      </c>
      <c r="Q220" s="850">
        <v>378</v>
      </c>
    </row>
    <row r="221" spans="1:17" ht="14.4" customHeight="1" x14ac:dyDescent="0.3">
      <c r="A221" s="831" t="s">
        <v>2280</v>
      </c>
      <c r="B221" s="832" t="s">
        <v>2281</v>
      </c>
      <c r="C221" s="832" t="s">
        <v>1602</v>
      </c>
      <c r="D221" s="832" t="s">
        <v>2294</v>
      </c>
      <c r="E221" s="832" t="s">
        <v>2295</v>
      </c>
      <c r="F221" s="849">
        <v>7</v>
      </c>
      <c r="G221" s="849">
        <v>3668</v>
      </c>
      <c r="H221" s="849">
        <v>0.7</v>
      </c>
      <c r="I221" s="849">
        <v>524</v>
      </c>
      <c r="J221" s="849">
        <v>10</v>
      </c>
      <c r="K221" s="849">
        <v>5240</v>
      </c>
      <c r="L221" s="849">
        <v>1</v>
      </c>
      <c r="M221" s="849">
        <v>524</v>
      </c>
      <c r="N221" s="849">
        <v>6</v>
      </c>
      <c r="O221" s="849">
        <v>3150</v>
      </c>
      <c r="P221" s="837">
        <v>0.60114503816793896</v>
      </c>
      <c r="Q221" s="850">
        <v>525</v>
      </c>
    </row>
    <row r="222" spans="1:17" ht="14.4" customHeight="1" x14ac:dyDescent="0.3">
      <c r="A222" s="831" t="s">
        <v>2280</v>
      </c>
      <c r="B222" s="832" t="s">
        <v>2281</v>
      </c>
      <c r="C222" s="832" t="s">
        <v>1602</v>
      </c>
      <c r="D222" s="832" t="s">
        <v>2296</v>
      </c>
      <c r="E222" s="832" t="s">
        <v>2297</v>
      </c>
      <c r="F222" s="849">
        <v>5</v>
      </c>
      <c r="G222" s="849">
        <v>285</v>
      </c>
      <c r="H222" s="849">
        <v>0.83333333333333337</v>
      </c>
      <c r="I222" s="849">
        <v>57</v>
      </c>
      <c r="J222" s="849">
        <v>6</v>
      </c>
      <c r="K222" s="849">
        <v>342</v>
      </c>
      <c r="L222" s="849">
        <v>1</v>
      </c>
      <c r="M222" s="849">
        <v>57</v>
      </c>
      <c r="N222" s="849">
        <v>2</v>
      </c>
      <c r="O222" s="849">
        <v>116</v>
      </c>
      <c r="P222" s="837">
        <v>0.33918128654970758</v>
      </c>
      <c r="Q222" s="850">
        <v>58</v>
      </c>
    </row>
    <row r="223" spans="1:17" ht="14.4" customHeight="1" x14ac:dyDescent="0.3">
      <c r="A223" s="831" t="s">
        <v>2280</v>
      </c>
      <c r="B223" s="832" t="s">
        <v>2281</v>
      </c>
      <c r="C223" s="832" t="s">
        <v>1602</v>
      </c>
      <c r="D223" s="832" t="s">
        <v>2298</v>
      </c>
      <c r="E223" s="832" t="s">
        <v>2299</v>
      </c>
      <c r="F223" s="849"/>
      <c r="G223" s="849"/>
      <c r="H223" s="849"/>
      <c r="I223" s="849"/>
      <c r="J223" s="849"/>
      <c r="K223" s="849"/>
      <c r="L223" s="849"/>
      <c r="M223" s="849"/>
      <c r="N223" s="849">
        <v>1</v>
      </c>
      <c r="O223" s="849">
        <v>216</v>
      </c>
      <c r="P223" s="837"/>
      <c r="Q223" s="850">
        <v>216</v>
      </c>
    </row>
    <row r="224" spans="1:17" ht="14.4" customHeight="1" x14ac:dyDescent="0.3">
      <c r="A224" s="831" t="s">
        <v>2280</v>
      </c>
      <c r="B224" s="832" t="s">
        <v>2281</v>
      </c>
      <c r="C224" s="832" t="s">
        <v>1602</v>
      </c>
      <c r="D224" s="832" t="s">
        <v>2300</v>
      </c>
      <c r="E224" s="832" t="s">
        <v>2301</v>
      </c>
      <c r="F224" s="849"/>
      <c r="G224" s="849"/>
      <c r="H224" s="849"/>
      <c r="I224" s="849"/>
      <c r="J224" s="849"/>
      <c r="K224" s="849"/>
      <c r="L224" s="849"/>
      <c r="M224" s="849"/>
      <c r="N224" s="849">
        <v>0</v>
      </c>
      <c r="O224" s="849">
        <v>0</v>
      </c>
      <c r="P224" s="837"/>
      <c r="Q224" s="850"/>
    </row>
    <row r="225" spans="1:17" ht="14.4" customHeight="1" x14ac:dyDescent="0.3">
      <c r="A225" s="831" t="s">
        <v>2280</v>
      </c>
      <c r="B225" s="832" t="s">
        <v>2281</v>
      </c>
      <c r="C225" s="832" t="s">
        <v>1602</v>
      </c>
      <c r="D225" s="832" t="s">
        <v>2302</v>
      </c>
      <c r="E225" s="832" t="s">
        <v>2303</v>
      </c>
      <c r="F225" s="849">
        <v>490</v>
      </c>
      <c r="G225" s="849">
        <v>66640</v>
      </c>
      <c r="H225" s="849">
        <v>1.8425127184251271</v>
      </c>
      <c r="I225" s="849">
        <v>136</v>
      </c>
      <c r="J225" s="849">
        <v>264</v>
      </c>
      <c r="K225" s="849">
        <v>36168</v>
      </c>
      <c r="L225" s="849">
        <v>1</v>
      </c>
      <c r="M225" s="849">
        <v>137</v>
      </c>
      <c r="N225" s="849">
        <v>344</v>
      </c>
      <c r="O225" s="849">
        <v>47472</v>
      </c>
      <c r="P225" s="837">
        <v>1.3125414731254148</v>
      </c>
      <c r="Q225" s="850">
        <v>138</v>
      </c>
    </row>
    <row r="226" spans="1:17" ht="14.4" customHeight="1" x14ac:dyDescent="0.3">
      <c r="A226" s="831" t="s">
        <v>2280</v>
      </c>
      <c r="B226" s="832" t="s">
        <v>2281</v>
      </c>
      <c r="C226" s="832" t="s">
        <v>1602</v>
      </c>
      <c r="D226" s="832" t="s">
        <v>2304</v>
      </c>
      <c r="E226" s="832" t="s">
        <v>2305</v>
      </c>
      <c r="F226" s="849">
        <v>29</v>
      </c>
      <c r="G226" s="849">
        <v>2639</v>
      </c>
      <c r="H226" s="849">
        <v>0.80555555555555558</v>
      </c>
      <c r="I226" s="849">
        <v>91</v>
      </c>
      <c r="J226" s="849">
        <v>36</v>
      </c>
      <c r="K226" s="849">
        <v>3276</v>
      </c>
      <c r="L226" s="849">
        <v>1</v>
      </c>
      <c r="M226" s="849">
        <v>91</v>
      </c>
      <c r="N226" s="849">
        <v>22</v>
      </c>
      <c r="O226" s="849">
        <v>2024</v>
      </c>
      <c r="P226" s="837">
        <v>0.61782661782661785</v>
      </c>
      <c r="Q226" s="850">
        <v>92</v>
      </c>
    </row>
    <row r="227" spans="1:17" ht="14.4" customHeight="1" x14ac:dyDescent="0.3">
      <c r="A227" s="831" t="s">
        <v>2280</v>
      </c>
      <c r="B227" s="832" t="s">
        <v>2281</v>
      </c>
      <c r="C227" s="832" t="s">
        <v>1602</v>
      </c>
      <c r="D227" s="832" t="s">
        <v>2306</v>
      </c>
      <c r="E227" s="832" t="s">
        <v>2307</v>
      </c>
      <c r="F227" s="849">
        <v>3</v>
      </c>
      <c r="G227" s="849">
        <v>411</v>
      </c>
      <c r="H227" s="849">
        <v>0.4254658385093168</v>
      </c>
      <c r="I227" s="849">
        <v>137</v>
      </c>
      <c r="J227" s="849">
        <v>7</v>
      </c>
      <c r="K227" s="849">
        <v>966</v>
      </c>
      <c r="L227" s="849">
        <v>1</v>
      </c>
      <c r="M227" s="849">
        <v>138</v>
      </c>
      <c r="N227" s="849">
        <v>12</v>
      </c>
      <c r="O227" s="849">
        <v>1680</v>
      </c>
      <c r="P227" s="837">
        <v>1.7391304347826086</v>
      </c>
      <c r="Q227" s="850">
        <v>140</v>
      </c>
    </row>
    <row r="228" spans="1:17" ht="14.4" customHeight="1" x14ac:dyDescent="0.3">
      <c r="A228" s="831" t="s">
        <v>2280</v>
      </c>
      <c r="B228" s="832" t="s">
        <v>2281</v>
      </c>
      <c r="C228" s="832" t="s">
        <v>1602</v>
      </c>
      <c r="D228" s="832" t="s">
        <v>2308</v>
      </c>
      <c r="E228" s="832" t="s">
        <v>2309</v>
      </c>
      <c r="F228" s="849"/>
      <c r="G228" s="849"/>
      <c r="H228" s="849"/>
      <c r="I228" s="849"/>
      <c r="J228" s="849">
        <v>10</v>
      </c>
      <c r="K228" s="849">
        <v>660</v>
      </c>
      <c r="L228" s="849">
        <v>1</v>
      </c>
      <c r="M228" s="849">
        <v>66</v>
      </c>
      <c r="N228" s="849">
        <v>60</v>
      </c>
      <c r="O228" s="849">
        <v>4020</v>
      </c>
      <c r="P228" s="837">
        <v>6.0909090909090908</v>
      </c>
      <c r="Q228" s="850">
        <v>67</v>
      </c>
    </row>
    <row r="229" spans="1:17" ht="14.4" customHeight="1" x14ac:dyDescent="0.3">
      <c r="A229" s="831" t="s">
        <v>2280</v>
      </c>
      <c r="B229" s="832" t="s">
        <v>2281</v>
      </c>
      <c r="C229" s="832" t="s">
        <v>1602</v>
      </c>
      <c r="D229" s="832" t="s">
        <v>2251</v>
      </c>
      <c r="E229" s="832" t="s">
        <v>2252</v>
      </c>
      <c r="F229" s="849">
        <v>12</v>
      </c>
      <c r="G229" s="849">
        <v>3936</v>
      </c>
      <c r="H229" s="849">
        <v>1.5</v>
      </c>
      <c r="I229" s="849">
        <v>328</v>
      </c>
      <c r="J229" s="849">
        <v>8</v>
      </c>
      <c r="K229" s="849">
        <v>2624</v>
      </c>
      <c r="L229" s="849">
        <v>1</v>
      </c>
      <c r="M229" s="849">
        <v>328</v>
      </c>
      <c r="N229" s="849">
        <v>5</v>
      </c>
      <c r="O229" s="849">
        <v>1645</v>
      </c>
      <c r="P229" s="837">
        <v>0.62690548780487809</v>
      </c>
      <c r="Q229" s="850">
        <v>329</v>
      </c>
    </row>
    <row r="230" spans="1:17" ht="14.4" customHeight="1" x14ac:dyDescent="0.3">
      <c r="A230" s="831" t="s">
        <v>2280</v>
      </c>
      <c r="B230" s="832" t="s">
        <v>2281</v>
      </c>
      <c r="C230" s="832" t="s">
        <v>1602</v>
      </c>
      <c r="D230" s="832" t="s">
        <v>2310</v>
      </c>
      <c r="E230" s="832" t="s">
        <v>2311</v>
      </c>
      <c r="F230" s="849">
        <v>21</v>
      </c>
      <c r="G230" s="849">
        <v>1071</v>
      </c>
      <c r="H230" s="849">
        <v>0.95454545454545459</v>
      </c>
      <c r="I230" s="849">
        <v>51</v>
      </c>
      <c r="J230" s="849">
        <v>22</v>
      </c>
      <c r="K230" s="849">
        <v>1122</v>
      </c>
      <c r="L230" s="849">
        <v>1</v>
      </c>
      <c r="M230" s="849">
        <v>51</v>
      </c>
      <c r="N230" s="849">
        <v>29</v>
      </c>
      <c r="O230" s="849">
        <v>1508</v>
      </c>
      <c r="P230" s="837">
        <v>1.3440285204991087</v>
      </c>
      <c r="Q230" s="850">
        <v>52</v>
      </c>
    </row>
    <row r="231" spans="1:17" ht="14.4" customHeight="1" x14ac:dyDescent="0.3">
      <c r="A231" s="831" t="s">
        <v>2280</v>
      </c>
      <c r="B231" s="832" t="s">
        <v>2281</v>
      </c>
      <c r="C231" s="832" t="s">
        <v>1602</v>
      </c>
      <c r="D231" s="832" t="s">
        <v>2312</v>
      </c>
      <c r="E231" s="832" t="s">
        <v>2313</v>
      </c>
      <c r="F231" s="849">
        <v>4</v>
      </c>
      <c r="G231" s="849">
        <v>2448</v>
      </c>
      <c r="H231" s="849">
        <v>0.5</v>
      </c>
      <c r="I231" s="849">
        <v>612</v>
      </c>
      <c r="J231" s="849">
        <v>8</v>
      </c>
      <c r="K231" s="849">
        <v>4896</v>
      </c>
      <c r="L231" s="849">
        <v>1</v>
      </c>
      <c r="M231" s="849">
        <v>612</v>
      </c>
      <c r="N231" s="849">
        <v>8</v>
      </c>
      <c r="O231" s="849">
        <v>4920</v>
      </c>
      <c r="P231" s="837">
        <v>1.0049019607843137</v>
      </c>
      <c r="Q231" s="850">
        <v>615</v>
      </c>
    </row>
    <row r="232" spans="1:17" ht="14.4" customHeight="1" x14ac:dyDescent="0.3">
      <c r="A232" s="831" t="s">
        <v>2280</v>
      </c>
      <c r="B232" s="832" t="s">
        <v>2281</v>
      </c>
      <c r="C232" s="832" t="s">
        <v>1602</v>
      </c>
      <c r="D232" s="832" t="s">
        <v>2314</v>
      </c>
      <c r="E232" s="832" t="s">
        <v>2315</v>
      </c>
      <c r="F232" s="849"/>
      <c r="G232" s="849"/>
      <c r="H232" s="849"/>
      <c r="I232" s="849"/>
      <c r="J232" s="849"/>
      <c r="K232" s="849"/>
      <c r="L232" s="849"/>
      <c r="M232" s="849"/>
      <c r="N232" s="849">
        <v>0</v>
      </c>
      <c r="O232" s="849">
        <v>0</v>
      </c>
      <c r="P232" s="837"/>
      <c r="Q232" s="850"/>
    </row>
    <row r="233" spans="1:17" ht="14.4" customHeight="1" x14ac:dyDescent="0.3">
      <c r="A233" s="831" t="s">
        <v>2280</v>
      </c>
      <c r="B233" s="832" t="s">
        <v>2281</v>
      </c>
      <c r="C233" s="832" t="s">
        <v>1602</v>
      </c>
      <c r="D233" s="832" t="s">
        <v>2316</v>
      </c>
      <c r="E233" s="832" t="s">
        <v>2317</v>
      </c>
      <c r="F233" s="849"/>
      <c r="G233" s="849"/>
      <c r="H233" s="849"/>
      <c r="I233" s="849"/>
      <c r="J233" s="849"/>
      <c r="K233" s="849"/>
      <c r="L233" s="849"/>
      <c r="M233" s="849"/>
      <c r="N233" s="849">
        <v>1</v>
      </c>
      <c r="O233" s="849">
        <v>275</v>
      </c>
      <c r="P233" s="837"/>
      <c r="Q233" s="850">
        <v>275</v>
      </c>
    </row>
    <row r="234" spans="1:17" ht="14.4" customHeight="1" x14ac:dyDescent="0.3">
      <c r="A234" s="831" t="s">
        <v>2280</v>
      </c>
      <c r="B234" s="832" t="s">
        <v>2281</v>
      </c>
      <c r="C234" s="832" t="s">
        <v>1602</v>
      </c>
      <c r="D234" s="832" t="s">
        <v>2318</v>
      </c>
      <c r="E234" s="832" t="s">
        <v>2319</v>
      </c>
      <c r="F234" s="849">
        <v>132</v>
      </c>
      <c r="G234" s="849">
        <v>6204</v>
      </c>
      <c r="H234" s="849">
        <v>6.2857142857142856</v>
      </c>
      <c r="I234" s="849">
        <v>47</v>
      </c>
      <c r="J234" s="849">
        <v>21</v>
      </c>
      <c r="K234" s="849">
        <v>987</v>
      </c>
      <c r="L234" s="849">
        <v>1</v>
      </c>
      <c r="M234" s="849">
        <v>47</v>
      </c>
      <c r="N234" s="849">
        <v>90</v>
      </c>
      <c r="O234" s="849">
        <v>4230</v>
      </c>
      <c r="P234" s="837">
        <v>4.2857142857142856</v>
      </c>
      <c r="Q234" s="850">
        <v>47</v>
      </c>
    </row>
    <row r="235" spans="1:17" ht="14.4" customHeight="1" x14ac:dyDescent="0.3">
      <c r="A235" s="831" t="s">
        <v>2280</v>
      </c>
      <c r="B235" s="832" t="s">
        <v>2281</v>
      </c>
      <c r="C235" s="832" t="s">
        <v>1602</v>
      </c>
      <c r="D235" s="832" t="s">
        <v>2320</v>
      </c>
      <c r="E235" s="832" t="s">
        <v>2321</v>
      </c>
      <c r="F235" s="849"/>
      <c r="G235" s="849"/>
      <c r="H235" s="849"/>
      <c r="I235" s="849"/>
      <c r="J235" s="849">
        <v>3</v>
      </c>
      <c r="K235" s="849">
        <v>726</v>
      </c>
      <c r="L235" s="849">
        <v>1</v>
      </c>
      <c r="M235" s="849">
        <v>242</v>
      </c>
      <c r="N235" s="849"/>
      <c r="O235" s="849"/>
      <c r="P235" s="837"/>
      <c r="Q235" s="850"/>
    </row>
    <row r="236" spans="1:17" ht="14.4" customHeight="1" x14ac:dyDescent="0.3">
      <c r="A236" s="831" t="s">
        <v>2280</v>
      </c>
      <c r="B236" s="832" t="s">
        <v>2281</v>
      </c>
      <c r="C236" s="832" t="s">
        <v>1602</v>
      </c>
      <c r="D236" s="832" t="s">
        <v>2322</v>
      </c>
      <c r="E236" s="832" t="s">
        <v>2323</v>
      </c>
      <c r="F236" s="849">
        <v>10</v>
      </c>
      <c r="G236" s="849">
        <v>14930</v>
      </c>
      <c r="H236" s="849">
        <v>1.1111111111111112</v>
      </c>
      <c r="I236" s="849">
        <v>1493</v>
      </c>
      <c r="J236" s="849">
        <v>9</v>
      </c>
      <c r="K236" s="849">
        <v>13437</v>
      </c>
      <c r="L236" s="849">
        <v>1</v>
      </c>
      <c r="M236" s="849">
        <v>1493</v>
      </c>
      <c r="N236" s="849">
        <v>13</v>
      </c>
      <c r="O236" s="849">
        <v>19448</v>
      </c>
      <c r="P236" s="837">
        <v>1.4473468780233683</v>
      </c>
      <c r="Q236" s="850">
        <v>1496</v>
      </c>
    </row>
    <row r="237" spans="1:17" ht="14.4" customHeight="1" x14ac:dyDescent="0.3">
      <c r="A237" s="831" t="s">
        <v>2280</v>
      </c>
      <c r="B237" s="832" t="s">
        <v>2281</v>
      </c>
      <c r="C237" s="832" t="s">
        <v>1602</v>
      </c>
      <c r="D237" s="832" t="s">
        <v>2324</v>
      </c>
      <c r="E237" s="832" t="s">
        <v>2325</v>
      </c>
      <c r="F237" s="849">
        <v>5</v>
      </c>
      <c r="G237" s="849">
        <v>1635</v>
      </c>
      <c r="H237" s="849">
        <v>0.26315789473684209</v>
      </c>
      <c r="I237" s="849">
        <v>327</v>
      </c>
      <c r="J237" s="849">
        <v>19</v>
      </c>
      <c r="K237" s="849">
        <v>6213</v>
      </c>
      <c r="L237" s="849">
        <v>1</v>
      </c>
      <c r="M237" s="849">
        <v>327</v>
      </c>
      <c r="N237" s="849">
        <v>21</v>
      </c>
      <c r="O237" s="849">
        <v>6909</v>
      </c>
      <c r="P237" s="837">
        <v>1.1120231772090778</v>
      </c>
      <c r="Q237" s="850">
        <v>329</v>
      </c>
    </row>
    <row r="238" spans="1:17" ht="14.4" customHeight="1" x14ac:dyDescent="0.3">
      <c r="A238" s="831" t="s">
        <v>2280</v>
      </c>
      <c r="B238" s="832" t="s">
        <v>2281</v>
      </c>
      <c r="C238" s="832" t="s">
        <v>1602</v>
      </c>
      <c r="D238" s="832" t="s">
        <v>2326</v>
      </c>
      <c r="E238" s="832" t="s">
        <v>2327</v>
      </c>
      <c r="F238" s="849">
        <v>2</v>
      </c>
      <c r="G238" s="849">
        <v>1774</v>
      </c>
      <c r="H238" s="849">
        <v>0.39954954954954958</v>
      </c>
      <c r="I238" s="849">
        <v>887</v>
      </c>
      <c r="J238" s="849">
        <v>5</v>
      </c>
      <c r="K238" s="849">
        <v>4440</v>
      </c>
      <c r="L238" s="849">
        <v>1</v>
      </c>
      <c r="M238" s="849">
        <v>888</v>
      </c>
      <c r="N238" s="849">
        <v>1</v>
      </c>
      <c r="O238" s="849">
        <v>891</v>
      </c>
      <c r="P238" s="837">
        <v>0.20067567567567568</v>
      </c>
      <c r="Q238" s="850">
        <v>891</v>
      </c>
    </row>
    <row r="239" spans="1:17" ht="14.4" customHeight="1" x14ac:dyDescent="0.3">
      <c r="A239" s="831" t="s">
        <v>2280</v>
      </c>
      <c r="B239" s="832" t="s">
        <v>2281</v>
      </c>
      <c r="C239" s="832" t="s">
        <v>1602</v>
      </c>
      <c r="D239" s="832" t="s">
        <v>2328</v>
      </c>
      <c r="E239" s="832" t="s">
        <v>2329</v>
      </c>
      <c r="F239" s="849"/>
      <c r="G239" s="849"/>
      <c r="H239" s="849"/>
      <c r="I239" s="849"/>
      <c r="J239" s="849">
        <v>262</v>
      </c>
      <c r="K239" s="849">
        <v>68382</v>
      </c>
      <c r="L239" s="849">
        <v>1</v>
      </c>
      <c r="M239" s="849">
        <v>261</v>
      </c>
      <c r="N239" s="849">
        <v>358</v>
      </c>
      <c r="O239" s="849">
        <v>93796</v>
      </c>
      <c r="P239" s="837">
        <v>1.3716475095785441</v>
      </c>
      <c r="Q239" s="850">
        <v>262</v>
      </c>
    </row>
    <row r="240" spans="1:17" ht="14.4" customHeight="1" x14ac:dyDescent="0.3">
      <c r="A240" s="831" t="s">
        <v>2280</v>
      </c>
      <c r="B240" s="832" t="s">
        <v>2281</v>
      </c>
      <c r="C240" s="832" t="s">
        <v>1602</v>
      </c>
      <c r="D240" s="832" t="s">
        <v>2330</v>
      </c>
      <c r="E240" s="832" t="s">
        <v>2331</v>
      </c>
      <c r="F240" s="849"/>
      <c r="G240" s="849"/>
      <c r="H240" s="849"/>
      <c r="I240" s="849"/>
      <c r="J240" s="849">
        <v>1</v>
      </c>
      <c r="K240" s="849">
        <v>165</v>
      </c>
      <c r="L240" s="849">
        <v>1</v>
      </c>
      <c r="M240" s="849">
        <v>165</v>
      </c>
      <c r="N240" s="849">
        <v>4</v>
      </c>
      <c r="O240" s="849">
        <v>664</v>
      </c>
      <c r="P240" s="837">
        <v>4.0242424242424244</v>
      </c>
      <c r="Q240" s="850">
        <v>166</v>
      </c>
    </row>
    <row r="241" spans="1:17" ht="14.4" customHeight="1" x14ac:dyDescent="0.3">
      <c r="A241" s="831" t="s">
        <v>2332</v>
      </c>
      <c r="B241" s="832" t="s">
        <v>2149</v>
      </c>
      <c r="C241" s="832" t="s">
        <v>1602</v>
      </c>
      <c r="D241" s="832" t="s">
        <v>2333</v>
      </c>
      <c r="E241" s="832" t="s">
        <v>2334</v>
      </c>
      <c r="F241" s="849">
        <v>2</v>
      </c>
      <c r="G241" s="849">
        <v>1646</v>
      </c>
      <c r="H241" s="849"/>
      <c r="I241" s="849">
        <v>823</v>
      </c>
      <c r="J241" s="849"/>
      <c r="K241" s="849"/>
      <c r="L241" s="849"/>
      <c r="M241" s="849"/>
      <c r="N241" s="849"/>
      <c r="O241" s="849"/>
      <c r="P241" s="837"/>
      <c r="Q241" s="850"/>
    </row>
    <row r="242" spans="1:17" ht="14.4" customHeight="1" x14ac:dyDescent="0.3">
      <c r="A242" s="831" t="s">
        <v>2332</v>
      </c>
      <c r="B242" s="832" t="s">
        <v>2149</v>
      </c>
      <c r="C242" s="832" t="s">
        <v>1602</v>
      </c>
      <c r="D242" s="832" t="s">
        <v>2335</v>
      </c>
      <c r="E242" s="832" t="s">
        <v>2336</v>
      </c>
      <c r="F242" s="849"/>
      <c r="G242" s="849"/>
      <c r="H242" s="849"/>
      <c r="I242" s="849"/>
      <c r="J242" s="849"/>
      <c r="K242" s="849"/>
      <c r="L242" s="849"/>
      <c r="M242" s="849"/>
      <c r="N242" s="849">
        <v>1</v>
      </c>
      <c r="O242" s="849">
        <v>551</v>
      </c>
      <c r="P242" s="837"/>
      <c r="Q242" s="850">
        <v>551</v>
      </c>
    </row>
    <row r="243" spans="1:17" ht="14.4" customHeight="1" x14ac:dyDescent="0.3">
      <c r="A243" s="831" t="s">
        <v>2332</v>
      </c>
      <c r="B243" s="832" t="s">
        <v>2149</v>
      </c>
      <c r="C243" s="832" t="s">
        <v>1602</v>
      </c>
      <c r="D243" s="832" t="s">
        <v>2337</v>
      </c>
      <c r="E243" s="832" t="s">
        <v>2338</v>
      </c>
      <c r="F243" s="849">
        <v>3</v>
      </c>
      <c r="G243" s="849">
        <v>1962</v>
      </c>
      <c r="H243" s="849">
        <v>1.497709923664122</v>
      </c>
      <c r="I243" s="849">
        <v>654</v>
      </c>
      <c r="J243" s="849">
        <v>2</v>
      </c>
      <c r="K243" s="849">
        <v>1310</v>
      </c>
      <c r="L243" s="849">
        <v>1</v>
      </c>
      <c r="M243" s="849">
        <v>655</v>
      </c>
      <c r="N243" s="849">
        <v>2</v>
      </c>
      <c r="O243" s="849">
        <v>1312</v>
      </c>
      <c r="P243" s="837">
        <v>1.001526717557252</v>
      </c>
      <c r="Q243" s="850">
        <v>656</v>
      </c>
    </row>
    <row r="244" spans="1:17" ht="14.4" customHeight="1" x14ac:dyDescent="0.3">
      <c r="A244" s="831" t="s">
        <v>2332</v>
      </c>
      <c r="B244" s="832" t="s">
        <v>2149</v>
      </c>
      <c r="C244" s="832" t="s">
        <v>1602</v>
      </c>
      <c r="D244" s="832" t="s">
        <v>2339</v>
      </c>
      <c r="E244" s="832" t="s">
        <v>2340</v>
      </c>
      <c r="F244" s="849">
        <v>3</v>
      </c>
      <c r="G244" s="849">
        <v>1962</v>
      </c>
      <c r="H244" s="849">
        <v>1.497709923664122</v>
      </c>
      <c r="I244" s="849">
        <v>654</v>
      </c>
      <c r="J244" s="849">
        <v>2</v>
      </c>
      <c r="K244" s="849">
        <v>1310</v>
      </c>
      <c r="L244" s="849">
        <v>1</v>
      </c>
      <c r="M244" s="849">
        <v>655</v>
      </c>
      <c r="N244" s="849">
        <v>2</v>
      </c>
      <c r="O244" s="849">
        <v>1312</v>
      </c>
      <c r="P244" s="837">
        <v>1.001526717557252</v>
      </c>
      <c r="Q244" s="850">
        <v>656</v>
      </c>
    </row>
    <row r="245" spans="1:17" ht="14.4" customHeight="1" x14ac:dyDescent="0.3">
      <c r="A245" s="831" t="s">
        <v>2332</v>
      </c>
      <c r="B245" s="832" t="s">
        <v>2149</v>
      </c>
      <c r="C245" s="832" t="s">
        <v>1602</v>
      </c>
      <c r="D245" s="832" t="s">
        <v>2341</v>
      </c>
      <c r="E245" s="832" t="s">
        <v>2342</v>
      </c>
      <c r="F245" s="849">
        <v>3</v>
      </c>
      <c r="G245" s="849">
        <v>936</v>
      </c>
      <c r="H245" s="849">
        <v>0.75</v>
      </c>
      <c r="I245" s="849">
        <v>312</v>
      </c>
      <c r="J245" s="849">
        <v>4</v>
      </c>
      <c r="K245" s="849">
        <v>1248</v>
      </c>
      <c r="L245" s="849">
        <v>1</v>
      </c>
      <c r="M245" s="849">
        <v>312</v>
      </c>
      <c r="N245" s="849">
        <v>4</v>
      </c>
      <c r="O245" s="849">
        <v>1248</v>
      </c>
      <c r="P245" s="837">
        <v>1</v>
      </c>
      <c r="Q245" s="850">
        <v>312</v>
      </c>
    </row>
    <row r="246" spans="1:17" ht="14.4" customHeight="1" x14ac:dyDescent="0.3">
      <c r="A246" s="831" t="s">
        <v>2332</v>
      </c>
      <c r="B246" s="832" t="s">
        <v>2149</v>
      </c>
      <c r="C246" s="832" t="s">
        <v>1602</v>
      </c>
      <c r="D246" s="832" t="s">
        <v>2343</v>
      </c>
      <c r="E246" s="832" t="s">
        <v>2344</v>
      </c>
      <c r="F246" s="849"/>
      <c r="G246" s="849"/>
      <c r="H246" s="849"/>
      <c r="I246" s="849"/>
      <c r="J246" s="849">
        <v>5</v>
      </c>
      <c r="K246" s="849">
        <v>60</v>
      </c>
      <c r="L246" s="849">
        <v>1</v>
      </c>
      <c r="M246" s="849">
        <v>12</v>
      </c>
      <c r="N246" s="849"/>
      <c r="O246" s="849"/>
      <c r="P246" s="837"/>
      <c r="Q246" s="850"/>
    </row>
    <row r="247" spans="1:17" ht="14.4" customHeight="1" x14ac:dyDescent="0.3">
      <c r="A247" s="831" t="s">
        <v>2332</v>
      </c>
      <c r="B247" s="832" t="s">
        <v>2149</v>
      </c>
      <c r="C247" s="832" t="s">
        <v>1602</v>
      </c>
      <c r="D247" s="832" t="s">
        <v>2345</v>
      </c>
      <c r="E247" s="832" t="s">
        <v>2346</v>
      </c>
      <c r="F247" s="849"/>
      <c r="G247" s="849"/>
      <c r="H247" s="849"/>
      <c r="I247" s="849"/>
      <c r="J247" s="849">
        <v>1</v>
      </c>
      <c r="K247" s="849">
        <v>5024</v>
      </c>
      <c r="L247" s="849">
        <v>1</v>
      </c>
      <c r="M247" s="849">
        <v>5024</v>
      </c>
      <c r="N247" s="849"/>
      <c r="O247" s="849"/>
      <c r="P247" s="837"/>
      <c r="Q247" s="850"/>
    </row>
    <row r="248" spans="1:17" ht="14.4" customHeight="1" x14ac:dyDescent="0.3">
      <c r="A248" s="831" t="s">
        <v>2332</v>
      </c>
      <c r="B248" s="832" t="s">
        <v>2149</v>
      </c>
      <c r="C248" s="832" t="s">
        <v>1602</v>
      </c>
      <c r="D248" s="832" t="s">
        <v>2347</v>
      </c>
      <c r="E248" s="832" t="s">
        <v>2348</v>
      </c>
      <c r="F248" s="849">
        <v>3</v>
      </c>
      <c r="G248" s="849">
        <v>2070</v>
      </c>
      <c r="H248" s="849"/>
      <c r="I248" s="849">
        <v>690</v>
      </c>
      <c r="J248" s="849"/>
      <c r="K248" s="849"/>
      <c r="L248" s="849"/>
      <c r="M248" s="849"/>
      <c r="N248" s="849"/>
      <c r="O248" s="849"/>
      <c r="P248" s="837"/>
      <c r="Q248" s="850"/>
    </row>
    <row r="249" spans="1:17" ht="14.4" customHeight="1" x14ac:dyDescent="0.3">
      <c r="A249" s="831" t="s">
        <v>2332</v>
      </c>
      <c r="B249" s="832" t="s">
        <v>2149</v>
      </c>
      <c r="C249" s="832" t="s">
        <v>1602</v>
      </c>
      <c r="D249" s="832" t="s">
        <v>2349</v>
      </c>
      <c r="E249" s="832" t="s">
        <v>2350</v>
      </c>
      <c r="F249" s="849">
        <v>2</v>
      </c>
      <c r="G249" s="849">
        <v>700</v>
      </c>
      <c r="H249" s="849"/>
      <c r="I249" s="849">
        <v>350</v>
      </c>
      <c r="J249" s="849"/>
      <c r="K249" s="849"/>
      <c r="L249" s="849"/>
      <c r="M249" s="849"/>
      <c r="N249" s="849"/>
      <c r="O249" s="849"/>
      <c r="P249" s="837"/>
      <c r="Q249" s="850"/>
    </row>
    <row r="250" spans="1:17" ht="14.4" customHeight="1" x14ac:dyDescent="0.3">
      <c r="A250" s="831" t="s">
        <v>2332</v>
      </c>
      <c r="B250" s="832" t="s">
        <v>2149</v>
      </c>
      <c r="C250" s="832" t="s">
        <v>1602</v>
      </c>
      <c r="D250" s="832" t="s">
        <v>2351</v>
      </c>
      <c r="E250" s="832" t="s">
        <v>2352</v>
      </c>
      <c r="F250" s="849">
        <v>3</v>
      </c>
      <c r="G250" s="849">
        <v>1962</v>
      </c>
      <c r="H250" s="849">
        <v>1.497709923664122</v>
      </c>
      <c r="I250" s="849">
        <v>654</v>
      </c>
      <c r="J250" s="849">
        <v>2</v>
      </c>
      <c r="K250" s="849">
        <v>1310</v>
      </c>
      <c r="L250" s="849">
        <v>1</v>
      </c>
      <c r="M250" s="849">
        <v>655</v>
      </c>
      <c r="N250" s="849">
        <v>2</v>
      </c>
      <c r="O250" s="849">
        <v>1312</v>
      </c>
      <c r="P250" s="837">
        <v>1.001526717557252</v>
      </c>
      <c r="Q250" s="850">
        <v>656</v>
      </c>
    </row>
    <row r="251" spans="1:17" ht="14.4" customHeight="1" x14ac:dyDescent="0.3">
      <c r="A251" s="831" t="s">
        <v>2332</v>
      </c>
      <c r="B251" s="832" t="s">
        <v>2149</v>
      </c>
      <c r="C251" s="832" t="s">
        <v>1602</v>
      </c>
      <c r="D251" s="832" t="s">
        <v>2353</v>
      </c>
      <c r="E251" s="832" t="s">
        <v>2354</v>
      </c>
      <c r="F251" s="849">
        <v>3</v>
      </c>
      <c r="G251" s="849">
        <v>1962</v>
      </c>
      <c r="H251" s="849">
        <v>1.497709923664122</v>
      </c>
      <c r="I251" s="849">
        <v>654</v>
      </c>
      <c r="J251" s="849">
        <v>2</v>
      </c>
      <c r="K251" s="849">
        <v>1310</v>
      </c>
      <c r="L251" s="849">
        <v>1</v>
      </c>
      <c r="M251" s="849">
        <v>655</v>
      </c>
      <c r="N251" s="849">
        <v>2</v>
      </c>
      <c r="O251" s="849">
        <v>1312</v>
      </c>
      <c r="P251" s="837">
        <v>1.001526717557252</v>
      </c>
      <c r="Q251" s="850">
        <v>656</v>
      </c>
    </row>
    <row r="252" spans="1:17" ht="14.4" customHeight="1" x14ac:dyDescent="0.3">
      <c r="A252" s="831" t="s">
        <v>2332</v>
      </c>
      <c r="B252" s="832" t="s">
        <v>2149</v>
      </c>
      <c r="C252" s="832" t="s">
        <v>1602</v>
      </c>
      <c r="D252" s="832" t="s">
        <v>2355</v>
      </c>
      <c r="E252" s="832" t="s">
        <v>2356</v>
      </c>
      <c r="F252" s="849"/>
      <c r="G252" s="849"/>
      <c r="H252" s="849"/>
      <c r="I252" s="849"/>
      <c r="J252" s="849">
        <v>20</v>
      </c>
      <c r="K252" s="849">
        <v>9420</v>
      </c>
      <c r="L252" s="849">
        <v>1</v>
      </c>
      <c r="M252" s="849">
        <v>471</v>
      </c>
      <c r="N252" s="849"/>
      <c r="O252" s="849"/>
      <c r="P252" s="837"/>
      <c r="Q252" s="850"/>
    </row>
    <row r="253" spans="1:17" ht="14.4" customHeight="1" x14ac:dyDescent="0.3">
      <c r="A253" s="831" t="s">
        <v>2332</v>
      </c>
      <c r="B253" s="832" t="s">
        <v>2149</v>
      </c>
      <c r="C253" s="832" t="s">
        <v>1602</v>
      </c>
      <c r="D253" s="832" t="s">
        <v>2357</v>
      </c>
      <c r="E253" s="832" t="s">
        <v>2358</v>
      </c>
      <c r="F253" s="849">
        <v>4</v>
      </c>
      <c r="G253" s="849">
        <v>2304</v>
      </c>
      <c r="H253" s="849"/>
      <c r="I253" s="849">
        <v>576</v>
      </c>
      <c r="J253" s="849"/>
      <c r="K253" s="849"/>
      <c r="L253" s="849"/>
      <c r="M253" s="849"/>
      <c r="N253" s="849"/>
      <c r="O253" s="849"/>
      <c r="P253" s="837"/>
      <c r="Q253" s="850"/>
    </row>
    <row r="254" spans="1:17" ht="14.4" customHeight="1" x14ac:dyDescent="0.3">
      <c r="A254" s="831" t="s">
        <v>2332</v>
      </c>
      <c r="B254" s="832" t="s">
        <v>2149</v>
      </c>
      <c r="C254" s="832" t="s">
        <v>1602</v>
      </c>
      <c r="D254" s="832" t="s">
        <v>2359</v>
      </c>
      <c r="E254" s="832" t="s">
        <v>2360</v>
      </c>
      <c r="F254" s="849">
        <v>3</v>
      </c>
      <c r="G254" s="849">
        <v>4197</v>
      </c>
      <c r="H254" s="849">
        <v>1.4989285714285714</v>
      </c>
      <c r="I254" s="849">
        <v>1399</v>
      </c>
      <c r="J254" s="849">
        <v>2</v>
      </c>
      <c r="K254" s="849">
        <v>2800</v>
      </c>
      <c r="L254" s="849">
        <v>1</v>
      </c>
      <c r="M254" s="849">
        <v>1400</v>
      </c>
      <c r="N254" s="849">
        <v>2</v>
      </c>
      <c r="O254" s="849">
        <v>2800</v>
      </c>
      <c r="P254" s="837">
        <v>1</v>
      </c>
      <c r="Q254" s="850">
        <v>1400</v>
      </c>
    </row>
    <row r="255" spans="1:17" ht="14.4" customHeight="1" x14ac:dyDescent="0.3">
      <c r="A255" s="831" t="s">
        <v>2332</v>
      </c>
      <c r="B255" s="832" t="s">
        <v>2149</v>
      </c>
      <c r="C255" s="832" t="s">
        <v>1602</v>
      </c>
      <c r="D255" s="832" t="s">
        <v>2361</v>
      </c>
      <c r="E255" s="832" t="s">
        <v>2362</v>
      </c>
      <c r="F255" s="849">
        <v>1</v>
      </c>
      <c r="G255" s="849">
        <v>1022</v>
      </c>
      <c r="H255" s="849">
        <v>0.24975562072336266</v>
      </c>
      <c r="I255" s="849">
        <v>1022</v>
      </c>
      <c r="J255" s="849">
        <v>4</v>
      </c>
      <c r="K255" s="849">
        <v>4092</v>
      </c>
      <c r="L255" s="849">
        <v>1</v>
      </c>
      <c r="M255" s="849">
        <v>1023</v>
      </c>
      <c r="N255" s="849"/>
      <c r="O255" s="849"/>
      <c r="P255" s="837"/>
      <c r="Q255" s="850"/>
    </row>
    <row r="256" spans="1:17" ht="14.4" customHeight="1" thickBot="1" x14ac:dyDescent="0.35">
      <c r="A256" s="839" t="s">
        <v>2332</v>
      </c>
      <c r="B256" s="840" t="s">
        <v>2149</v>
      </c>
      <c r="C256" s="840" t="s">
        <v>1602</v>
      </c>
      <c r="D256" s="840" t="s">
        <v>2363</v>
      </c>
      <c r="E256" s="840" t="s">
        <v>2364</v>
      </c>
      <c r="F256" s="851">
        <v>1</v>
      </c>
      <c r="G256" s="851">
        <v>190</v>
      </c>
      <c r="H256" s="851">
        <v>1</v>
      </c>
      <c r="I256" s="851">
        <v>190</v>
      </c>
      <c r="J256" s="851">
        <v>1</v>
      </c>
      <c r="K256" s="851">
        <v>190</v>
      </c>
      <c r="L256" s="851">
        <v>1</v>
      </c>
      <c r="M256" s="851">
        <v>190</v>
      </c>
      <c r="N256" s="851"/>
      <c r="O256" s="851"/>
      <c r="P256" s="845"/>
      <c r="Q256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4851</v>
      </c>
      <c r="D3" s="193">
        <f>SUBTOTAL(9,D6:D1048576)</f>
        <v>4557</v>
      </c>
      <c r="E3" s="193">
        <f>SUBTOTAL(9,E6:E1048576)</f>
        <v>3883</v>
      </c>
      <c r="F3" s="194">
        <f>IF(OR(E3=0,D3=0),"",E3/D3)</f>
        <v>0.85209567698046962</v>
      </c>
      <c r="G3" s="388">
        <f>SUBTOTAL(9,G6:G1048576)</f>
        <v>18329.867099999996</v>
      </c>
      <c r="H3" s="389">
        <f>SUBTOTAL(9,H6:H1048576)</f>
        <v>17919.896399999998</v>
      </c>
      <c r="I3" s="389">
        <f>SUBTOTAL(9,I6:I1048576)</f>
        <v>14039.8308</v>
      </c>
      <c r="J3" s="194">
        <f>IF(OR(I3=0,H3=0),"",I3/H3)</f>
        <v>0.78347723037059536</v>
      </c>
      <c r="K3" s="388">
        <f>SUBTOTAL(9,K6:K1048576)</f>
        <v>4181.92</v>
      </c>
      <c r="L3" s="389">
        <f>SUBTOTAL(9,L6:L1048576)</f>
        <v>4077.48</v>
      </c>
      <c r="M3" s="389">
        <f>SUBTOTAL(9,M6:M1048576)</f>
        <v>3187.2</v>
      </c>
      <c r="N3" s="195">
        <f>IF(OR(M3=0,E3=0),"",M3*1000/E3)</f>
        <v>820.80865310327067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1"/>
      <c r="B5" s="992"/>
      <c r="C5" s="999">
        <v>2015</v>
      </c>
      <c r="D5" s="999">
        <v>2018</v>
      </c>
      <c r="E5" s="999">
        <v>2019</v>
      </c>
      <c r="F5" s="1000" t="s">
        <v>2</v>
      </c>
      <c r="G5" s="1010">
        <v>2015</v>
      </c>
      <c r="H5" s="999">
        <v>2018</v>
      </c>
      <c r="I5" s="999">
        <v>2019</v>
      </c>
      <c r="J5" s="1000" t="s">
        <v>2</v>
      </c>
      <c r="K5" s="1010">
        <v>2015</v>
      </c>
      <c r="L5" s="999">
        <v>2018</v>
      </c>
      <c r="M5" s="999">
        <v>2019</v>
      </c>
      <c r="N5" s="1011" t="s">
        <v>92</v>
      </c>
    </row>
    <row r="6" spans="1:14" ht="14.4" customHeight="1" x14ac:dyDescent="0.3">
      <c r="A6" s="993" t="s">
        <v>1673</v>
      </c>
      <c r="B6" s="996" t="s">
        <v>2366</v>
      </c>
      <c r="C6" s="1001">
        <v>3021</v>
      </c>
      <c r="D6" s="1002">
        <v>2915</v>
      </c>
      <c r="E6" s="1002">
        <v>2651</v>
      </c>
      <c r="F6" s="1007"/>
      <c r="G6" s="1001">
        <v>2581.9442999999997</v>
      </c>
      <c r="H6" s="1002">
        <v>2489.7014999999997</v>
      </c>
      <c r="I6" s="1002">
        <v>2260.8026999999997</v>
      </c>
      <c r="J6" s="1007"/>
      <c r="K6" s="1001">
        <v>181.26</v>
      </c>
      <c r="L6" s="1002">
        <v>174.9</v>
      </c>
      <c r="M6" s="1002">
        <v>159.06</v>
      </c>
      <c r="N6" s="1012">
        <v>60</v>
      </c>
    </row>
    <row r="7" spans="1:14" ht="14.4" customHeight="1" x14ac:dyDescent="0.3">
      <c r="A7" s="994" t="s">
        <v>1655</v>
      </c>
      <c r="B7" s="997" t="s">
        <v>2366</v>
      </c>
      <c r="C7" s="1003">
        <v>311</v>
      </c>
      <c r="D7" s="1004">
        <v>233</v>
      </c>
      <c r="E7" s="1004">
        <v>242</v>
      </c>
      <c r="F7" s="1008"/>
      <c r="G7" s="1003">
        <v>49.822199999999988</v>
      </c>
      <c r="H7" s="1004">
        <v>37.326599999999992</v>
      </c>
      <c r="I7" s="1004">
        <v>39.421800000000012</v>
      </c>
      <c r="J7" s="1008"/>
      <c r="K7" s="1003">
        <v>18.66</v>
      </c>
      <c r="L7" s="1004">
        <v>11.58</v>
      </c>
      <c r="M7" s="1004">
        <v>10.14</v>
      </c>
      <c r="N7" s="1013">
        <v>41.900826446280995</v>
      </c>
    </row>
    <row r="8" spans="1:14" ht="14.4" customHeight="1" x14ac:dyDescent="0.3">
      <c r="A8" s="994" t="s">
        <v>1730</v>
      </c>
      <c r="B8" s="997" t="s">
        <v>2367</v>
      </c>
      <c r="C8" s="1003">
        <v>70</v>
      </c>
      <c r="D8" s="1004">
        <v>78</v>
      </c>
      <c r="E8" s="1004">
        <v>31</v>
      </c>
      <c r="F8" s="1008"/>
      <c r="G8" s="1003">
        <v>1824.7950000000001</v>
      </c>
      <c r="H8" s="1004">
        <v>2033.3430000000001</v>
      </c>
      <c r="I8" s="1004">
        <v>808.12350000000004</v>
      </c>
      <c r="J8" s="1008"/>
      <c r="K8" s="1003">
        <v>560</v>
      </c>
      <c r="L8" s="1004">
        <v>624</v>
      </c>
      <c r="M8" s="1004">
        <v>248</v>
      </c>
      <c r="N8" s="1013">
        <v>8000</v>
      </c>
    </row>
    <row r="9" spans="1:14" ht="14.4" customHeight="1" x14ac:dyDescent="0.3">
      <c r="A9" s="994" t="s">
        <v>1743</v>
      </c>
      <c r="B9" s="997" t="s">
        <v>2367</v>
      </c>
      <c r="C9" s="1003">
        <v>232</v>
      </c>
      <c r="D9" s="1004">
        <v>275</v>
      </c>
      <c r="E9" s="1004">
        <v>268</v>
      </c>
      <c r="F9" s="1008"/>
      <c r="G9" s="1003">
        <v>5164.6679999999997</v>
      </c>
      <c r="H9" s="1004">
        <v>6121.9125000000004</v>
      </c>
      <c r="I9" s="1004">
        <v>5966.0820000000003</v>
      </c>
      <c r="J9" s="1008"/>
      <c r="K9" s="1003">
        <v>1392</v>
      </c>
      <c r="L9" s="1004">
        <v>1650</v>
      </c>
      <c r="M9" s="1004">
        <v>1608</v>
      </c>
      <c r="N9" s="1013">
        <v>6000</v>
      </c>
    </row>
    <row r="10" spans="1:14" ht="14.4" customHeight="1" x14ac:dyDescent="0.3">
      <c r="A10" s="994" t="s">
        <v>1732</v>
      </c>
      <c r="B10" s="997" t="s">
        <v>2367</v>
      </c>
      <c r="C10" s="1003">
        <v>271</v>
      </c>
      <c r="D10" s="1004">
        <v>187</v>
      </c>
      <c r="E10" s="1004">
        <v>157</v>
      </c>
      <c r="F10" s="1008"/>
      <c r="G10" s="1003">
        <v>3334.6007999999993</v>
      </c>
      <c r="H10" s="1004">
        <v>2300.9975999999997</v>
      </c>
      <c r="I10" s="1004">
        <v>1931.8536000000001</v>
      </c>
      <c r="J10" s="1008"/>
      <c r="K10" s="1003">
        <v>1084</v>
      </c>
      <c r="L10" s="1004">
        <v>748</v>
      </c>
      <c r="M10" s="1004">
        <v>628</v>
      </c>
      <c r="N10" s="1013">
        <v>4000</v>
      </c>
    </row>
    <row r="11" spans="1:14" ht="14.4" customHeight="1" thickBot="1" x14ac:dyDescent="0.35">
      <c r="A11" s="995" t="s">
        <v>1741</v>
      </c>
      <c r="B11" s="998" t="s">
        <v>2367</v>
      </c>
      <c r="C11" s="1005">
        <v>946</v>
      </c>
      <c r="D11" s="1006">
        <v>869</v>
      </c>
      <c r="E11" s="1006">
        <v>534</v>
      </c>
      <c r="F11" s="1009"/>
      <c r="G11" s="1005">
        <v>5374.0367999999989</v>
      </c>
      <c r="H11" s="1006">
        <v>4936.6152000000002</v>
      </c>
      <c r="I11" s="1006">
        <v>3033.5472</v>
      </c>
      <c r="J11" s="1009"/>
      <c r="K11" s="1005">
        <v>946</v>
      </c>
      <c r="L11" s="1006">
        <v>869</v>
      </c>
      <c r="M11" s="1006">
        <v>534</v>
      </c>
      <c r="N11" s="1014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0.83298372832713019</v>
      </c>
      <c r="C4" s="323">
        <f t="shared" ref="C4:M4" si="0">(C10+C8)/C6</f>
        <v>0.89849223446322113</v>
      </c>
      <c r="D4" s="323">
        <f t="shared" si="0"/>
        <v>1.0012377306327267</v>
      </c>
      <c r="E4" s="323">
        <f t="shared" si="0"/>
        <v>0.86776145171052699</v>
      </c>
      <c r="F4" s="323">
        <f t="shared" si="0"/>
        <v>5.860444650512729E-3</v>
      </c>
      <c r="G4" s="323">
        <f t="shared" si="0"/>
        <v>5.860444650512729E-3</v>
      </c>
      <c r="H4" s="323">
        <f t="shared" si="0"/>
        <v>5.860444650512729E-3</v>
      </c>
      <c r="I4" s="323">
        <f t="shared" si="0"/>
        <v>5.860444650512729E-3</v>
      </c>
      <c r="J4" s="323">
        <f t="shared" si="0"/>
        <v>5.860444650512729E-3</v>
      </c>
      <c r="K4" s="323">
        <f t="shared" si="0"/>
        <v>5.860444650512729E-3</v>
      </c>
      <c r="L4" s="323">
        <f t="shared" si="0"/>
        <v>5.860444650512729E-3</v>
      </c>
      <c r="M4" s="323">
        <f t="shared" si="0"/>
        <v>5.860444650512729E-3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7004.1188100000199</v>
      </c>
      <c r="C5" s="323">
        <f>IF(ISERROR(VLOOKUP($A5,'Man Tab'!$A:$Q,COLUMN()+2,0)),0,VLOOKUP($A5,'Man Tab'!$A:$Q,COLUMN()+2,0))</f>
        <v>6909.4828000000098</v>
      </c>
      <c r="D5" s="323">
        <f>IF(ISERROR(VLOOKUP($A5,'Man Tab'!$A:$Q,COLUMN()+2,0)),0,VLOOKUP($A5,'Man Tab'!$A:$Q,COLUMN()+2,0))</f>
        <v>6441.6350899999798</v>
      </c>
      <c r="E5" s="323">
        <f>IF(ISERROR(VLOOKUP($A5,'Man Tab'!$A:$Q,COLUMN()+2,0)),0,VLOOKUP($A5,'Man Tab'!$A:$Q,COLUMN()+2,0))</f>
        <v>7036.0295899999701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7004.1188100000199</v>
      </c>
      <c r="C6" s="325">
        <f t="shared" ref="C6:M6" si="1">C5+B6</f>
        <v>13913.601610000031</v>
      </c>
      <c r="D6" s="325">
        <f t="shared" si="1"/>
        <v>20355.236700000009</v>
      </c>
      <c r="E6" s="325">
        <f t="shared" si="1"/>
        <v>27391.266289999978</v>
      </c>
      <c r="F6" s="325">
        <f t="shared" si="1"/>
        <v>27391.266289999978</v>
      </c>
      <c r="G6" s="325">
        <f t="shared" si="1"/>
        <v>27391.266289999978</v>
      </c>
      <c r="H6" s="325">
        <f t="shared" si="1"/>
        <v>27391.266289999978</v>
      </c>
      <c r="I6" s="325">
        <f t="shared" si="1"/>
        <v>27391.266289999978</v>
      </c>
      <c r="J6" s="325">
        <f t="shared" si="1"/>
        <v>27391.266289999978</v>
      </c>
      <c r="K6" s="325">
        <f t="shared" si="1"/>
        <v>27391.266289999978</v>
      </c>
      <c r="L6" s="325">
        <f t="shared" si="1"/>
        <v>27391.266289999978</v>
      </c>
      <c r="M6" s="325">
        <f t="shared" si="1"/>
        <v>27391.266289999978</v>
      </c>
    </row>
    <row r="7" spans="1:13" ht="14.4" customHeight="1" x14ac:dyDescent="0.3">
      <c r="A7" s="324" t="s">
        <v>125</v>
      </c>
      <c r="B7" s="324">
        <v>193.07</v>
      </c>
      <c r="C7" s="324">
        <v>414.07299999999998</v>
      </c>
      <c r="D7" s="324">
        <v>675.22299999999996</v>
      </c>
      <c r="E7" s="324">
        <v>786.952</v>
      </c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5792.0999999999995</v>
      </c>
      <c r="C8" s="325">
        <f t="shared" ref="C8:M8" si="2">C7*30</f>
        <v>12422.189999999999</v>
      </c>
      <c r="D8" s="325">
        <f t="shared" si="2"/>
        <v>20256.689999999999</v>
      </c>
      <c r="E8" s="325">
        <f t="shared" si="2"/>
        <v>23608.560000000001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42217</v>
      </c>
      <c r="C9" s="324">
        <v>36856</v>
      </c>
      <c r="D9" s="324">
        <v>44668</v>
      </c>
      <c r="E9" s="324">
        <v>36784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42.216999999999999</v>
      </c>
      <c r="C10" s="325">
        <f t="shared" ref="C10:M10" si="3">C9/1000+B10</f>
        <v>79.073000000000008</v>
      </c>
      <c r="D10" s="325">
        <f t="shared" si="3"/>
        <v>123.74100000000001</v>
      </c>
      <c r="E10" s="325">
        <f t="shared" si="3"/>
        <v>160.52500000000001</v>
      </c>
      <c r="F10" s="325">
        <f t="shared" si="3"/>
        <v>160.52500000000001</v>
      </c>
      <c r="G10" s="325">
        <f t="shared" si="3"/>
        <v>160.52500000000001</v>
      </c>
      <c r="H10" s="325">
        <f t="shared" si="3"/>
        <v>160.52500000000001</v>
      </c>
      <c r="I10" s="325">
        <f t="shared" si="3"/>
        <v>160.52500000000001</v>
      </c>
      <c r="J10" s="325">
        <f t="shared" si="3"/>
        <v>160.52500000000001</v>
      </c>
      <c r="K10" s="325">
        <f t="shared" si="3"/>
        <v>160.52500000000001</v>
      </c>
      <c r="L10" s="325">
        <f t="shared" si="3"/>
        <v>160.52500000000001</v>
      </c>
      <c r="M10" s="325">
        <f t="shared" si="3"/>
        <v>160.52500000000001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4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0.92883838915445593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0.92883838915445593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7030.6759212918596</v>
      </c>
      <c r="C7" s="56">
        <v>585.889660107655</v>
      </c>
      <c r="D7" s="56">
        <v>207.60865999999999</v>
      </c>
      <c r="E7" s="56">
        <v>916.66417000000195</v>
      </c>
      <c r="F7" s="56">
        <v>180.88320999999999</v>
      </c>
      <c r="G7" s="56">
        <v>249.468919999999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1554.6249600000001</v>
      </c>
      <c r="Q7" s="185">
        <v>0.663360810854</v>
      </c>
    </row>
    <row r="8" spans="1:17" ht="14.4" customHeight="1" x14ac:dyDescent="0.3">
      <c r="A8" s="19" t="s">
        <v>36</v>
      </c>
      <c r="B8" s="55">
        <v>243.16440785797201</v>
      </c>
      <c r="C8" s="56">
        <v>20.263700654830998</v>
      </c>
      <c r="D8" s="56">
        <v>15.162000000000001</v>
      </c>
      <c r="E8" s="56">
        <v>16.742000000000001</v>
      </c>
      <c r="F8" s="56">
        <v>16.55</v>
      </c>
      <c r="G8" s="56">
        <v>40.689999999999003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89.143999999998996</v>
      </c>
      <c r="Q8" s="185">
        <v>1.09979911269</v>
      </c>
    </row>
    <row r="9" spans="1:17" ht="14.4" customHeight="1" x14ac:dyDescent="0.3">
      <c r="A9" s="19" t="s">
        <v>37</v>
      </c>
      <c r="B9" s="55">
        <v>4450.5333006855899</v>
      </c>
      <c r="C9" s="56">
        <v>370.877775057132</v>
      </c>
      <c r="D9" s="56">
        <v>328.41484000000099</v>
      </c>
      <c r="E9" s="56">
        <v>209.97982999999999</v>
      </c>
      <c r="F9" s="56">
        <v>230.34841999999901</v>
      </c>
      <c r="G9" s="56">
        <v>188.10436999999899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956.84745999999996</v>
      </c>
      <c r="Q9" s="185">
        <v>0.64498840612099995</v>
      </c>
    </row>
    <row r="10" spans="1:17" ht="14.4" customHeight="1" x14ac:dyDescent="0.3">
      <c r="A10" s="19" t="s">
        <v>38</v>
      </c>
      <c r="B10" s="55">
        <v>251.71439126567</v>
      </c>
      <c r="C10" s="56">
        <v>20.976199272138999</v>
      </c>
      <c r="D10" s="56">
        <v>13.92047</v>
      </c>
      <c r="E10" s="56">
        <v>20.00478</v>
      </c>
      <c r="F10" s="56">
        <v>11.42831</v>
      </c>
      <c r="G10" s="56">
        <v>21.042909999999001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66.396469999999994</v>
      </c>
      <c r="Q10" s="185">
        <v>0.791331035934</v>
      </c>
    </row>
    <row r="11" spans="1:17" ht="14.4" customHeight="1" x14ac:dyDescent="0.3">
      <c r="A11" s="19" t="s">
        <v>39</v>
      </c>
      <c r="B11" s="55">
        <v>748.55253827217598</v>
      </c>
      <c r="C11" s="56">
        <v>62.379378189348003</v>
      </c>
      <c r="D11" s="56">
        <v>102.79993</v>
      </c>
      <c r="E11" s="56">
        <v>60.154730000000001</v>
      </c>
      <c r="F11" s="56">
        <v>69.002069999998994</v>
      </c>
      <c r="G11" s="56">
        <v>67.536839999999003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299.49356999999998</v>
      </c>
      <c r="Q11" s="185">
        <v>1.2002907799539999</v>
      </c>
    </row>
    <row r="12" spans="1:17" ht="14.4" customHeight="1" x14ac:dyDescent="0.3">
      <c r="A12" s="19" t="s">
        <v>40</v>
      </c>
      <c r="B12" s="55">
        <v>276.51900705783299</v>
      </c>
      <c r="C12" s="56">
        <v>23.043250588151999</v>
      </c>
      <c r="D12" s="56">
        <v>36.428240000000002</v>
      </c>
      <c r="E12" s="56">
        <v>0</v>
      </c>
      <c r="F12" s="56">
        <v>0.26799999999899998</v>
      </c>
      <c r="G12" s="56">
        <v>6.227849999999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42.92409</v>
      </c>
      <c r="Q12" s="185">
        <v>0.46569048316099998</v>
      </c>
    </row>
    <row r="13" spans="1:17" ht="14.4" customHeight="1" x14ac:dyDescent="0.3">
      <c r="A13" s="19" t="s">
        <v>41</v>
      </c>
      <c r="B13" s="55">
        <v>455</v>
      </c>
      <c r="C13" s="56">
        <v>37.916666666666003</v>
      </c>
      <c r="D13" s="56">
        <v>42.176160000000003</v>
      </c>
      <c r="E13" s="56">
        <v>32.546550000000003</v>
      </c>
      <c r="F13" s="56">
        <v>32.560679999999003</v>
      </c>
      <c r="G13" s="56">
        <v>27.354489999999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134.63788</v>
      </c>
      <c r="Q13" s="185">
        <v>0.88772228571400003</v>
      </c>
    </row>
    <row r="14" spans="1:17" ht="14.4" customHeight="1" x14ac:dyDescent="0.3">
      <c r="A14" s="19" t="s">
        <v>42</v>
      </c>
      <c r="B14" s="55">
        <v>997.75407893453701</v>
      </c>
      <c r="C14" s="56">
        <v>83.146173244544002</v>
      </c>
      <c r="D14" s="56">
        <v>120.62548</v>
      </c>
      <c r="E14" s="56">
        <v>101.92700000000001</v>
      </c>
      <c r="F14" s="56">
        <v>88.258999999999006</v>
      </c>
      <c r="G14" s="56">
        <v>72.688999999998998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383.50047999999998</v>
      </c>
      <c r="Q14" s="185">
        <v>1.153091191798</v>
      </c>
    </row>
    <row r="15" spans="1:17" ht="14.4" customHeight="1" x14ac:dyDescent="0.3">
      <c r="A15" s="19" t="s">
        <v>43</v>
      </c>
      <c r="B15" s="55">
        <v>308.43652370030401</v>
      </c>
      <c r="C15" s="56">
        <v>25.703043641691998</v>
      </c>
      <c r="D15" s="56">
        <v>29.276019999999999</v>
      </c>
      <c r="E15" s="56">
        <v>22.5</v>
      </c>
      <c r="F15" s="56">
        <v>11.456200000000001</v>
      </c>
      <c r="G15" s="56">
        <v>13.075209999999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76.307429999999997</v>
      </c>
      <c r="Q15" s="185">
        <v>0.74220227635000002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552.24392265664699</v>
      </c>
      <c r="C17" s="56">
        <v>46.020326888052999</v>
      </c>
      <c r="D17" s="56">
        <v>124.30258000000001</v>
      </c>
      <c r="E17" s="56">
        <v>31.26144</v>
      </c>
      <c r="F17" s="56">
        <v>11.258900000000001</v>
      </c>
      <c r="G17" s="56">
        <v>31.750949999999001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198.57387</v>
      </c>
      <c r="Q17" s="185">
        <v>1.078729136817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12.723000000000001</v>
      </c>
      <c r="F18" s="56">
        <v>2.9379999999990001</v>
      </c>
      <c r="G18" s="56">
        <v>9.095999999999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24.757000000000001</v>
      </c>
      <c r="Q18" s="185" t="s">
        <v>329</v>
      </c>
    </row>
    <row r="19" spans="1:17" ht="14.4" customHeight="1" x14ac:dyDescent="0.3">
      <c r="A19" s="19" t="s">
        <v>47</v>
      </c>
      <c r="B19" s="55">
        <v>2060.75029773914</v>
      </c>
      <c r="C19" s="56">
        <v>171.72919147826099</v>
      </c>
      <c r="D19" s="56">
        <v>256.07940000000099</v>
      </c>
      <c r="E19" s="56">
        <v>163.51882000000001</v>
      </c>
      <c r="F19" s="56">
        <v>188.90600000000001</v>
      </c>
      <c r="G19" s="56">
        <v>377.72760999999798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986.23182999999904</v>
      </c>
      <c r="Q19" s="185">
        <v>1.435737019301</v>
      </c>
    </row>
    <row r="20" spans="1:17" ht="14.4" customHeight="1" x14ac:dyDescent="0.3">
      <c r="A20" s="19" t="s">
        <v>48</v>
      </c>
      <c r="B20" s="55">
        <v>65432.4737740001</v>
      </c>
      <c r="C20" s="56">
        <v>5452.7061478333399</v>
      </c>
      <c r="D20" s="56">
        <v>5141.6119900000103</v>
      </c>
      <c r="E20" s="56">
        <v>4997.8491600000098</v>
      </c>
      <c r="F20" s="56">
        <v>5206.3558199999898</v>
      </c>
      <c r="G20" s="56">
        <v>5454.9408199999798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20800.75779</v>
      </c>
      <c r="Q20" s="185">
        <v>0.953689655468</v>
      </c>
    </row>
    <row r="21" spans="1:17" ht="14.4" customHeight="1" x14ac:dyDescent="0.3">
      <c r="A21" s="20" t="s">
        <v>49</v>
      </c>
      <c r="B21" s="55">
        <v>5782.99999999991</v>
      </c>
      <c r="C21" s="56">
        <v>481.91666666665998</v>
      </c>
      <c r="D21" s="56">
        <v>314.61389000000099</v>
      </c>
      <c r="E21" s="56">
        <v>314.61091000000101</v>
      </c>
      <c r="F21" s="56">
        <v>315.20988999999901</v>
      </c>
      <c r="G21" s="56">
        <v>349.37590999999901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1293.8106</v>
      </c>
      <c r="Q21" s="185">
        <v>0.67117962994900005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266.46800000000098</v>
      </c>
      <c r="E22" s="56">
        <v>0</v>
      </c>
      <c r="F22" s="56">
        <v>61.854049999998999</v>
      </c>
      <c r="G22" s="56">
        <v>107.35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435.67205000000001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4.631150000001</v>
      </c>
      <c r="E24" s="56">
        <v>9.0004100000010006</v>
      </c>
      <c r="F24" s="56">
        <v>14.356539999998001</v>
      </c>
      <c r="G24" s="56">
        <v>19.598709999998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47.586809999998998</v>
      </c>
      <c r="Q24" s="185"/>
    </row>
    <row r="25" spans="1:17" ht="14.4" customHeight="1" x14ac:dyDescent="0.3">
      <c r="A25" s="21" t="s">
        <v>53</v>
      </c>
      <c r="B25" s="58">
        <v>88590.818163461707</v>
      </c>
      <c r="C25" s="59">
        <v>7382.5681802884801</v>
      </c>
      <c r="D25" s="59">
        <v>7004.1188100000199</v>
      </c>
      <c r="E25" s="59">
        <v>6909.4828000000098</v>
      </c>
      <c r="F25" s="59">
        <v>6441.6350899999798</v>
      </c>
      <c r="G25" s="59">
        <v>7036.0295899999701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27391.26629</v>
      </c>
      <c r="Q25" s="186">
        <v>0.92756563912000001</v>
      </c>
    </row>
    <row r="26" spans="1:17" ht="14.4" customHeight="1" x14ac:dyDescent="0.3">
      <c r="A26" s="19" t="s">
        <v>54</v>
      </c>
      <c r="B26" s="55">
        <v>7499.4450186293898</v>
      </c>
      <c r="C26" s="56">
        <v>624.95375155244903</v>
      </c>
      <c r="D26" s="56">
        <v>713.12238000000104</v>
      </c>
      <c r="E26" s="56">
        <v>761.18380999999999</v>
      </c>
      <c r="F26" s="56">
        <v>699.93889000000104</v>
      </c>
      <c r="G26" s="56">
        <v>864.70947999999999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3038.9545600000001</v>
      </c>
      <c r="Q26" s="185">
        <v>1.2156717806920001</v>
      </c>
    </row>
    <row r="27" spans="1:17" ht="14.4" customHeight="1" x14ac:dyDescent="0.3">
      <c r="A27" s="22" t="s">
        <v>55</v>
      </c>
      <c r="B27" s="58">
        <v>96090.263182091105</v>
      </c>
      <c r="C27" s="59">
        <v>8007.5219318409299</v>
      </c>
      <c r="D27" s="59">
        <v>7717.2411900000197</v>
      </c>
      <c r="E27" s="59">
        <v>7670.6666100000102</v>
      </c>
      <c r="F27" s="59">
        <v>7141.5739799999801</v>
      </c>
      <c r="G27" s="59">
        <v>7900.7390699999696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30430.220850000002</v>
      </c>
      <c r="Q27" s="186">
        <v>0.95005112408699999</v>
      </c>
    </row>
    <row r="28" spans="1:17" ht="14.4" customHeight="1" x14ac:dyDescent="0.3">
      <c r="A28" s="20" t="s">
        <v>56</v>
      </c>
      <c r="B28" s="55">
        <v>39.772858790609</v>
      </c>
      <c r="C28" s="56">
        <v>3.3144048992170001</v>
      </c>
      <c r="D28" s="56">
        <v>0</v>
      </c>
      <c r="E28" s="56">
        <v>0</v>
      </c>
      <c r="F28" s="56">
        <v>8.4656900000000004</v>
      </c>
      <c r="G28" s="56">
        <v>0.23469999999999999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8.7003900000000005</v>
      </c>
      <c r="Q28" s="185">
        <v>0.65625581850699999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309.12809352694802</v>
      </c>
      <c r="C30" s="56">
        <v>25.760674460579001</v>
      </c>
      <c r="D30" s="56">
        <v>21.897770000000001</v>
      </c>
      <c r="E30" s="56">
        <v>15.942159999999999</v>
      </c>
      <c r="F30" s="56">
        <v>14.10239</v>
      </c>
      <c r="G30" s="56">
        <v>28.922820000000002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80.865139999999997</v>
      </c>
      <c r="Q30" s="185">
        <v>0.78477312505600005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22.382999999999999</v>
      </c>
      <c r="E31" s="62">
        <v>0</v>
      </c>
      <c r="F31" s="62">
        <v>2.7189999999999999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25.102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42" thickBot="1" x14ac:dyDescent="0.3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83094.385638983105</v>
      </c>
      <c r="C6" s="701">
        <v>84508.208090000204</v>
      </c>
      <c r="D6" s="702">
        <v>1413.8224510171001</v>
      </c>
      <c r="E6" s="703">
        <v>1.0170146567680001</v>
      </c>
      <c r="F6" s="701">
        <v>88590.818163461707</v>
      </c>
      <c r="G6" s="702">
        <v>29530.272721153899</v>
      </c>
      <c r="H6" s="704">
        <v>7036.0295899999701</v>
      </c>
      <c r="I6" s="701">
        <v>27391.26629</v>
      </c>
      <c r="J6" s="702">
        <v>-2139.0064311539199</v>
      </c>
      <c r="K6" s="705">
        <v>0.30918854637299997</v>
      </c>
    </row>
    <row r="7" spans="1:11" ht="14.4" customHeight="1" thickBot="1" x14ac:dyDescent="0.35">
      <c r="A7" s="720" t="s">
        <v>332</v>
      </c>
      <c r="B7" s="701">
        <v>15599.3698335183</v>
      </c>
      <c r="C7" s="701">
        <v>14590.059579999999</v>
      </c>
      <c r="D7" s="702">
        <v>-1009.31025351827</v>
      </c>
      <c r="E7" s="703">
        <v>0.93529801111900002</v>
      </c>
      <c r="F7" s="701">
        <v>14762.3501690659</v>
      </c>
      <c r="G7" s="702">
        <v>4920.7833896886495</v>
      </c>
      <c r="H7" s="704">
        <v>686.18829999999696</v>
      </c>
      <c r="I7" s="701">
        <v>3611.22615</v>
      </c>
      <c r="J7" s="702">
        <v>-1309.55723968865</v>
      </c>
      <c r="K7" s="705">
        <v>0.244624067891</v>
      </c>
    </row>
    <row r="8" spans="1:11" ht="14.4" customHeight="1" thickBot="1" x14ac:dyDescent="0.35">
      <c r="A8" s="721" t="s">
        <v>333</v>
      </c>
      <c r="B8" s="701">
        <v>14523.290521438499</v>
      </c>
      <c r="C8" s="701">
        <v>13497.349340000001</v>
      </c>
      <c r="D8" s="702">
        <v>-1025.94118143847</v>
      </c>
      <c r="E8" s="703">
        <v>0.92935890252099995</v>
      </c>
      <c r="F8" s="701">
        <v>13456.159566431101</v>
      </c>
      <c r="G8" s="702">
        <v>4485.3865221436999</v>
      </c>
      <c r="H8" s="704">
        <v>600.42408999999702</v>
      </c>
      <c r="I8" s="701">
        <v>3151.41824</v>
      </c>
      <c r="J8" s="702">
        <v>-1333.9682821437</v>
      </c>
      <c r="K8" s="705">
        <v>0.234198935026</v>
      </c>
    </row>
    <row r="9" spans="1:11" ht="14.4" customHeight="1" thickBot="1" x14ac:dyDescent="0.35">
      <c r="A9" s="722" t="s">
        <v>334</v>
      </c>
      <c r="B9" s="706">
        <v>0</v>
      </c>
      <c r="C9" s="706">
        <v>9.0100000000000006E-3</v>
      </c>
      <c r="D9" s="707">
        <v>9.0100000000000006E-3</v>
      </c>
      <c r="E9" s="708" t="s">
        <v>329</v>
      </c>
      <c r="F9" s="706">
        <v>0</v>
      </c>
      <c r="G9" s="707">
        <v>0</v>
      </c>
      <c r="H9" s="709">
        <v>-1.2899999989999999E-3</v>
      </c>
      <c r="I9" s="706">
        <v>1.81E-3</v>
      </c>
      <c r="J9" s="707">
        <v>1.81E-3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9.0100000000000006E-3</v>
      </c>
      <c r="D10" s="702">
        <v>9.0100000000000006E-3</v>
      </c>
      <c r="E10" s="711" t="s">
        <v>329</v>
      </c>
      <c r="F10" s="701">
        <v>0</v>
      </c>
      <c r="G10" s="702">
        <v>0</v>
      </c>
      <c r="H10" s="704">
        <v>-1.2899999989999999E-3</v>
      </c>
      <c r="I10" s="701">
        <v>1.81E-3</v>
      </c>
      <c r="J10" s="702">
        <v>1.81E-3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7679.6939088979398</v>
      </c>
      <c r="C11" s="706">
        <v>6748.3591900000201</v>
      </c>
      <c r="D11" s="707">
        <v>-931.33471889792702</v>
      </c>
      <c r="E11" s="713">
        <v>0.87872762509199998</v>
      </c>
      <c r="F11" s="706">
        <v>7030.6759212918596</v>
      </c>
      <c r="G11" s="707">
        <v>2343.55864043062</v>
      </c>
      <c r="H11" s="709">
        <v>249.468919999999</v>
      </c>
      <c r="I11" s="706">
        <v>1554.6249600000001</v>
      </c>
      <c r="J11" s="707">
        <v>-788.93368043062003</v>
      </c>
      <c r="K11" s="714">
        <v>0.221120270284</v>
      </c>
    </row>
    <row r="12" spans="1:11" ht="14.4" customHeight="1" thickBot="1" x14ac:dyDescent="0.35">
      <c r="A12" s="723" t="s">
        <v>337</v>
      </c>
      <c r="B12" s="701">
        <v>1959.52073071975</v>
      </c>
      <c r="C12" s="701">
        <v>2020.9021</v>
      </c>
      <c r="D12" s="702">
        <v>61.381369280248997</v>
      </c>
      <c r="E12" s="703">
        <v>1.031324684816</v>
      </c>
      <c r="F12" s="701">
        <v>2100.4784741958401</v>
      </c>
      <c r="G12" s="702">
        <v>700.15949139861402</v>
      </c>
      <c r="H12" s="704">
        <v>200.88317999999899</v>
      </c>
      <c r="I12" s="701">
        <v>535.949919999999</v>
      </c>
      <c r="J12" s="702">
        <v>-164.209571398615</v>
      </c>
      <c r="K12" s="705">
        <v>0.25515611161099999</v>
      </c>
    </row>
    <row r="13" spans="1:11" ht="14.4" customHeight="1" thickBot="1" x14ac:dyDescent="0.35">
      <c r="A13" s="723" t="s">
        <v>338</v>
      </c>
      <c r="B13" s="701">
        <v>50.436551587037997</v>
      </c>
      <c r="C13" s="701">
        <v>14.286799999999999</v>
      </c>
      <c r="D13" s="702">
        <v>-36.149751587037997</v>
      </c>
      <c r="E13" s="703">
        <v>0.28326282329800001</v>
      </c>
      <c r="F13" s="701">
        <v>25</v>
      </c>
      <c r="G13" s="702">
        <v>8.333333333333</v>
      </c>
      <c r="H13" s="704">
        <v>0</v>
      </c>
      <c r="I13" s="701">
        <v>3.4133599999999999</v>
      </c>
      <c r="J13" s="702">
        <v>-4.919973333333</v>
      </c>
      <c r="K13" s="705">
        <v>0.1365344</v>
      </c>
    </row>
    <row r="14" spans="1:11" ht="14.4" customHeight="1" thickBot="1" x14ac:dyDescent="0.35">
      <c r="A14" s="723" t="s">
        <v>339</v>
      </c>
      <c r="B14" s="701">
        <v>204.81942577394099</v>
      </c>
      <c r="C14" s="701">
        <v>321.22721000000098</v>
      </c>
      <c r="D14" s="702">
        <v>116.40778422606</v>
      </c>
      <c r="E14" s="703">
        <v>1.5683434751659999</v>
      </c>
      <c r="F14" s="701">
        <v>325</v>
      </c>
      <c r="G14" s="702">
        <v>108.333333333333</v>
      </c>
      <c r="H14" s="704">
        <v>13.494139999999</v>
      </c>
      <c r="I14" s="701">
        <v>59.615430000000003</v>
      </c>
      <c r="J14" s="702">
        <v>-48.717903333332998</v>
      </c>
      <c r="K14" s="705">
        <v>0.183432092307</v>
      </c>
    </row>
    <row r="15" spans="1:11" ht="14.4" customHeight="1" thickBot="1" x14ac:dyDescent="0.35">
      <c r="A15" s="723" t="s">
        <v>340</v>
      </c>
      <c r="B15" s="701">
        <v>80</v>
      </c>
      <c r="C15" s="701">
        <v>21.210750000000001</v>
      </c>
      <c r="D15" s="702">
        <v>-58.789249999999001</v>
      </c>
      <c r="E15" s="703">
        <v>0.26513437499999998</v>
      </c>
      <c r="F15" s="701">
        <v>20</v>
      </c>
      <c r="G15" s="702">
        <v>6.6666666666659999</v>
      </c>
      <c r="H15" s="704">
        <v>1.326439999999</v>
      </c>
      <c r="I15" s="701">
        <v>8.3995099999989993</v>
      </c>
      <c r="J15" s="702">
        <v>1.732843333333</v>
      </c>
      <c r="K15" s="705">
        <v>0.4199755</v>
      </c>
    </row>
    <row r="16" spans="1:11" ht="14.4" customHeight="1" thickBot="1" x14ac:dyDescent="0.35">
      <c r="A16" s="723" t="s">
        <v>341</v>
      </c>
      <c r="B16" s="701">
        <v>40</v>
      </c>
      <c r="C16" s="701">
        <v>24.595580000000002</v>
      </c>
      <c r="D16" s="702">
        <v>-15.40442</v>
      </c>
      <c r="E16" s="703">
        <v>0.61488949999999998</v>
      </c>
      <c r="F16" s="701">
        <v>40</v>
      </c>
      <c r="G16" s="702">
        <v>13.333333333333</v>
      </c>
      <c r="H16" s="704">
        <v>2.992899999999</v>
      </c>
      <c r="I16" s="701">
        <v>10.04814</v>
      </c>
      <c r="J16" s="702">
        <v>-3.2851933333329999</v>
      </c>
      <c r="K16" s="705">
        <v>0.25120350000000002</v>
      </c>
    </row>
    <row r="17" spans="1:11" ht="14.4" customHeight="1" thickBot="1" x14ac:dyDescent="0.35">
      <c r="A17" s="723" t="s">
        <v>342</v>
      </c>
      <c r="B17" s="701">
        <v>100.05029370883901</v>
      </c>
      <c r="C17" s="701">
        <v>109.38301</v>
      </c>
      <c r="D17" s="702">
        <v>9.3327162911610007</v>
      </c>
      <c r="E17" s="703">
        <v>1.0932802488140001</v>
      </c>
      <c r="F17" s="701">
        <v>110</v>
      </c>
      <c r="G17" s="702">
        <v>36.666666666666003</v>
      </c>
      <c r="H17" s="704">
        <v>7.355009999999</v>
      </c>
      <c r="I17" s="701">
        <v>29.005759999999999</v>
      </c>
      <c r="J17" s="702">
        <v>-7.6609066666660004</v>
      </c>
      <c r="K17" s="705">
        <v>0.26368872727199999</v>
      </c>
    </row>
    <row r="18" spans="1:11" ht="14.4" customHeight="1" thickBot="1" x14ac:dyDescent="0.35">
      <c r="A18" s="723" t="s">
        <v>343</v>
      </c>
      <c r="B18" s="701">
        <v>35.286382956320999</v>
      </c>
      <c r="C18" s="701">
        <v>4.4854700000000003</v>
      </c>
      <c r="D18" s="702">
        <v>-30.800912956321</v>
      </c>
      <c r="E18" s="703">
        <v>0.12711617412099999</v>
      </c>
      <c r="F18" s="701">
        <v>10</v>
      </c>
      <c r="G18" s="702">
        <v>3.333333333333</v>
      </c>
      <c r="H18" s="704">
        <v>0.32578999999899999</v>
      </c>
      <c r="I18" s="701">
        <v>0.431759999999</v>
      </c>
      <c r="J18" s="702">
        <v>-2.9015733333329998</v>
      </c>
      <c r="K18" s="705">
        <v>4.3175999999E-2</v>
      </c>
    </row>
    <row r="19" spans="1:11" ht="14.4" customHeight="1" thickBot="1" x14ac:dyDescent="0.35">
      <c r="A19" s="723" t="s">
        <v>344</v>
      </c>
      <c r="B19" s="701">
        <v>4800</v>
      </c>
      <c r="C19" s="701">
        <v>3933.8020000000101</v>
      </c>
      <c r="D19" s="702">
        <v>-866.19799999998895</v>
      </c>
      <c r="E19" s="703">
        <v>0.81954208333300005</v>
      </c>
      <c r="F19" s="701">
        <v>4000.1974470960199</v>
      </c>
      <c r="G19" s="702">
        <v>1333.39914903201</v>
      </c>
      <c r="H19" s="704">
        <v>0</v>
      </c>
      <c r="I19" s="701">
        <v>689.39430000000095</v>
      </c>
      <c r="J19" s="702">
        <v>-644.00484903200504</v>
      </c>
      <c r="K19" s="705">
        <v>0.172340067988</v>
      </c>
    </row>
    <row r="20" spans="1:11" ht="14.4" customHeight="1" thickBot="1" x14ac:dyDescent="0.35">
      <c r="A20" s="723" t="s">
        <v>345</v>
      </c>
      <c r="B20" s="701">
        <v>409.58052415204997</v>
      </c>
      <c r="C20" s="701">
        <v>298.46627000000001</v>
      </c>
      <c r="D20" s="702">
        <v>-111.114254152049</v>
      </c>
      <c r="E20" s="703">
        <v>0.72871206612600004</v>
      </c>
      <c r="F20" s="701">
        <v>400</v>
      </c>
      <c r="G20" s="702">
        <v>133.333333333333</v>
      </c>
      <c r="H20" s="704">
        <v>23.091459999999</v>
      </c>
      <c r="I20" s="701">
        <v>218.36678000000001</v>
      </c>
      <c r="J20" s="702">
        <v>85.033446666665995</v>
      </c>
      <c r="K20" s="705">
        <v>0.54591694999999996</v>
      </c>
    </row>
    <row r="21" spans="1:11" ht="14.4" customHeight="1" thickBot="1" x14ac:dyDescent="0.35">
      <c r="A21" s="722" t="s">
        <v>346</v>
      </c>
      <c r="B21" s="706">
        <v>335.68286202213301</v>
      </c>
      <c r="C21" s="706">
        <v>244.4</v>
      </c>
      <c r="D21" s="707">
        <v>-91.282862022131994</v>
      </c>
      <c r="E21" s="713">
        <v>0.72806814898899996</v>
      </c>
      <c r="F21" s="706">
        <v>243.16440785797201</v>
      </c>
      <c r="G21" s="707">
        <v>81.054802619322999</v>
      </c>
      <c r="H21" s="709">
        <v>40.689999999999003</v>
      </c>
      <c r="I21" s="706">
        <v>89.143999999998996</v>
      </c>
      <c r="J21" s="707">
        <v>8.0891973806749995</v>
      </c>
      <c r="K21" s="714">
        <v>0.36659970422999999</v>
      </c>
    </row>
    <row r="22" spans="1:11" ht="14.4" customHeight="1" thickBot="1" x14ac:dyDescent="0.35">
      <c r="A22" s="723" t="s">
        <v>347</v>
      </c>
      <c r="B22" s="701">
        <v>316.12746922028703</v>
      </c>
      <c r="C22" s="701">
        <v>234.71</v>
      </c>
      <c r="D22" s="702">
        <v>-81.417469220285994</v>
      </c>
      <c r="E22" s="703">
        <v>0.74245367091600001</v>
      </c>
      <c r="F22" s="701">
        <v>231.980368821469</v>
      </c>
      <c r="G22" s="702">
        <v>77.326789607156002</v>
      </c>
      <c r="H22" s="704">
        <v>38.229999999999002</v>
      </c>
      <c r="I22" s="701">
        <v>84.779999999999006</v>
      </c>
      <c r="J22" s="702">
        <v>7.4532103928430002</v>
      </c>
      <c r="K22" s="705">
        <v>0.36546195883100002</v>
      </c>
    </row>
    <row r="23" spans="1:11" ht="14.4" customHeight="1" thickBot="1" x14ac:dyDescent="0.35">
      <c r="A23" s="723" t="s">
        <v>348</v>
      </c>
      <c r="B23" s="701">
        <v>19.555392801846001</v>
      </c>
      <c r="C23" s="701">
        <v>9.69</v>
      </c>
      <c r="D23" s="702">
        <v>-9.8653928018449992</v>
      </c>
      <c r="E23" s="703">
        <v>0.495515487629</v>
      </c>
      <c r="F23" s="701">
        <v>11.184039036502</v>
      </c>
      <c r="G23" s="702">
        <v>3.7280130121670001</v>
      </c>
      <c r="H23" s="704">
        <v>2.4599999999989999</v>
      </c>
      <c r="I23" s="701">
        <v>4.3639999999989998</v>
      </c>
      <c r="J23" s="702">
        <v>0.63598698783200003</v>
      </c>
      <c r="K23" s="705">
        <v>0.39019892417699997</v>
      </c>
    </row>
    <row r="24" spans="1:11" ht="14.4" customHeight="1" thickBot="1" x14ac:dyDescent="0.35">
      <c r="A24" s="722" t="s">
        <v>349</v>
      </c>
      <c r="B24" s="706">
        <v>4670.3953377635198</v>
      </c>
      <c r="C24" s="706">
        <v>4256.19470000001</v>
      </c>
      <c r="D24" s="707">
        <v>-414.20063776351299</v>
      </c>
      <c r="E24" s="713">
        <v>0.911313581012</v>
      </c>
      <c r="F24" s="706">
        <v>4450.5333006855899</v>
      </c>
      <c r="G24" s="707">
        <v>1483.51110022853</v>
      </c>
      <c r="H24" s="709">
        <v>188.10436999999899</v>
      </c>
      <c r="I24" s="706">
        <v>956.84745999999996</v>
      </c>
      <c r="J24" s="707">
        <v>-526.66364022852895</v>
      </c>
      <c r="K24" s="714">
        <v>0.214996135373</v>
      </c>
    </row>
    <row r="25" spans="1:11" ht="14.4" customHeight="1" thickBot="1" x14ac:dyDescent="0.35">
      <c r="A25" s="723" t="s">
        <v>350</v>
      </c>
      <c r="B25" s="701">
        <v>599.63126646199896</v>
      </c>
      <c r="C25" s="701">
        <v>595.85949000000096</v>
      </c>
      <c r="D25" s="702">
        <v>-3.7717764619969998</v>
      </c>
      <c r="E25" s="703">
        <v>0.99370984024099995</v>
      </c>
      <c r="F25" s="701">
        <v>635.53330068558603</v>
      </c>
      <c r="G25" s="702">
        <v>211.84443356186199</v>
      </c>
      <c r="H25" s="704">
        <v>43.005389999998997</v>
      </c>
      <c r="I25" s="701">
        <v>202.20451</v>
      </c>
      <c r="J25" s="702">
        <v>-9.6399235618620001</v>
      </c>
      <c r="K25" s="705">
        <v>0.31816509029700002</v>
      </c>
    </row>
    <row r="26" spans="1:11" ht="14.4" customHeight="1" thickBot="1" x14ac:dyDescent="0.35">
      <c r="A26" s="723" t="s">
        <v>351</v>
      </c>
      <c r="B26" s="701">
        <v>210.230414924863</v>
      </c>
      <c r="C26" s="701">
        <v>237.31195</v>
      </c>
      <c r="D26" s="702">
        <v>27.081535075137001</v>
      </c>
      <c r="E26" s="703">
        <v>1.128818349546</v>
      </c>
      <c r="F26" s="701">
        <v>215</v>
      </c>
      <c r="G26" s="702">
        <v>71.666666666666003</v>
      </c>
      <c r="H26" s="704">
        <v>16.871679999998999</v>
      </c>
      <c r="I26" s="701">
        <v>43.101399999999998</v>
      </c>
      <c r="J26" s="702">
        <v>-28.565266666665998</v>
      </c>
      <c r="K26" s="705">
        <v>0.20047162790600001</v>
      </c>
    </row>
    <row r="27" spans="1:11" ht="14.4" customHeight="1" thickBot="1" x14ac:dyDescent="0.35">
      <c r="A27" s="723" t="s">
        <v>352</v>
      </c>
      <c r="B27" s="701">
        <v>3200.4071040169902</v>
      </c>
      <c r="C27" s="701">
        <v>2731.9780500000002</v>
      </c>
      <c r="D27" s="702">
        <v>-468.429054016988</v>
      </c>
      <c r="E27" s="703">
        <v>0.85363454123399995</v>
      </c>
      <c r="F27" s="701">
        <v>2900</v>
      </c>
      <c r="G27" s="702">
        <v>966.66666666666697</v>
      </c>
      <c r="H27" s="704">
        <v>105.65307</v>
      </c>
      <c r="I27" s="701">
        <v>597.08457999999996</v>
      </c>
      <c r="J27" s="702">
        <v>-369.58208666666701</v>
      </c>
      <c r="K27" s="705">
        <v>0.205891234482</v>
      </c>
    </row>
    <row r="28" spans="1:11" ht="14.4" customHeight="1" thickBot="1" x14ac:dyDescent="0.35">
      <c r="A28" s="723" t="s">
        <v>353</v>
      </c>
      <c r="B28" s="701">
        <v>40</v>
      </c>
      <c r="C28" s="701">
        <v>33.083530000000003</v>
      </c>
      <c r="D28" s="702">
        <v>-6.9164699999990003</v>
      </c>
      <c r="E28" s="703">
        <v>0.82708824999999997</v>
      </c>
      <c r="F28" s="701">
        <v>40</v>
      </c>
      <c r="G28" s="702">
        <v>13.333333333333</v>
      </c>
      <c r="H28" s="704">
        <v>0</v>
      </c>
      <c r="I28" s="701">
        <v>4.8351600000000001</v>
      </c>
      <c r="J28" s="702">
        <v>-8.4981733333329998</v>
      </c>
      <c r="K28" s="705">
        <v>0.120879</v>
      </c>
    </row>
    <row r="29" spans="1:11" ht="14.4" customHeight="1" thickBot="1" x14ac:dyDescent="0.35">
      <c r="A29" s="723" t="s">
        <v>354</v>
      </c>
      <c r="B29" s="701">
        <v>5</v>
      </c>
      <c r="C29" s="701">
        <v>5.9823000000000004</v>
      </c>
      <c r="D29" s="702">
        <v>0.98229999999999995</v>
      </c>
      <c r="E29" s="703">
        <v>1.1964600000000001</v>
      </c>
      <c r="F29" s="701">
        <v>10</v>
      </c>
      <c r="G29" s="702">
        <v>3.333333333333</v>
      </c>
      <c r="H29" s="704">
        <v>0.59822999999899995</v>
      </c>
      <c r="I29" s="701">
        <v>1.1964600000000001</v>
      </c>
      <c r="J29" s="702">
        <v>-2.1368733333329999</v>
      </c>
      <c r="K29" s="705">
        <v>0.119646</v>
      </c>
    </row>
    <row r="30" spans="1:11" ht="14.4" customHeight="1" thickBot="1" x14ac:dyDescent="0.35">
      <c r="A30" s="723" t="s">
        <v>355</v>
      </c>
      <c r="B30" s="701">
        <v>10.105265844494999</v>
      </c>
      <c r="C30" s="701">
        <v>7.40374</v>
      </c>
      <c r="D30" s="702">
        <v>-2.7015258444949999</v>
      </c>
      <c r="E30" s="703">
        <v>0.73266157604600002</v>
      </c>
      <c r="F30" s="701">
        <v>10</v>
      </c>
      <c r="G30" s="702">
        <v>3.333333333333</v>
      </c>
      <c r="H30" s="704">
        <v>0.167999999999</v>
      </c>
      <c r="I30" s="701">
        <v>1.1147199999999999</v>
      </c>
      <c r="J30" s="702">
        <v>-2.2186133333329998</v>
      </c>
      <c r="K30" s="705">
        <v>0.111472</v>
      </c>
    </row>
    <row r="31" spans="1:11" ht="14.4" customHeight="1" thickBot="1" x14ac:dyDescent="0.35">
      <c r="A31" s="723" t="s">
        <v>356</v>
      </c>
      <c r="B31" s="701">
        <v>170</v>
      </c>
      <c r="C31" s="701">
        <v>144.63046</v>
      </c>
      <c r="D31" s="702">
        <v>-25.369539999998999</v>
      </c>
      <c r="E31" s="703">
        <v>0.85076741176399995</v>
      </c>
      <c r="F31" s="701">
        <v>160</v>
      </c>
      <c r="G31" s="702">
        <v>53.333333333333002</v>
      </c>
      <c r="H31" s="704">
        <v>11.523</v>
      </c>
      <c r="I31" s="701">
        <v>39.089379999999998</v>
      </c>
      <c r="J31" s="702">
        <v>-14.243953333333</v>
      </c>
      <c r="K31" s="705">
        <v>0.244308625</v>
      </c>
    </row>
    <row r="32" spans="1:11" ht="14.4" customHeight="1" thickBot="1" x14ac:dyDescent="0.35">
      <c r="A32" s="723" t="s">
        <v>357</v>
      </c>
      <c r="B32" s="701">
        <v>125</v>
      </c>
      <c r="C32" s="701">
        <v>200.22587000000101</v>
      </c>
      <c r="D32" s="702">
        <v>75.22587</v>
      </c>
      <c r="E32" s="703">
        <v>1.60180696</v>
      </c>
      <c r="F32" s="701">
        <v>180</v>
      </c>
      <c r="G32" s="702">
        <v>60</v>
      </c>
      <c r="H32" s="704">
        <v>0</v>
      </c>
      <c r="I32" s="701">
        <v>4.7431999999999999</v>
      </c>
      <c r="J32" s="702">
        <v>-55.256799999999998</v>
      </c>
      <c r="K32" s="705">
        <v>2.6351111111000001E-2</v>
      </c>
    </row>
    <row r="33" spans="1:11" ht="14.4" customHeight="1" thickBot="1" x14ac:dyDescent="0.35">
      <c r="A33" s="723" t="s">
        <v>358</v>
      </c>
      <c r="B33" s="701">
        <v>310.02128651517103</v>
      </c>
      <c r="C33" s="701">
        <v>299.71931000000097</v>
      </c>
      <c r="D33" s="702">
        <v>-10.301976515170001</v>
      </c>
      <c r="E33" s="703">
        <v>0.96677009946299997</v>
      </c>
      <c r="F33" s="701">
        <v>300</v>
      </c>
      <c r="G33" s="702">
        <v>100</v>
      </c>
      <c r="H33" s="704">
        <v>10.285</v>
      </c>
      <c r="I33" s="701">
        <v>63.478050000000003</v>
      </c>
      <c r="J33" s="702">
        <v>-36.521949999999997</v>
      </c>
      <c r="K33" s="705">
        <v>0.21159349999999999</v>
      </c>
    </row>
    <row r="34" spans="1:11" ht="14.4" customHeight="1" thickBot="1" x14ac:dyDescent="0.35">
      <c r="A34" s="722" t="s">
        <v>359</v>
      </c>
      <c r="B34" s="706">
        <v>267.44800009774599</v>
      </c>
      <c r="C34" s="706">
        <v>240.39286999999999</v>
      </c>
      <c r="D34" s="707">
        <v>-27.055130097745</v>
      </c>
      <c r="E34" s="713">
        <v>0.89883966195999998</v>
      </c>
      <c r="F34" s="706">
        <v>251.71439126567</v>
      </c>
      <c r="G34" s="707">
        <v>83.904797088555995</v>
      </c>
      <c r="H34" s="709">
        <v>21.042909999999001</v>
      </c>
      <c r="I34" s="706">
        <v>66.396469999999994</v>
      </c>
      <c r="J34" s="707">
        <v>-17.508327088556001</v>
      </c>
      <c r="K34" s="714">
        <v>0.26377701197800002</v>
      </c>
    </row>
    <row r="35" spans="1:11" ht="14.4" customHeight="1" thickBot="1" x14ac:dyDescent="0.35">
      <c r="A35" s="723" t="s">
        <v>360</v>
      </c>
      <c r="B35" s="701">
        <v>87</v>
      </c>
      <c r="C35" s="701">
        <v>100.19938999999999</v>
      </c>
      <c r="D35" s="702">
        <v>13.199389999999999</v>
      </c>
      <c r="E35" s="703">
        <v>1.151717126436</v>
      </c>
      <c r="F35" s="701">
        <v>98.648079311304997</v>
      </c>
      <c r="G35" s="702">
        <v>32.882693103767998</v>
      </c>
      <c r="H35" s="704">
        <v>9.2578999999989993</v>
      </c>
      <c r="I35" s="701">
        <v>24.200810000000001</v>
      </c>
      <c r="J35" s="702">
        <v>-8.6818831037679995</v>
      </c>
      <c r="K35" s="705">
        <v>0.24532469531000001</v>
      </c>
    </row>
    <row r="36" spans="1:11" ht="14.4" customHeight="1" thickBot="1" x14ac:dyDescent="0.35">
      <c r="A36" s="723" t="s">
        <v>361</v>
      </c>
      <c r="B36" s="701">
        <v>20</v>
      </c>
      <c r="C36" s="701">
        <v>12.6083</v>
      </c>
      <c r="D36" s="702">
        <v>-7.3916999999990001</v>
      </c>
      <c r="E36" s="703">
        <v>0.63041499999999995</v>
      </c>
      <c r="F36" s="701">
        <v>12.96022734524</v>
      </c>
      <c r="G36" s="702">
        <v>4.3200757817459996</v>
      </c>
      <c r="H36" s="704">
        <v>1.3363599999989999</v>
      </c>
      <c r="I36" s="701">
        <v>4.3715599999999997</v>
      </c>
      <c r="J36" s="702">
        <v>5.1484218253000001E-2</v>
      </c>
      <c r="K36" s="705">
        <v>0.337305811352</v>
      </c>
    </row>
    <row r="37" spans="1:11" ht="14.4" customHeight="1" thickBot="1" x14ac:dyDescent="0.35">
      <c r="A37" s="723" t="s">
        <v>362</v>
      </c>
      <c r="B37" s="701">
        <v>160.44800009774599</v>
      </c>
      <c r="C37" s="701">
        <v>127.58517999999999</v>
      </c>
      <c r="D37" s="702">
        <v>-32.862820097745001</v>
      </c>
      <c r="E37" s="703">
        <v>0.79518086808300004</v>
      </c>
      <c r="F37" s="701">
        <v>140.106084609123</v>
      </c>
      <c r="G37" s="702">
        <v>46.702028203041003</v>
      </c>
      <c r="H37" s="704">
        <v>10.448650000000001</v>
      </c>
      <c r="I37" s="701">
        <v>37.824100000000001</v>
      </c>
      <c r="J37" s="702">
        <v>-8.8779282030409998</v>
      </c>
      <c r="K37" s="705">
        <v>0.26996757568000002</v>
      </c>
    </row>
    <row r="38" spans="1:11" ht="14.4" customHeight="1" thickBot="1" x14ac:dyDescent="0.35">
      <c r="A38" s="722" t="s">
        <v>363</v>
      </c>
      <c r="B38" s="706">
        <v>749.36719070230197</v>
      </c>
      <c r="C38" s="706">
        <v>812.81552000000204</v>
      </c>
      <c r="D38" s="707">
        <v>63.448329297698997</v>
      </c>
      <c r="E38" s="713">
        <v>1.084669211682</v>
      </c>
      <c r="F38" s="706">
        <v>748.55253827217598</v>
      </c>
      <c r="G38" s="707">
        <v>249.51751275739201</v>
      </c>
      <c r="H38" s="709">
        <v>67.536839999999003</v>
      </c>
      <c r="I38" s="706">
        <v>299.49356999999998</v>
      </c>
      <c r="J38" s="707">
        <v>49.976057242606998</v>
      </c>
      <c r="K38" s="714">
        <v>0.400096926651</v>
      </c>
    </row>
    <row r="39" spans="1:11" ht="14.4" customHeight="1" thickBot="1" x14ac:dyDescent="0.35">
      <c r="A39" s="723" t="s">
        <v>364</v>
      </c>
      <c r="B39" s="701">
        <v>0</v>
      </c>
      <c r="C39" s="701">
        <v>24.9131</v>
      </c>
      <c r="D39" s="702">
        <v>24.9131</v>
      </c>
      <c r="E39" s="711" t="s">
        <v>329</v>
      </c>
      <c r="F39" s="701">
        <v>0</v>
      </c>
      <c r="G39" s="702">
        <v>0</v>
      </c>
      <c r="H39" s="704">
        <v>0</v>
      </c>
      <c r="I39" s="701">
        <v>14.170400000000001</v>
      </c>
      <c r="J39" s="702">
        <v>14.170400000000001</v>
      </c>
      <c r="K39" s="712" t="s">
        <v>329</v>
      </c>
    </row>
    <row r="40" spans="1:11" ht="14.4" customHeight="1" thickBot="1" x14ac:dyDescent="0.35">
      <c r="A40" s="723" t="s">
        <v>365</v>
      </c>
      <c r="B40" s="701">
        <v>24.679484539884001</v>
      </c>
      <c r="C40" s="701">
        <v>24.53623</v>
      </c>
      <c r="D40" s="702">
        <v>-0.143254539884</v>
      </c>
      <c r="E40" s="703">
        <v>0.99419539984100003</v>
      </c>
      <c r="F40" s="701">
        <v>25</v>
      </c>
      <c r="G40" s="702">
        <v>8.333333333333</v>
      </c>
      <c r="H40" s="704">
        <v>2.0548199999989998</v>
      </c>
      <c r="I40" s="701">
        <v>7.5477299999999996</v>
      </c>
      <c r="J40" s="702">
        <v>-0.78560333333300003</v>
      </c>
      <c r="K40" s="705">
        <v>0.30190919999999999</v>
      </c>
    </row>
    <row r="41" spans="1:11" ht="14.4" customHeight="1" thickBot="1" x14ac:dyDescent="0.35">
      <c r="A41" s="723" t="s">
        <v>366</v>
      </c>
      <c r="B41" s="701">
        <v>420</v>
      </c>
      <c r="C41" s="701">
        <v>443.63288000000102</v>
      </c>
      <c r="D41" s="702">
        <v>23.63288</v>
      </c>
      <c r="E41" s="703">
        <v>1.0562687619040001</v>
      </c>
      <c r="F41" s="701">
        <v>430</v>
      </c>
      <c r="G41" s="702">
        <v>143.333333333333</v>
      </c>
      <c r="H41" s="704">
        <v>38.513729999999001</v>
      </c>
      <c r="I41" s="701">
        <v>166.11884000000001</v>
      </c>
      <c r="J41" s="702">
        <v>22.785506666665999</v>
      </c>
      <c r="K41" s="705">
        <v>0.38632288372000001</v>
      </c>
    </row>
    <row r="42" spans="1:11" ht="14.4" customHeight="1" thickBot="1" x14ac:dyDescent="0.35">
      <c r="A42" s="723" t="s">
        <v>367</v>
      </c>
      <c r="B42" s="701">
        <v>78.209016489876007</v>
      </c>
      <c r="C42" s="701">
        <v>74.464789999999994</v>
      </c>
      <c r="D42" s="702">
        <v>-3.744226489876</v>
      </c>
      <c r="E42" s="703">
        <v>0.95212538581899997</v>
      </c>
      <c r="F42" s="701">
        <v>79</v>
      </c>
      <c r="G42" s="702">
        <v>26.333333333333002</v>
      </c>
      <c r="H42" s="704">
        <v>8.9962699999990008</v>
      </c>
      <c r="I42" s="701">
        <v>31.356940000000002</v>
      </c>
      <c r="J42" s="702">
        <v>5.0236066666659998</v>
      </c>
      <c r="K42" s="705">
        <v>0.39692329113899999</v>
      </c>
    </row>
    <row r="43" spans="1:11" ht="14.4" customHeight="1" thickBot="1" x14ac:dyDescent="0.35">
      <c r="A43" s="723" t="s">
        <v>368</v>
      </c>
      <c r="B43" s="701">
        <v>8.385292737955</v>
      </c>
      <c r="C43" s="701">
        <v>2.9914000000000001</v>
      </c>
      <c r="D43" s="702">
        <v>-5.3938927379550003</v>
      </c>
      <c r="E43" s="703">
        <v>0.35674365743399999</v>
      </c>
      <c r="F43" s="701">
        <v>3.0413569651149999</v>
      </c>
      <c r="G43" s="702">
        <v>1.013785655038</v>
      </c>
      <c r="H43" s="704">
        <v>0</v>
      </c>
      <c r="I43" s="701">
        <v>0.84060000000000001</v>
      </c>
      <c r="J43" s="702">
        <v>-0.17318565503800001</v>
      </c>
      <c r="K43" s="705">
        <v>0.27638978575700002</v>
      </c>
    </row>
    <row r="44" spans="1:11" ht="14.4" customHeight="1" thickBot="1" x14ac:dyDescent="0.35">
      <c r="A44" s="723" t="s">
        <v>369</v>
      </c>
      <c r="B44" s="701">
        <v>7.1463924903300002</v>
      </c>
      <c r="C44" s="701">
        <v>4.1905299999999999</v>
      </c>
      <c r="D44" s="702">
        <v>-2.9558624903299999</v>
      </c>
      <c r="E44" s="703">
        <v>0.58638397004700005</v>
      </c>
      <c r="F44" s="701">
        <v>0</v>
      </c>
      <c r="G44" s="702">
        <v>0</v>
      </c>
      <c r="H44" s="704">
        <v>0</v>
      </c>
      <c r="I44" s="701">
        <v>1.48634</v>
      </c>
      <c r="J44" s="702">
        <v>1.48634</v>
      </c>
      <c r="K44" s="712" t="s">
        <v>329</v>
      </c>
    </row>
    <row r="45" spans="1:11" ht="14.4" customHeight="1" thickBot="1" x14ac:dyDescent="0.35">
      <c r="A45" s="723" t="s">
        <v>370</v>
      </c>
      <c r="B45" s="701">
        <v>0</v>
      </c>
      <c r="C45" s="701">
        <v>12.66944</v>
      </c>
      <c r="D45" s="702">
        <v>12.66944</v>
      </c>
      <c r="E45" s="711" t="s">
        <v>329</v>
      </c>
      <c r="F45" s="701">
        <v>0</v>
      </c>
      <c r="G45" s="702">
        <v>0</v>
      </c>
      <c r="H45" s="704">
        <v>1.1736999999990001</v>
      </c>
      <c r="I45" s="701">
        <v>3.5211000000000001</v>
      </c>
      <c r="J45" s="702">
        <v>3.5211000000000001</v>
      </c>
      <c r="K45" s="712" t="s">
        <v>329</v>
      </c>
    </row>
    <row r="46" spans="1:11" ht="14.4" customHeight="1" thickBot="1" x14ac:dyDescent="0.35">
      <c r="A46" s="723" t="s">
        <v>371</v>
      </c>
      <c r="B46" s="701">
        <v>6.3076923076920002</v>
      </c>
      <c r="C46" s="701">
        <v>7.3296999999999999</v>
      </c>
      <c r="D46" s="702">
        <v>1.0220076923070001</v>
      </c>
      <c r="E46" s="703">
        <v>1.162025609756</v>
      </c>
      <c r="F46" s="701">
        <v>6</v>
      </c>
      <c r="G46" s="702">
        <v>2</v>
      </c>
      <c r="H46" s="704">
        <v>0.38683999999899998</v>
      </c>
      <c r="I46" s="701">
        <v>0.38683999999899998</v>
      </c>
      <c r="J46" s="702">
        <v>-1.6131599999999999</v>
      </c>
      <c r="K46" s="705">
        <v>6.4473333332999996E-2</v>
      </c>
    </row>
    <row r="47" spans="1:11" ht="14.4" customHeight="1" thickBot="1" x14ac:dyDescent="0.35">
      <c r="A47" s="723" t="s">
        <v>372</v>
      </c>
      <c r="B47" s="701">
        <v>44.990311694614</v>
      </c>
      <c r="C47" s="701">
        <v>45.173090000000002</v>
      </c>
      <c r="D47" s="702">
        <v>0.18277830538500001</v>
      </c>
      <c r="E47" s="703">
        <v>1.0040626147830001</v>
      </c>
      <c r="F47" s="701">
        <v>45.511181307058997</v>
      </c>
      <c r="G47" s="702">
        <v>15.170393769019</v>
      </c>
      <c r="H47" s="704">
        <v>0.45374999999900001</v>
      </c>
      <c r="I47" s="701">
        <v>11.477460000000001</v>
      </c>
      <c r="J47" s="702">
        <v>-3.6929337690190001</v>
      </c>
      <c r="K47" s="705">
        <v>0.252189894227</v>
      </c>
    </row>
    <row r="48" spans="1:11" ht="14.4" customHeight="1" thickBot="1" x14ac:dyDescent="0.35">
      <c r="A48" s="723" t="s">
        <v>373</v>
      </c>
      <c r="B48" s="701">
        <v>0</v>
      </c>
      <c r="C48" s="701">
        <v>1.8714999999999999</v>
      </c>
      <c r="D48" s="702">
        <v>1.8714999999999999</v>
      </c>
      <c r="E48" s="711" t="s">
        <v>374</v>
      </c>
      <c r="F48" s="701">
        <v>0</v>
      </c>
      <c r="G48" s="702">
        <v>0</v>
      </c>
      <c r="H48" s="704">
        <v>0</v>
      </c>
      <c r="I48" s="701">
        <v>12.056290000000001</v>
      </c>
      <c r="J48" s="702">
        <v>12.056290000000001</v>
      </c>
      <c r="K48" s="712" t="s">
        <v>329</v>
      </c>
    </row>
    <row r="49" spans="1:11" ht="14.4" customHeight="1" thickBot="1" x14ac:dyDescent="0.35">
      <c r="A49" s="723" t="s">
        <v>375</v>
      </c>
      <c r="B49" s="701">
        <v>0</v>
      </c>
      <c r="C49" s="701">
        <v>4.2169999999999996</v>
      </c>
      <c r="D49" s="702">
        <v>4.2169999999999996</v>
      </c>
      <c r="E49" s="711" t="s">
        <v>329</v>
      </c>
      <c r="F49" s="701">
        <v>0</v>
      </c>
      <c r="G49" s="702">
        <v>0</v>
      </c>
      <c r="H49" s="704">
        <v>3.135999999999</v>
      </c>
      <c r="I49" s="701">
        <v>3.135999999999</v>
      </c>
      <c r="J49" s="702">
        <v>3.135999999999</v>
      </c>
      <c r="K49" s="712" t="s">
        <v>329</v>
      </c>
    </row>
    <row r="50" spans="1:11" ht="14.4" customHeight="1" thickBot="1" x14ac:dyDescent="0.35">
      <c r="A50" s="723" t="s">
        <v>376</v>
      </c>
      <c r="B50" s="701">
        <v>0</v>
      </c>
      <c r="C50" s="701">
        <v>1.21</v>
      </c>
      <c r="D50" s="702">
        <v>1.21</v>
      </c>
      <c r="E50" s="711" t="s">
        <v>374</v>
      </c>
      <c r="F50" s="701">
        <v>0</v>
      </c>
      <c r="G50" s="702">
        <v>0</v>
      </c>
      <c r="H50" s="704">
        <v>0</v>
      </c>
      <c r="I50" s="701">
        <v>0</v>
      </c>
      <c r="J50" s="702">
        <v>0</v>
      </c>
      <c r="K50" s="712" t="s">
        <v>329</v>
      </c>
    </row>
    <row r="51" spans="1:11" ht="14.4" customHeight="1" thickBot="1" x14ac:dyDescent="0.35">
      <c r="A51" s="723" t="s">
        <v>377</v>
      </c>
      <c r="B51" s="701">
        <v>0</v>
      </c>
      <c r="C51" s="701">
        <v>10.92665</v>
      </c>
      <c r="D51" s="702">
        <v>10.92665</v>
      </c>
      <c r="E51" s="711" t="s">
        <v>329</v>
      </c>
      <c r="F51" s="701">
        <v>0</v>
      </c>
      <c r="G51" s="702">
        <v>0</v>
      </c>
      <c r="H51" s="704">
        <v>0</v>
      </c>
      <c r="I51" s="701">
        <v>0</v>
      </c>
      <c r="J51" s="702">
        <v>0</v>
      </c>
      <c r="K51" s="712" t="s">
        <v>329</v>
      </c>
    </row>
    <row r="52" spans="1:11" ht="14.4" customHeight="1" thickBot="1" x14ac:dyDescent="0.35">
      <c r="A52" s="723" t="s">
        <v>378</v>
      </c>
      <c r="B52" s="701">
        <v>159.649000441949</v>
      </c>
      <c r="C52" s="701">
        <v>154.68921</v>
      </c>
      <c r="D52" s="702">
        <v>-4.9597904419479999</v>
      </c>
      <c r="E52" s="703">
        <v>0.96893315693600002</v>
      </c>
      <c r="F52" s="701">
        <v>160</v>
      </c>
      <c r="G52" s="702">
        <v>53.333333333333002</v>
      </c>
      <c r="H52" s="704">
        <v>12.821729999999</v>
      </c>
      <c r="I52" s="701">
        <v>47.395029999999998</v>
      </c>
      <c r="J52" s="702">
        <v>-5.9383033333329998</v>
      </c>
      <c r="K52" s="705">
        <v>0.2962189375</v>
      </c>
    </row>
    <row r="53" spans="1:11" ht="14.4" customHeight="1" thickBot="1" x14ac:dyDescent="0.35">
      <c r="A53" s="722" t="s">
        <v>379</v>
      </c>
      <c r="B53" s="706">
        <v>334.24407514233798</v>
      </c>
      <c r="C53" s="706">
        <v>341.61798000000101</v>
      </c>
      <c r="D53" s="707">
        <v>7.3739048576619997</v>
      </c>
      <c r="E53" s="713">
        <v>1.022061437751</v>
      </c>
      <c r="F53" s="706">
        <v>276.51900705783299</v>
      </c>
      <c r="G53" s="707">
        <v>92.173002352610993</v>
      </c>
      <c r="H53" s="709">
        <v>6.227849999999</v>
      </c>
      <c r="I53" s="706">
        <v>42.92409</v>
      </c>
      <c r="J53" s="707">
        <v>-49.248912352611001</v>
      </c>
      <c r="K53" s="714">
        <v>0.155230161053</v>
      </c>
    </row>
    <row r="54" spans="1:11" ht="14.4" customHeight="1" thickBot="1" x14ac:dyDescent="0.35">
      <c r="A54" s="723" t="s">
        <v>380</v>
      </c>
      <c r="B54" s="701">
        <v>0</v>
      </c>
      <c r="C54" s="701">
        <v>0.87114999999999998</v>
      </c>
      <c r="D54" s="702">
        <v>0.87114999999999998</v>
      </c>
      <c r="E54" s="711" t="s">
        <v>374</v>
      </c>
      <c r="F54" s="701">
        <v>0</v>
      </c>
      <c r="G54" s="702">
        <v>0</v>
      </c>
      <c r="H54" s="704">
        <v>0</v>
      </c>
      <c r="I54" s="701">
        <v>0</v>
      </c>
      <c r="J54" s="702">
        <v>0</v>
      </c>
      <c r="K54" s="712" t="s">
        <v>329</v>
      </c>
    </row>
    <row r="55" spans="1:11" ht="14.4" customHeight="1" thickBot="1" x14ac:dyDescent="0.35">
      <c r="A55" s="723" t="s">
        <v>381</v>
      </c>
      <c r="B55" s="701">
        <v>3.2315422334720001</v>
      </c>
      <c r="C55" s="701">
        <v>3.6057999999999999</v>
      </c>
      <c r="D55" s="702">
        <v>0.37425776652699999</v>
      </c>
      <c r="E55" s="703">
        <v>1.1158139796690001</v>
      </c>
      <c r="F55" s="701">
        <v>0.93554379648499997</v>
      </c>
      <c r="G55" s="702">
        <v>0.31184793216099999</v>
      </c>
      <c r="H55" s="704">
        <v>0</v>
      </c>
      <c r="I55" s="701">
        <v>0</v>
      </c>
      <c r="J55" s="702">
        <v>-0.31184793216099999</v>
      </c>
      <c r="K55" s="705">
        <v>0</v>
      </c>
    </row>
    <row r="56" spans="1:11" ht="14.4" customHeight="1" thickBot="1" x14ac:dyDescent="0.35">
      <c r="A56" s="723" t="s">
        <v>382</v>
      </c>
      <c r="B56" s="701">
        <v>301</v>
      </c>
      <c r="C56" s="701">
        <v>286.9237</v>
      </c>
      <c r="D56" s="702">
        <v>-14.076299999999</v>
      </c>
      <c r="E56" s="703">
        <v>0.95323488371999998</v>
      </c>
      <c r="F56" s="701">
        <v>227.46503357366799</v>
      </c>
      <c r="G56" s="702">
        <v>75.821677857889</v>
      </c>
      <c r="H56" s="704">
        <v>5.7474999999990004</v>
      </c>
      <c r="I56" s="701">
        <v>21.920760000000001</v>
      </c>
      <c r="J56" s="702">
        <v>-53.900917857888999</v>
      </c>
      <c r="K56" s="705">
        <v>9.6369800911999995E-2</v>
      </c>
    </row>
    <row r="57" spans="1:11" ht="14.4" customHeight="1" thickBot="1" x14ac:dyDescent="0.35">
      <c r="A57" s="723" t="s">
        <v>383</v>
      </c>
      <c r="B57" s="701">
        <v>0</v>
      </c>
      <c r="C57" s="701">
        <v>0.76229999999999998</v>
      </c>
      <c r="D57" s="702">
        <v>0.76229999999999998</v>
      </c>
      <c r="E57" s="711" t="s">
        <v>329</v>
      </c>
      <c r="F57" s="701">
        <v>1.283841846256</v>
      </c>
      <c r="G57" s="702">
        <v>0.42794728208499999</v>
      </c>
      <c r="H57" s="704">
        <v>0</v>
      </c>
      <c r="I57" s="701">
        <v>0</v>
      </c>
      <c r="J57" s="702">
        <v>-0.42794728208499999</v>
      </c>
      <c r="K57" s="705">
        <v>0</v>
      </c>
    </row>
    <row r="58" spans="1:11" ht="14.4" customHeight="1" thickBot="1" x14ac:dyDescent="0.35">
      <c r="A58" s="723" t="s">
        <v>384</v>
      </c>
      <c r="B58" s="701">
        <v>30.012532908865001</v>
      </c>
      <c r="C58" s="701">
        <v>49.455030000000001</v>
      </c>
      <c r="D58" s="702">
        <v>19.442497091134001</v>
      </c>
      <c r="E58" s="703">
        <v>1.6478126038259999</v>
      </c>
      <c r="F58" s="701">
        <v>44.651652316289002</v>
      </c>
      <c r="G58" s="702">
        <v>14.883884105429001</v>
      </c>
      <c r="H58" s="704">
        <v>0.48034999999900002</v>
      </c>
      <c r="I58" s="701">
        <v>21.003329999999998</v>
      </c>
      <c r="J58" s="702">
        <v>6.1194458945700001</v>
      </c>
      <c r="K58" s="705">
        <v>0.47038192117099997</v>
      </c>
    </row>
    <row r="59" spans="1:11" ht="14.4" customHeight="1" thickBot="1" x14ac:dyDescent="0.35">
      <c r="A59" s="723" t="s">
        <v>385</v>
      </c>
      <c r="B59" s="701">
        <v>0</v>
      </c>
      <c r="C59" s="701">
        <v>0</v>
      </c>
      <c r="D59" s="702">
        <v>0</v>
      </c>
      <c r="E59" s="703">
        <v>1</v>
      </c>
      <c r="F59" s="701">
        <v>2.1829355251329998</v>
      </c>
      <c r="G59" s="702">
        <v>0.72764517504399995</v>
      </c>
      <c r="H59" s="704">
        <v>0</v>
      </c>
      <c r="I59" s="701">
        <v>0</v>
      </c>
      <c r="J59" s="702">
        <v>-0.72764517504399995</v>
      </c>
      <c r="K59" s="705">
        <v>0</v>
      </c>
    </row>
    <row r="60" spans="1:11" ht="14.4" customHeight="1" thickBot="1" x14ac:dyDescent="0.35">
      <c r="A60" s="722" t="s">
        <v>386</v>
      </c>
      <c r="B60" s="706">
        <v>486.45914681251799</v>
      </c>
      <c r="C60" s="706">
        <v>565.22632000000101</v>
      </c>
      <c r="D60" s="707">
        <v>78.767173187482001</v>
      </c>
      <c r="E60" s="713">
        <v>1.1619194000219999</v>
      </c>
      <c r="F60" s="706">
        <v>455</v>
      </c>
      <c r="G60" s="707">
        <v>151.666666666667</v>
      </c>
      <c r="H60" s="709">
        <v>27.354489999999</v>
      </c>
      <c r="I60" s="706">
        <v>134.63788</v>
      </c>
      <c r="J60" s="707">
        <v>-17.028786666666001</v>
      </c>
      <c r="K60" s="714">
        <v>0.295907428571</v>
      </c>
    </row>
    <row r="61" spans="1:11" ht="14.4" customHeight="1" thickBot="1" x14ac:dyDescent="0.35">
      <c r="A61" s="723" t="s">
        <v>387</v>
      </c>
      <c r="B61" s="701">
        <v>0</v>
      </c>
      <c r="C61" s="701">
        <v>62.32208</v>
      </c>
      <c r="D61" s="702">
        <v>62.32208</v>
      </c>
      <c r="E61" s="711" t="s">
        <v>329</v>
      </c>
      <c r="F61" s="701">
        <v>0</v>
      </c>
      <c r="G61" s="702">
        <v>0</v>
      </c>
      <c r="H61" s="704">
        <v>0</v>
      </c>
      <c r="I61" s="701">
        <v>3.9084500000000002</v>
      </c>
      <c r="J61" s="702">
        <v>3.9084500000000002</v>
      </c>
      <c r="K61" s="712" t="s">
        <v>329</v>
      </c>
    </row>
    <row r="62" spans="1:11" ht="14.4" customHeight="1" thickBot="1" x14ac:dyDescent="0.35">
      <c r="A62" s="723" t="s">
        <v>388</v>
      </c>
      <c r="B62" s="701">
        <v>26.431311971899</v>
      </c>
      <c r="C62" s="701">
        <v>47.461069999999999</v>
      </c>
      <c r="D62" s="702">
        <v>21.029758028100002</v>
      </c>
      <c r="E62" s="703">
        <v>1.7956380693639999</v>
      </c>
      <c r="F62" s="701">
        <v>0</v>
      </c>
      <c r="G62" s="702">
        <v>0</v>
      </c>
      <c r="H62" s="704">
        <v>3.7341999999989999</v>
      </c>
      <c r="I62" s="701">
        <v>13.40138</v>
      </c>
      <c r="J62" s="702">
        <v>13.40138</v>
      </c>
      <c r="K62" s="712" t="s">
        <v>329</v>
      </c>
    </row>
    <row r="63" spans="1:11" ht="14.4" customHeight="1" thickBot="1" x14ac:dyDescent="0.35">
      <c r="A63" s="723" t="s">
        <v>389</v>
      </c>
      <c r="B63" s="701">
        <v>0</v>
      </c>
      <c r="C63" s="701">
        <v>9.2468500000000002</v>
      </c>
      <c r="D63" s="702">
        <v>9.2468500000000002</v>
      </c>
      <c r="E63" s="711" t="s">
        <v>329</v>
      </c>
      <c r="F63" s="701">
        <v>0</v>
      </c>
      <c r="G63" s="702">
        <v>0</v>
      </c>
      <c r="H63" s="704">
        <v>0.29158999999899998</v>
      </c>
      <c r="I63" s="701">
        <v>5.08317</v>
      </c>
      <c r="J63" s="702">
        <v>5.08317</v>
      </c>
      <c r="K63" s="712" t="s">
        <v>329</v>
      </c>
    </row>
    <row r="64" spans="1:11" ht="14.4" customHeight="1" thickBot="1" x14ac:dyDescent="0.35">
      <c r="A64" s="723" t="s">
        <v>390</v>
      </c>
      <c r="B64" s="701">
        <v>85.058590832302002</v>
      </c>
      <c r="C64" s="701">
        <v>107.07039</v>
      </c>
      <c r="D64" s="702">
        <v>22.011799167696999</v>
      </c>
      <c r="E64" s="703">
        <v>1.2587839623520001</v>
      </c>
      <c r="F64" s="701">
        <v>110</v>
      </c>
      <c r="G64" s="702">
        <v>36.666666666666003</v>
      </c>
      <c r="H64" s="704">
        <v>5.132949999999</v>
      </c>
      <c r="I64" s="701">
        <v>15.44061</v>
      </c>
      <c r="J64" s="702">
        <v>-21.226056666666</v>
      </c>
      <c r="K64" s="705">
        <v>0.14036918181800001</v>
      </c>
    </row>
    <row r="65" spans="1:11" ht="14.4" customHeight="1" thickBot="1" x14ac:dyDescent="0.35">
      <c r="A65" s="723" t="s">
        <v>391</v>
      </c>
      <c r="B65" s="701">
        <v>230</v>
      </c>
      <c r="C65" s="701">
        <v>208.43541999999999</v>
      </c>
      <c r="D65" s="702">
        <v>-21.564579999999001</v>
      </c>
      <c r="E65" s="703">
        <v>0.90624095652100001</v>
      </c>
      <c r="F65" s="701">
        <v>210</v>
      </c>
      <c r="G65" s="702">
        <v>70</v>
      </c>
      <c r="H65" s="704">
        <v>8.1891999999989995</v>
      </c>
      <c r="I65" s="701">
        <v>55.75215</v>
      </c>
      <c r="J65" s="702">
        <v>-14.24785</v>
      </c>
      <c r="K65" s="705">
        <v>0.26548642857100002</v>
      </c>
    </row>
    <row r="66" spans="1:11" ht="14.4" customHeight="1" thickBot="1" x14ac:dyDescent="0.35">
      <c r="A66" s="723" t="s">
        <v>392</v>
      </c>
      <c r="B66" s="701">
        <v>144.96924400831699</v>
      </c>
      <c r="C66" s="701">
        <v>130.69050999999999</v>
      </c>
      <c r="D66" s="702">
        <v>-14.278734008316</v>
      </c>
      <c r="E66" s="703">
        <v>0.90150508057000001</v>
      </c>
      <c r="F66" s="701">
        <v>135</v>
      </c>
      <c r="G66" s="702">
        <v>45</v>
      </c>
      <c r="H66" s="704">
        <v>10.006550000000001</v>
      </c>
      <c r="I66" s="701">
        <v>41.052120000000002</v>
      </c>
      <c r="J66" s="702">
        <v>-3.9478800000000001</v>
      </c>
      <c r="K66" s="705">
        <v>0.30408977777700003</v>
      </c>
    </row>
    <row r="67" spans="1:11" ht="14.4" customHeight="1" thickBot="1" x14ac:dyDescent="0.35">
      <c r="A67" s="722" t="s">
        <v>393</v>
      </c>
      <c r="B67" s="706">
        <v>0</v>
      </c>
      <c r="C67" s="706">
        <v>0</v>
      </c>
      <c r="D67" s="707">
        <v>0</v>
      </c>
      <c r="E67" s="713">
        <v>1</v>
      </c>
      <c r="F67" s="706">
        <v>0</v>
      </c>
      <c r="G67" s="707">
        <v>0</v>
      </c>
      <c r="H67" s="709">
        <v>0</v>
      </c>
      <c r="I67" s="706">
        <v>0.39600000000000002</v>
      </c>
      <c r="J67" s="707">
        <v>0.39600000000000002</v>
      </c>
      <c r="K67" s="710" t="s">
        <v>374</v>
      </c>
    </row>
    <row r="68" spans="1:11" ht="14.4" customHeight="1" thickBot="1" x14ac:dyDescent="0.35">
      <c r="A68" s="723" t="s">
        <v>394</v>
      </c>
      <c r="B68" s="701">
        <v>0</v>
      </c>
      <c r="C68" s="701">
        <v>0</v>
      </c>
      <c r="D68" s="702">
        <v>0</v>
      </c>
      <c r="E68" s="703">
        <v>1</v>
      </c>
      <c r="F68" s="701">
        <v>0</v>
      </c>
      <c r="G68" s="702">
        <v>0</v>
      </c>
      <c r="H68" s="704">
        <v>0</v>
      </c>
      <c r="I68" s="701">
        <v>0.39600000000000002</v>
      </c>
      <c r="J68" s="702">
        <v>0.39600000000000002</v>
      </c>
      <c r="K68" s="712" t="s">
        <v>374</v>
      </c>
    </row>
    <row r="69" spans="1:11" ht="14.4" customHeight="1" thickBot="1" x14ac:dyDescent="0.35">
      <c r="A69" s="722" t="s">
        <v>395</v>
      </c>
      <c r="B69" s="706">
        <v>0</v>
      </c>
      <c r="C69" s="706">
        <v>288.33375000000098</v>
      </c>
      <c r="D69" s="707">
        <v>288.33375000000098</v>
      </c>
      <c r="E69" s="708" t="s">
        <v>329</v>
      </c>
      <c r="F69" s="706">
        <v>0</v>
      </c>
      <c r="G69" s="707">
        <v>0</v>
      </c>
      <c r="H69" s="709">
        <v>0</v>
      </c>
      <c r="I69" s="706">
        <v>6.952</v>
      </c>
      <c r="J69" s="707">
        <v>6.952</v>
      </c>
      <c r="K69" s="710" t="s">
        <v>329</v>
      </c>
    </row>
    <row r="70" spans="1:11" ht="14.4" customHeight="1" thickBot="1" x14ac:dyDescent="0.35">
      <c r="A70" s="723" t="s">
        <v>396</v>
      </c>
      <c r="B70" s="701">
        <v>0</v>
      </c>
      <c r="C70" s="701">
        <v>288.33375000000098</v>
      </c>
      <c r="D70" s="702">
        <v>288.33375000000098</v>
      </c>
      <c r="E70" s="711" t="s">
        <v>329</v>
      </c>
      <c r="F70" s="701">
        <v>0</v>
      </c>
      <c r="G70" s="702">
        <v>0</v>
      </c>
      <c r="H70" s="704">
        <v>0</v>
      </c>
      <c r="I70" s="701">
        <v>6.952</v>
      </c>
      <c r="J70" s="702">
        <v>6.952</v>
      </c>
      <c r="K70" s="712" t="s">
        <v>329</v>
      </c>
    </row>
    <row r="71" spans="1:11" ht="14.4" customHeight="1" thickBot="1" x14ac:dyDescent="0.35">
      <c r="A71" s="721" t="s">
        <v>42</v>
      </c>
      <c r="B71" s="701">
        <v>896.50922463783195</v>
      </c>
      <c r="C71" s="701">
        <v>870.44100000000196</v>
      </c>
      <c r="D71" s="702">
        <v>-26.068224637829999</v>
      </c>
      <c r="E71" s="703">
        <v>0.97092252491999997</v>
      </c>
      <c r="F71" s="701">
        <v>997.75407893453701</v>
      </c>
      <c r="G71" s="702">
        <v>332.58469297817902</v>
      </c>
      <c r="H71" s="704">
        <v>72.688999999998998</v>
      </c>
      <c r="I71" s="701">
        <v>383.50047999999998</v>
      </c>
      <c r="J71" s="702">
        <v>50.915787021820002</v>
      </c>
      <c r="K71" s="705">
        <v>0.38436373059899998</v>
      </c>
    </row>
    <row r="72" spans="1:11" ht="14.4" customHeight="1" thickBot="1" x14ac:dyDescent="0.35">
      <c r="A72" s="722" t="s">
        <v>397</v>
      </c>
      <c r="B72" s="706">
        <v>896.50922463783195</v>
      </c>
      <c r="C72" s="706">
        <v>870.44100000000196</v>
      </c>
      <c r="D72" s="707">
        <v>-26.068224637829999</v>
      </c>
      <c r="E72" s="713">
        <v>0.97092252491999997</v>
      </c>
      <c r="F72" s="706">
        <v>997.75407893453701</v>
      </c>
      <c r="G72" s="707">
        <v>332.58469297817902</v>
      </c>
      <c r="H72" s="709">
        <v>72.688999999998998</v>
      </c>
      <c r="I72" s="706">
        <v>383.50047999999998</v>
      </c>
      <c r="J72" s="707">
        <v>50.915787021820002</v>
      </c>
      <c r="K72" s="714">
        <v>0.38436373059899998</v>
      </c>
    </row>
    <row r="73" spans="1:11" ht="14.4" customHeight="1" thickBot="1" x14ac:dyDescent="0.35">
      <c r="A73" s="723" t="s">
        <v>398</v>
      </c>
      <c r="B73" s="701">
        <v>259.008419427619</v>
      </c>
      <c r="C73" s="701">
        <v>261.34500000000003</v>
      </c>
      <c r="D73" s="702">
        <v>2.336580572381</v>
      </c>
      <c r="E73" s="703">
        <v>1.0090212533530001</v>
      </c>
      <c r="F73" s="701">
        <v>339.24378711321202</v>
      </c>
      <c r="G73" s="702">
        <v>113.08126237107101</v>
      </c>
      <c r="H73" s="704">
        <v>23.397999999999001</v>
      </c>
      <c r="I73" s="701">
        <v>100.59148</v>
      </c>
      <c r="J73" s="702">
        <v>-12.48978237107</v>
      </c>
      <c r="K73" s="705">
        <v>0.29651679358900002</v>
      </c>
    </row>
    <row r="74" spans="1:11" ht="14.4" customHeight="1" thickBot="1" x14ac:dyDescent="0.35">
      <c r="A74" s="723" t="s">
        <v>399</v>
      </c>
      <c r="B74" s="701">
        <v>75.716583720136995</v>
      </c>
      <c r="C74" s="701">
        <v>80.150999999999996</v>
      </c>
      <c r="D74" s="702">
        <v>4.4344162798619999</v>
      </c>
      <c r="E74" s="703">
        <v>1.0585659846490001</v>
      </c>
      <c r="F74" s="701">
        <v>79.075607616623998</v>
      </c>
      <c r="G74" s="702">
        <v>26.358535872208002</v>
      </c>
      <c r="H74" s="704">
        <v>6.8109999999989999</v>
      </c>
      <c r="I74" s="701">
        <v>27.449000000000002</v>
      </c>
      <c r="J74" s="702">
        <v>1.0904641277910001</v>
      </c>
      <c r="K74" s="705">
        <v>0.34712347874799998</v>
      </c>
    </row>
    <row r="75" spans="1:11" ht="14.4" customHeight="1" thickBot="1" x14ac:dyDescent="0.35">
      <c r="A75" s="723" t="s">
        <v>400</v>
      </c>
      <c r="B75" s="701">
        <v>561.78422149007497</v>
      </c>
      <c r="C75" s="701">
        <v>528.94500000000096</v>
      </c>
      <c r="D75" s="702">
        <v>-32.839221490074003</v>
      </c>
      <c r="E75" s="703">
        <v>0.94154477780900003</v>
      </c>
      <c r="F75" s="701">
        <v>579.43468420470106</v>
      </c>
      <c r="G75" s="702">
        <v>193.14489473489999</v>
      </c>
      <c r="H75" s="704">
        <v>42.479999999999002</v>
      </c>
      <c r="I75" s="701">
        <v>255.46</v>
      </c>
      <c r="J75" s="702">
        <v>62.315105265099</v>
      </c>
      <c r="K75" s="705">
        <v>0.44087799188299998</v>
      </c>
    </row>
    <row r="76" spans="1:11" ht="14.4" customHeight="1" thickBot="1" x14ac:dyDescent="0.35">
      <c r="A76" s="721" t="s">
        <v>43</v>
      </c>
      <c r="B76" s="701">
        <v>179.57008744196301</v>
      </c>
      <c r="C76" s="701">
        <v>222.26924</v>
      </c>
      <c r="D76" s="702">
        <v>42.699152558036999</v>
      </c>
      <c r="E76" s="703">
        <v>1.237785441697</v>
      </c>
      <c r="F76" s="701">
        <v>308.43652370030401</v>
      </c>
      <c r="G76" s="702">
        <v>102.81217456676799</v>
      </c>
      <c r="H76" s="704">
        <v>13.075209999999</v>
      </c>
      <c r="I76" s="701">
        <v>76.307429999999997</v>
      </c>
      <c r="J76" s="702">
        <v>-26.504744566768</v>
      </c>
      <c r="K76" s="705">
        <v>0.247400758783</v>
      </c>
    </row>
    <row r="77" spans="1:11" ht="14.4" customHeight="1" thickBot="1" x14ac:dyDescent="0.35">
      <c r="A77" s="722" t="s">
        <v>401</v>
      </c>
      <c r="B77" s="706">
        <v>179.57008744196301</v>
      </c>
      <c r="C77" s="706">
        <v>222.26924</v>
      </c>
      <c r="D77" s="707">
        <v>42.699152558036999</v>
      </c>
      <c r="E77" s="713">
        <v>1.237785441697</v>
      </c>
      <c r="F77" s="706">
        <v>308.43652370030401</v>
      </c>
      <c r="G77" s="707">
        <v>102.81217456676799</v>
      </c>
      <c r="H77" s="709">
        <v>13.075209999999</v>
      </c>
      <c r="I77" s="706">
        <v>76.307429999999997</v>
      </c>
      <c r="J77" s="707">
        <v>-26.504744566768</v>
      </c>
      <c r="K77" s="714">
        <v>0.247400758783</v>
      </c>
    </row>
    <row r="78" spans="1:11" ht="14.4" customHeight="1" thickBot="1" x14ac:dyDescent="0.35">
      <c r="A78" s="723" t="s">
        <v>402</v>
      </c>
      <c r="B78" s="701">
        <v>179.57008744196301</v>
      </c>
      <c r="C78" s="701">
        <v>222.26924</v>
      </c>
      <c r="D78" s="702">
        <v>42.699152558036999</v>
      </c>
      <c r="E78" s="703">
        <v>1.237785441697</v>
      </c>
      <c r="F78" s="701">
        <v>308.43652370030401</v>
      </c>
      <c r="G78" s="702">
        <v>102.81217456676799</v>
      </c>
      <c r="H78" s="704">
        <v>13.075209999999</v>
      </c>
      <c r="I78" s="701">
        <v>76.307429999999997</v>
      </c>
      <c r="J78" s="702">
        <v>-26.504744566768</v>
      </c>
      <c r="K78" s="705">
        <v>0.247400758783</v>
      </c>
    </row>
    <row r="79" spans="1:11" ht="14.4" customHeight="1" thickBot="1" x14ac:dyDescent="0.35">
      <c r="A79" s="724" t="s">
        <v>403</v>
      </c>
      <c r="B79" s="706">
        <v>6752.86720932144</v>
      </c>
      <c r="C79" s="706">
        <v>3154.56576000001</v>
      </c>
      <c r="D79" s="707">
        <v>-3598.30144932143</v>
      </c>
      <c r="E79" s="713">
        <v>0.46714464570600001</v>
      </c>
      <c r="F79" s="706">
        <v>2612.9942203957798</v>
      </c>
      <c r="G79" s="707">
        <v>870.99807346526097</v>
      </c>
      <c r="H79" s="709">
        <v>418.57455999999797</v>
      </c>
      <c r="I79" s="706">
        <v>1209.5626999999999</v>
      </c>
      <c r="J79" s="707">
        <v>338.56462653473801</v>
      </c>
      <c r="K79" s="714">
        <v>0.46290293738799998</v>
      </c>
    </row>
    <row r="80" spans="1:11" ht="14.4" customHeight="1" thickBot="1" x14ac:dyDescent="0.35">
      <c r="A80" s="721" t="s">
        <v>45</v>
      </c>
      <c r="B80" s="701">
        <v>4560.3252410921205</v>
      </c>
      <c r="C80" s="701">
        <v>632.491410000001</v>
      </c>
      <c r="D80" s="702">
        <v>-3927.8338310921199</v>
      </c>
      <c r="E80" s="703">
        <v>0.13869436423100001</v>
      </c>
      <c r="F80" s="701">
        <v>552.24392265664699</v>
      </c>
      <c r="G80" s="702">
        <v>184.081307552216</v>
      </c>
      <c r="H80" s="704">
        <v>31.750949999999001</v>
      </c>
      <c r="I80" s="701">
        <v>198.57387</v>
      </c>
      <c r="J80" s="702">
        <v>14.492562447784</v>
      </c>
      <c r="K80" s="705">
        <v>0.35957637893900002</v>
      </c>
    </row>
    <row r="81" spans="1:11" ht="14.4" customHeight="1" thickBot="1" x14ac:dyDescent="0.35">
      <c r="A81" s="725" t="s">
        <v>404</v>
      </c>
      <c r="B81" s="701">
        <v>4560.3252410921205</v>
      </c>
      <c r="C81" s="701">
        <v>632.491410000001</v>
      </c>
      <c r="D81" s="702">
        <v>-3927.8338310921199</v>
      </c>
      <c r="E81" s="703">
        <v>0.13869436423100001</v>
      </c>
      <c r="F81" s="701">
        <v>552.24392265664699</v>
      </c>
      <c r="G81" s="702">
        <v>184.081307552216</v>
      </c>
      <c r="H81" s="704">
        <v>31.750949999999001</v>
      </c>
      <c r="I81" s="701">
        <v>198.57387</v>
      </c>
      <c r="J81" s="702">
        <v>14.492562447784</v>
      </c>
      <c r="K81" s="705">
        <v>0.35957637893900002</v>
      </c>
    </row>
    <row r="82" spans="1:11" ht="14.4" customHeight="1" thickBot="1" x14ac:dyDescent="0.35">
      <c r="A82" s="723" t="s">
        <v>405</v>
      </c>
      <c r="B82" s="701">
        <v>1923.0343804219201</v>
      </c>
      <c r="C82" s="701">
        <v>493.22714999999999</v>
      </c>
      <c r="D82" s="702">
        <v>-1429.8072304219099</v>
      </c>
      <c r="E82" s="703">
        <v>0.25648379197999999</v>
      </c>
      <c r="F82" s="701">
        <v>378.16587128950101</v>
      </c>
      <c r="G82" s="702">
        <v>126.055290429834</v>
      </c>
      <c r="H82" s="704">
        <v>4.4314799999990004</v>
      </c>
      <c r="I82" s="701">
        <v>90.388159999999999</v>
      </c>
      <c r="J82" s="702">
        <v>-35.667130429833001</v>
      </c>
      <c r="K82" s="705">
        <v>0.239017232548</v>
      </c>
    </row>
    <row r="83" spans="1:11" ht="14.4" customHeight="1" thickBot="1" x14ac:dyDescent="0.35">
      <c r="A83" s="723" t="s">
        <v>406</v>
      </c>
      <c r="B83" s="701">
        <v>39.475067058911002</v>
      </c>
      <c r="C83" s="701">
        <v>9.4049700000000005</v>
      </c>
      <c r="D83" s="702">
        <v>-30.070097058910999</v>
      </c>
      <c r="E83" s="703">
        <v>0.23825089355599999</v>
      </c>
      <c r="F83" s="701">
        <v>0.499123647384</v>
      </c>
      <c r="G83" s="702">
        <v>0.16637454912800001</v>
      </c>
      <c r="H83" s="704">
        <v>3.1459999999989998</v>
      </c>
      <c r="I83" s="701">
        <v>23.302499999999998</v>
      </c>
      <c r="J83" s="702">
        <v>23.136125450872001</v>
      </c>
      <c r="K83" s="705">
        <v>0</v>
      </c>
    </row>
    <row r="84" spans="1:11" ht="14.4" customHeight="1" thickBot="1" x14ac:dyDescent="0.35">
      <c r="A84" s="723" t="s">
        <v>407</v>
      </c>
      <c r="B84" s="701">
        <v>2520.3447272959102</v>
      </c>
      <c r="C84" s="701">
        <v>70.205150000000003</v>
      </c>
      <c r="D84" s="702">
        <v>-2450.1395772959099</v>
      </c>
      <c r="E84" s="703">
        <v>2.7855375987999999E-2</v>
      </c>
      <c r="F84" s="701">
        <v>113.65814467921101</v>
      </c>
      <c r="G84" s="702">
        <v>37.886048226402998</v>
      </c>
      <c r="H84" s="704">
        <v>20.751499999999002</v>
      </c>
      <c r="I84" s="701">
        <v>56.836669999999998</v>
      </c>
      <c r="J84" s="702">
        <v>18.950621773596001</v>
      </c>
      <c r="K84" s="705">
        <v>0.50006684659800005</v>
      </c>
    </row>
    <row r="85" spans="1:11" ht="14.4" customHeight="1" thickBot="1" x14ac:dyDescent="0.35">
      <c r="A85" s="723" t="s">
        <v>408</v>
      </c>
      <c r="B85" s="701">
        <v>77.471066315379005</v>
      </c>
      <c r="C85" s="701">
        <v>59.654139999999998</v>
      </c>
      <c r="D85" s="702">
        <v>-17.816926315379</v>
      </c>
      <c r="E85" s="703">
        <v>0.77001831570400003</v>
      </c>
      <c r="F85" s="701">
        <v>46.143454447632998</v>
      </c>
      <c r="G85" s="702">
        <v>15.381151482544</v>
      </c>
      <c r="H85" s="704">
        <v>3.4219699999989999</v>
      </c>
      <c r="I85" s="701">
        <v>28.04654</v>
      </c>
      <c r="J85" s="702">
        <v>12.665388517455</v>
      </c>
      <c r="K85" s="705">
        <v>0.60781188438800005</v>
      </c>
    </row>
    <row r="86" spans="1:11" ht="14.4" customHeight="1" thickBot="1" x14ac:dyDescent="0.35">
      <c r="A86" s="723" t="s">
        <v>409</v>
      </c>
      <c r="B86" s="701">
        <v>0</v>
      </c>
      <c r="C86" s="701">
        <v>0</v>
      </c>
      <c r="D86" s="702">
        <v>0</v>
      </c>
      <c r="E86" s="703">
        <v>1</v>
      </c>
      <c r="F86" s="701">
        <v>3.9491496036579998</v>
      </c>
      <c r="G86" s="702">
        <v>1.316383201219</v>
      </c>
      <c r="H86" s="704">
        <v>0</v>
      </c>
      <c r="I86" s="701">
        <v>0</v>
      </c>
      <c r="J86" s="702">
        <v>-1.316383201219</v>
      </c>
      <c r="K86" s="705">
        <v>0</v>
      </c>
    </row>
    <row r="87" spans="1:11" ht="14.4" customHeight="1" thickBot="1" x14ac:dyDescent="0.35">
      <c r="A87" s="723" t="s">
        <v>410</v>
      </c>
      <c r="B87" s="701">
        <v>0</v>
      </c>
      <c r="C87" s="701">
        <v>0</v>
      </c>
      <c r="D87" s="702">
        <v>0</v>
      </c>
      <c r="E87" s="703">
        <v>1</v>
      </c>
      <c r="F87" s="701">
        <v>7.4212780122969999</v>
      </c>
      <c r="G87" s="702">
        <v>2.4737593374319999</v>
      </c>
      <c r="H87" s="704">
        <v>0</v>
      </c>
      <c r="I87" s="701">
        <v>0</v>
      </c>
      <c r="J87" s="702">
        <v>-2.4737593374319999</v>
      </c>
      <c r="K87" s="705">
        <v>0</v>
      </c>
    </row>
    <row r="88" spans="1:11" ht="14.4" customHeight="1" thickBot="1" x14ac:dyDescent="0.35">
      <c r="A88" s="723" t="s">
        <v>411</v>
      </c>
      <c r="B88" s="701">
        <v>0</v>
      </c>
      <c r="C88" s="701">
        <v>0</v>
      </c>
      <c r="D88" s="702">
        <v>0</v>
      </c>
      <c r="E88" s="703">
        <v>1</v>
      </c>
      <c r="F88" s="701">
        <v>2.4069009769609999</v>
      </c>
      <c r="G88" s="702">
        <v>0.80230032565300002</v>
      </c>
      <c r="H88" s="704">
        <v>0</v>
      </c>
      <c r="I88" s="701">
        <v>0</v>
      </c>
      <c r="J88" s="702">
        <v>-0.80230032565300002</v>
      </c>
      <c r="K88" s="705">
        <v>0</v>
      </c>
    </row>
    <row r="89" spans="1:11" ht="14.4" customHeight="1" thickBot="1" x14ac:dyDescent="0.35">
      <c r="A89" s="726" t="s">
        <v>46</v>
      </c>
      <c r="B89" s="706">
        <v>0</v>
      </c>
      <c r="C89" s="706">
        <v>147.66300000000001</v>
      </c>
      <c r="D89" s="707">
        <v>147.66300000000001</v>
      </c>
      <c r="E89" s="708" t="s">
        <v>329</v>
      </c>
      <c r="F89" s="706">
        <v>0</v>
      </c>
      <c r="G89" s="707">
        <v>0</v>
      </c>
      <c r="H89" s="709">
        <v>9.095999999999</v>
      </c>
      <c r="I89" s="706">
        <v>24.757000000000001</v>
      </c>
      <c r="J89" s="707">
        <v>24.757000000000001</v>
      </c>
      <c r="K89" s="710" t="s">
        <v>329</v>
      </c>
    </row>
    <row r="90" spans="1:11" ht="14.4" customHeight="1" thickBot="1" x14ac:dyDescent="0.35">
      <c r="A90" s="722" t="s">
        <v>412</v>
      </c>
      <c r="B90" s="706">
        <v>0</v>
      </c>
      <c r="C90" s="706">
        <v>144.78100000000001</v>
      </c>
      <c r="D90" s="707">
        <v>144.78100000000001</v>
      </c>
      <c r="E90" s="708" t="s">
        <v>329</v>
      </c>
      <c r="F90" s="706">
        <v>0</v>
      </c>
      <c r="G90" s="707">
        <v>0</v>
      </c>
      <c r="H90" s="709">
        <v>9.095999999999</v>
      </c>
      <c r="I90" s="706">
        <v>24.757000000000001</v>
      </c>
      <c r="J90" s="707">
        <v>24.757000000000001</v>
      </c>
      <c r="K90" s="710" t="s">
        <v>329</v>
      </c>
    </row>
    <row r="91" spans="1:11" ht="14.4" customHeight="1" thickBot="1" x14ac:dyDescent="0.35">
      <c r="A91" s="723" t="s">
        <v>413</v>
      </c>
      <c r="B91" s="701">
        <v>0</v>
      </c>
      <c r="C91" s="701">
        <v>136.881</v>
      </c>
      <c r="D91" s="702">
        <v>136.881</v>
      </c>
      <c r="E91" s="711" t="s">
        <v>329</v>
      </c>
      <c r="F91" s="701">
        <v>0</v>
      </c>
      <c r="G91" s="702">
        <v>0</v>
      </c>
      <c r="H91" s="704">
        <v>9.095999999999</v>
      </c>
      <c r="I91" s="701">
        <v>22.007000000000001</v>
      </c>
      <c r="J91" s="702">
        <v>22.007000000000001</v>
      </c>
      <c r="K91" s="712" t="s">
        <v>329</v>
      </c>
    </row>
    <row r="92" spans="1:11" ht="14.4" customHeight="1" thickBot="1" x14ac:dyDescent="0.35">
      <c r="A92" s="723" t="s">
        <v>414</v>
      </c>
      <c r="B92" s="701">
        <v>0</v>
      </c>
      <c r="C92" s="701">
        <v>7.9</v>
      </c>
      <c r="D92" s="702">
        <v>7.9</v>
      </c>
      <c r="E92" s="711" t="s">
        <v>329</v>
      </c>
      <c r="F92" s="701">
        <v>0</v>
      </c>
      <c r="G92" s="702">
        <v>0</v>
      </c>
      <c r="H92" s="704">
        <v>0</v>
      </c>
      <c r="I92" s="701">
        <v>2.7499999999989999</v>
      </c>
      <c r="J92" s="702">
        <v>2.7499999999989999</v>
      </c>
      <c r="K92" s="712" t="s">
        <v>329</v>
      </c>
    </row>
    <row r="93" spans="1:11" ht="14.4" customHeight="1" thickBot="1" x14ac:dyDescent="0.35">
      <c r="A93" s="722" t="s">
        <v>415</v>
      </c>
      <c r="B93" s="706">
        <v>0</v>
      </c>
      <c r="C93" s="706">
        <v>2.8820000000000001</v>
      </c>
      <c r="D93" s="707">
        <v>2.8820000000000001</v>
      </c>
      <c r="E93" s="708" t="s">
        <v>374</v>
      </c>
      <c r="F93" s="706">
        <v>0</v>
      </c>
      <c r="G93" s="707">
        <v>0</v>
      </c>
      <c r="H93" s="709">
        <v>0</v>
      </c>
      <c r="I93" s="706">
        <v>0</v>
      </c>
      <c r="J93" s="707">
        <v>0</v>
      </c>
      <c r="K93" s="710" t="s">
        <v>329</v>
      </c>
    </row>
    <row r="94" spans="1:11" ht="14.4" customHeight="1" thickBot="1" x14ac:dyDescent="0.35">
      <c r="A94" s="723" t="s">
        <v>416</v>
      </c>
      <c r="B94" s="701">
        <v>0</v>
      </c>
      <c r="C94" s="701">
        <v>2.8820000000000001</v>
      </c>
      <c r="D94" s="702">
        <v>2.8820000000000001</v>
      </c>
      <c r="E94" s="711" t="s">
        <v>374</v>
      </c>
      <c r="F94" s="701">
        <v>0</v>
      </c>
      <c r="G94" s="702">
        <v>0</v>
      </c>
      <c r="H94" s="704">
        <v>0</v>
      </c>
      <c r="I94" s="701">
        <v>0</v>
      </c>
      <c r="J94" s="702">
        <v>0</v>
      </c>
      <c r="K94" s="712" t="s">
        <v>329</v>
      </c>
    </row>
    <row r="95" spans="1:11" ht="14.4" customHeight="1" thickBot="1" x14ac:dyDescent="0.35">
      <c r="A95" s="721" t="s">
        <v>47</v>
      </c>
      <c r="B95" s="701">
        <v>2192.54196822932</v>
      </c>
      <c r="C95" s="701">
        <v>2374.4113499999999</v>
      </c>
      <c r="D95" s="702">
        <v>181.86938177068399</v>
      </c>
      <c r="E95" s="703">
        <v>1.0829490994490001</v>
      </c>
      <c r="F95" s="701">
        <v>2060.75029773914</v>
      </c>
      <c r="G95" s="702">
        <v>686.91676591304497</v>
      </c>
      <c r="H95" s="704">
        <v>377.72760999999798</v>
      </c>
      <c r="I95" s="701">
        <v>986.23182999999904</v>
      </c>
      <c r="J95" s="702">
        <v>299.31506408695299</v>
      </c>
      <c r="K95" s="705">
        <v>0.478579006433</v>
      </c>
    </row>
    <row r="96" spans="1:11" ht="14.4" customHeight="1" thickBot="1" x14ac:dyDescent="0.35">
      <c r="A96" s="722" t="s">
        <v>417</v>
      </c>
      <c r="B96" s="706">
        <v>28.693539342729999</v>
      </c>
      <c r="C96" s="706">
        <v>26.570329999999998</v>
      </c>
      <c r="D96" s="707">
        <v>-2.1232093427300001</v>
      </c>
      <c r="E96" s="713">
        <v>0.92600392313500002</v>
      </c>
      <c r="F96" s="706">
        <v>26.906143241451002</v>
      </c>
      <c r="G96" s="707">
        <v>8.9687144138170005</v>
      </c>
      <c r="H96" s="709">
        <v>2.1219099999990001</v>
      </c>
      <c r="I96" s="706">
        <v>8.6137999999989994</v>
      </c>
      <c r="J96" s="707">
        <v>-0.35491441381700001</v>
      </c>
      <c r="K96" s="714">
        <v>0.32014250138700001</v>
      </c>
    </row>
    <row r="97" spans="1:11" ht="14.4" customHeight="1" thickBot="1" x14ac:dyDescent="0.35">
      <c r="A97" s="723" t="s">
        <v>418</v>
      </c>
      <c r="B97" s="701">
        <v>12.831181433816999</v>
      </c>
      <c r="C97" s="701">
        <v>12.946</v>
      </c>
      <c r="D97" s="702">
        <v>0.114818566182</v>
      </c>
      <c r="E97" s="703">
        <v>1.0089484017329999</v>
      </c>
      <c r="F97" s="701">
        <v>13.281452318291</v>
      </c>
      <c r="G97" s="702">
        <v>4.4271507727630004</v>
      </c>
      <c r="H97" s="704">
        <v>0.92819999999900005</v>
      </c>
      <c r="I97" s="701">
        <v>4.4589999999999996</v>
      </c>
      <c r="J97" s="702">
        <v>3.1849227235999998E-2</v>
      </c>
      <c r="K97" s="705">
        <v>0.335731356265</v>
      </c>
    </row>
    <row r="98" spans="1:11" ht="14.4" customHeight="1" thickBot="1" x14ac:dyDescent="0.35">
      <c r="A98" s="723" t="s">
        <v>419</v>
      </c>
      <c r="B98" s="701">
        <v>15.862357908912999</v>
      </c>
      <c r="C98" s="701">
        <v>13.62433</v>
      </c>
      <c r="D98" s="702">
        <v>-2.2380279089130002</v>
      </c>
      <c r="E98" s="703">
        <v>0.85890950628100005</v>
      </c>
      <c r="F98" s="701">
        <v>13.624690923158999</v>
      </c>
      <c r="G98" s="702">
        <v>4.541563641053</v>
      </c>
      <c r="H98" s="704">
        <v>1.193709999999</v>
      </c>
      <c r="I98" s="701">
        <v>4.1547999999999998</v>
      </c>
      <c r="J98" s="702">
        <v>-0.38676364105299998</v>
      </c>
      <c r="K98" s="705">
        <v>0.30494636710799999</v>
      </c>
    </row>
    <row r="99" spans="1:11" ht="14.4" customHeight="1" thickBot="1" x14ac:dyDescent="0.35">
      <c r="A99" s="722" t="s">
        <v>420</v>
      </c>
      <c r="B99" s="706">
        <v>122.989914172076</v>
      </c>
      <c r="C99" s="706">
        <v>97.532300000000006</v>
      </c>
      <c r="D99" s="707">
        <v>-25.457614172075001</v>
      </c>
      <c r="E99" s="713">
        <v>0.79301055421099997</v>
      </c>
      <c r="F99" s="706">
        <v>24.999999999999002</v>
      </c>
      <c r="G99" s="707">
        <v>8.333333333333</v>
      </c>
      <c r="H99" s="709">
        <v>6.3449999999989997</v>
      </c>
      <c r="I99" s="706">
        <v>36.137650000000001</v>
      </c>
      <c r="J99" s="707">
        <v>27.804316666666001</v>
      </c>
      <c r="K99" s="714">
        <v>1.445506</v>
      </c>
    </row>
    <row r="100" spans="1:11" ht="14.4" customHeight="1" thickBot="1" x14ac:dyDescent="0.35">
      <c r="A100" s="723" t="s">
        <v>421</v>
      </c>
      <c r="B100" s="701">
        <v>22.332957746478002</v>
      </c>
      <c r="C100" s="701">
        <v>25.38</v>
      </c>
      <c r="D100" s="702">
        <v>3.047042253521</v>
      </c>
      <c r="E100" s="703">
        <v>1.1364370222739999</v>
      </c>
      <c r="F100" s="701">
        <v>24.999999999999002</v>
      </c>
      <c r="G100" s="702">
        <v>8.333333333333</v>
      </c>
      <c r="H100" s="704">
        <v>6.3449999999989997</v>
      </c>
      <c r="I100" s="701">
        <v>12.69</v>
      </c>
      <c r="J100" s="702">
        <v>4.3566666666660003</v>
      </c>
      <c r="K100" s="705">
        <v>0.50760000000000005</v>
      </c>
    </row>
    <row r="101" spans="1:11" ht="14.4" customHeight="1" thickBot="1" x14ac:dyDescent="0.35">
      <c r="A101" s="723" t="s">
        <v>422</v>
      </c>
      <c r="B101" s="701">
        <v>100.656956425597</v>
      </c>
      <c r="C101" s="701">
        <v>72.152299999999997</v>
      </c>
      <c r="D101" s="702">
        <v>-28.504656425596</v>
      </c>
      <c r="E101" s="703">
        <v>0.71681384538299997</v>
      </c>
      <c r="F101" s="701">
        <v>0</v>
      </c>
      <c r="G101" s="702">
        <v>0</v>
      </c>
      <c r="H101" s="704">
        <v>0</v>
      </c>
      <c r="I101" s="701">
        <v>23.447649999999999</v>
      </c>
      <c r="J101" s="702">
        <v>23.447649999999999</v>
      </c>
      <c r="K101" s="712" t="s">
        <v>329</v>
      </c>
    </row>
    <row r="102" spans="1:11" ht="14.4" customHeight="1" thickBot="1" x14ac:dyDescent="0.35">
      <c r="A102" s="722" t="s">
        <v>423</v>
      </c>
      <c r="B102" s="706">
        <v>0</v>
      </c>
      <c r="C102" s="706">
        <v>54</v>
      </c>
      <c r="D102" s="707">
        <v>54</v>
      </c>
      <c r="E102" s="708" t="s">
        <v>374</v>
      </c>
      <c r="F102" s="706">
        <v>0</v>
      </c>
      <c r="G102" s="707">
        <v>0</v>
      </c>
      <c r="H102" s="709">
        <v>0</v>
      </c>
      <c r="I102" s="706">
        <v>0</v>
      </c>
      <c r="J102" s="707">
        <v>0</v>
      </c>
      <c r="K102" s="710" t="s">
        <v>329</v>
      </c>
    </row>
    <row r="103" spans="1:11" ht="14.4" customHeight="1" thickBot="1" x14ac:dyDescent="0.35">
      <c r="A103" s="723" t="s">
        <v>424</v>
      </c>
      <c r="B103" s="701">
        <v>0</v>
      </c>
      <c r="C103" s="701">
        <v>54</v>
      </c>
      <c r="D103" s="702">
        <v>54</v>
      </c>
      <c r="E103" s="711" t="s">
        <v>374</v>
      </c>
      <c r="F103" s="701">
        <v>0</v>
      </c>
      <c r="G103" s="702">
        <v>0</v>
      </c>
      <c r="H103" s="704">
        <v>0</v>
      </c>
      <c r="I103" s="701">
        <v>0</v>
      </c>
      <c r="J103" s="702">
        <v>0</v>
      </c>
      <c r="K103" s="712" t="s">
        <v>329</v>
      </c>
    </row>
    <row r="104" spans="1:11" ht="14.4" customHeight="1" thickBot="1" x14ac:dyDescent="0.35">
      <c r="A104" s="722" t="s">
        <v>425</v>
      </c>
      <c r="B104" s="706">
        <v>1103.2607600762699</v>
      </c>
      <c r="C104" s="706">
        <v>1105.9683</v>
      </c>
      <c r="D104" s="707">
        <v>2.7075399237359998</v>
      </c>
      <c r="E104" s="713">
        <v>1.0024541251000001</v>
      </c>
      <c r="F104" s="706">
        <v>1138.05699501493</v>
      </c>
      <c r="G104" s="707">
        <v>379.35233167164199</v>
      </c>
      <c r="H104" s="709">
        <v>141.24884999999901</v>
      </c>
      <c r="I104" s="706">
        <v>422.09606000000002</v>
      </c>
      <c r="J104" s="707">
        <v>42.743728328357001</v>
      </c>
      <c r="K104" s="714">
        <v>0.37089184623299998</v>
      </c>
    </row>
    <row r="105" spans="1:11" ht="14.4" customHeight="1" thickBot="1" x14ac:dyDescent="0.35">
      <c r="A105" s="723" t="s">
        <v>426</v>
      </c>
      <c r="B105" s="701">
        <v>932.660760076266</v>
      </c>
      <c r="C105" s="701">
        <v>937.12068000000204</v>
      </c>
      <c r="D105" s="702">
        <v>4.4599199237349998</v>
      </c>
      <c r="E105" s="703">
        <v>1.00478193156</v>
      </c>
      <c r="F105" s="701">
        <v>969.44654937457506</v>
      </c>
      <c r="G105" s="702">
        <v>323.14884979152498</v>
      </c>
      <c r="H105" s="704">
        <v>79.020159999998995</v>
      </c>
      <c r="I105" s="701">
        <v>316.08064000000002</v>
      </c>
      <c r="J105" s="702">
        <v>-7.0682097915249997</v>
      </c>
      <c r="K105" s="705">
        <v>0.32604235912099999</v>
      </c>
    </row>
    <row r="106" spans="1:11" ht="14.4" customHeight="1" thickBot="1" x14ac:dyDescent="0.35">
      <c r="A106" s="723" t="s">
        <v>427</v>
      </c>
      <c r="B106" s="701">
        <v>0</v>
      </c>
      <c r="C106" s="701">
        <v>6.4734999999999996</v>
      </c>
      <c r="D106" s="702">
        <v>6.4734999999999996</v>
      </c>
      <c r="E106" s="711" t="s">
        <v>374</v>
      </c>
      <c r="F106" s="701">
        <v>0</v>
      </c>
      <c r="G106" s="702">
        <v>0</v>
      </c>
      <c r="H106" s="704">
        <v>0</v>
      </c>
      <c r="I106" s="701">
        <v>0</v>
      </c>
      <c r="J106" s="702">
        <v>0</v>
      </c>
      <c r="K106" s="712" t="s">
        <v>329</v>
      </c>
    </row>
    <row r="107" spans="1:11" ht="14.4" customHeight="1" thickBot="1" x14ac:dyDescent="0.35">
      <c r="A107" s="723" t="s">
        <v>428</v>
      </c>
      <c r="B107" s="701">
        <v>170.6</v>
      </c>
      <c r="C107" s="701">
        <v>162.37412</v>
      </c>
      <c r="D107" s="702">
        <v>-8.225879999999</v>
      </c>
      <c r="E107" s="703">
        <v>0.95178264947199998</v>
      </c>
      <c r="F107" s="701">
        <v>168.61044564035001</v>
      </c>
      <c r="G107" s="702">
        <v>56.203481880116001</v>
      </c>
      <c r="H107" s="704">
        <v>14.847999999999001</v>
      </c>
      <c r="I107" s="701">
        <v>58.634729999999998</v>
      </c>
      <c r="J107" s="702">
        <v>2.431248119883</v>
      </c>
      <c r="K107" s="705">
        <v>0.34775265421599999</v>
      </c>
    </row>
    <row r="108" spans="1:11" ht="14.4" customHeight="1" thickBot="1" x14ac:dyDescent="0.35">
      <c r="A108" s="723" t="s">
        <v>429</v>
      </c>
      <c r="B108" s="701">
        <v>0</v>
      </c>
      <c r="C108" s="701">
        <v>0</v>
      </c>
      <c r="D108" s="702">
        <v>0</v>
      </c>
      <c r="E108" s="703">
        <v>1</v>
      </c>
      <c r="F108" s="701">
        <v>0</v>
      </c>
      <c r="G108" s="702">
        <v>0</v>
      </c>
      <c r="H108" s="704">
        <v>47.380689999998999</v>
      </c>
      <c r="I108" s="701">
        <v>47.380689999998999</v>
      </c>
      <c r="J108" s="702">
        <v>47.380689999998999</v>
      </c>
      <c r="K108" s="712" t="s">
        <v>374</v>
      </c>
    </row>
    <row r="109" spans="1:11" ht="14.4" customHeight="1" thickBot="1" x14ac:dyDescent="0.35">
      <c r="A109" s="722" t="s">
        <v>430</v>
      </c>
      <c r="B109" s="706">
        <v>936.10099094814996</v>
      </c>
      <c r="C109" s="706">
        <v>993.583500000002</v>
      </c>
      <c r="D109" s="707">
        <v>57.482509051851999</v>
      </c>
      <c r="E109" s="713">
        <v>1.061406311506</v>
      </c>
      <c r="F109" s="706">
        <v>870.78715948275999</v>
      </c>
      <c r="G109" s="707">
        <v>290.26238649425301</v>
      </c>
      <c r="H109" s="709">
        <v>228.01184999999899</v>
      </c>
      <c r="I109" s="706">
        <v>499.42811999999901</v>
      </c>
      <c r="J109" s="707">
        <v>209.165733505746</v>
      </c>
      <c r="K109" s="714">
        <v>0.57353638551099995</v>
      </c>
    </row>
    <row r="110" spans="1:11" ht="14.4" customHeight="1" thickBot="1" x14ac:dyDescent="0.35">
      <c r="A110" s="723" t="s">
        <v>431</v>
      </c>
      <c r="B110" s="701">
        <v>0.38922121843899998</v>
      </c>
      <c r="C110" s="701">
        <v>0</v>
      </c>
      <c r="D110" s="702">
        <v>-0.38922121843899998</v>
      </c>
      <c r="E110" s="703">
        <v>0</v>
      </c>
      <c r="F110" s="701">
        <v>0</v>
      </c>
      <c r="G110" s="702">
        <v>0</v>
      </c>
      <c r="H110" s="704">
        <v>0</v>
      </c>
      <c r="I110" s="701">
        <v>0</v>
      </c>
      <c r="J110" s="702">
        <v>0</v>
      </c>
      <c r="K110" s="705">
        <v>4</v>
      </c>
    </row>
    <row r="111" spans="1:11" ht="14.4" customHeight="1" thickBot="1" x14ac:dyDescent="0.35">
      <c r="A111" s="723" t="s">
        <v>432</v>
      </c>
      <c r="B111" s="701">
        <v>748.15295563405596</v>
      </c>
      <c r="C111" s="701">
        <v>846.58012000000201</v>
      </c>
      <c r="D111" s="702">
        <v>98.427164365945004</v>
      </c>
      <c r="E111" s="703">
        <v>1.131560215895</v>
      </c>
      <c r="F111" s="701">
        <v>734.44986708686895</v>
      </c>
      <c r="G111" s="702">
        <v>244.81662236228999</v>
      </c>
      <c r="H111" s="704">
        <v>215.915449999999</v>
      </c>
      <c r="I111" s="701">
        <v>379.54380999999898</v>
      </c>
      <c r="J111" s="702">
        <v>134.72718763770999</v>
      </c>
      <c r="K111" s="705">
        <v>0.51677293033600002</v>
      </c>
    </row>
    <row r="112" spans="1:11" ht="14.4" customHeight="1" thickBot="1" x14ac:dyDescent="0.35">
      <c r="A112" s="723" t="s">
        <v>433</v>
      </c>
      <c r="B112" s="701">
        <v>5.4811352343279998</v>
      </c>
      <c r="C112" s="701">
        <v>1.6568000000000001</v>
      </c>
      <c r="D112" s="702">
        <v>-3.8243352343280002</v>
      </c>
      <c r="E112" s="703">
        <v>0.30227314765399999</v>
      </c>
      <c r="F112" s="701">
        <v>2</v>
      </c>
      <c r="G112" s="702">
        <v>0.66666666666600005</v>
      </c>
      <c r="H112" s="704">
        <v>1.7113999999989999</v>
      </c>
      <c r="I112" s="701">
        <v>1.7113999999989999</v>
      </c>
      <c r="J112" s="702">
        <v>1.044733333333</v>
      </c>
      <c r="K112" s="705">
        <v>0.85569999999900004</v>
      </c>
    </row>
    <row r="113" spans="1:11" ht="14.4" customHeight="1" thickBot="1" x14ac:dyDescent="0.35">
      <c r="A113" s="723" t="s">
        <v>434</v>
      </c>
      <c r="B113" s="701">
        <v>48.473951774021003</v>
      </c>
      <c r="C113" s="701">
        <v>4.2136100000000001</v>
      </c>
      <c r="D113" s="702">
        <v>-44.260341774021001</v>
      </c>
      <c r="E113" s="703">
        <v>8.6925242234E-2</v>
      </c>
      <c r="F113" s="701">
        <v>3.9815096784540001</v>
      </c>
      <c r="G113" s="702">
        <v>1.327169892818</v>
      </c>
      <c r="H113" s="704">
        <v>0</v>
      </c>
      <c r="I113" s="701">
        <v>51.912610000000001</v>
      </c>
      <c r="J113" s="702">
        <v>50.585440107181</v>
      </c>
      <c r="K113" s="705">
        <v>0</v>
      </c>
    </row>
    <row r="114" spans="1:11" ht="14.4" customHeight="1" thickBot="1" x14ac:dyDescent="0.35">
      <c r="A114" s="723" t="s">
        <v>435</v>
      </c>
      <c r="B114" s="701">
        <v>133.60372708730401</v>
      </c>
      <c r="C114" s="701">
        <v>141.13297</v>
      </c>
      <c r="D114" s="702">
        <v>7.5292429126959997</v>
      </c>
      <c r="E114" s="703">
        <v>1.0563550364709999</v>
      </c>
      <c r="F114" s="701">
        <v>130.35578271743699</v>
      </c>
      <c r="G114" s="702">
        <v>43.451927572477999</v>
      </c>
      <c r="H114" s="704">
        <v>10.385</v>
      </c>
      <c r="I114" s="701">
        <v>66.260300000000001</v>
      </c>
      <c r="J114" s="702">
        <v>22.808372427521</v>
      </c>
      <c r="K114" s="705">
        <v>0.50830349539300002</v>
      </c>
    </row>
    <row r="115" spans="1:11" ht="14.4" customHeight="1" thickBot="1" x14ac:dyDescent="0.35">
      <c r="A115" s="722" t="s">
        <v>436</v>
      </c>
      <c r="B115" s="706">
        <v>1.496763690099</v>
      </c>
      <c r="C115" s="706">
        <v>78.606920000000002</v>
      </c>
      <c r="D115" s="707">
        <v>77.110156309900006</v>
      </c>
      <c r="E115" s="713">
        <v>52.517922849108999</v>
      </c>
      <c r="F115" s="706">
        <v>0</v>
      </c>
      <c r="G115" s="707">
        <v>0</v>
      </c>
      <c r="H115" s="709">
        <v>0</v>
      </c>
      <c r="I115" s="706">
        <v>1.8062</v>
      </c>
      <c r="J115" s="707">
        <v>1.8062</v>
      </c>
      <c r="K115" s="710" t="s">
        <v>329</v>
      </c>
    </row>
    <row r="116" spans="1:11" ht="14.4" customHeight="1" thickBot="1" x14ac:dyDescent="0.35">
      <c r="A116" s="723" t="s">
        <v>437</v>
      </c>
      <c r="B116" s="701">
        <v>1.496763690099</v>
      </c>
      <c r="C116" s="701">
        <v>0.23857</v>
      </c>
      <c r="D116" s="702">
        <v>-1.2581936900990001</v>
      </c>
      <c r="E116" s="703">
        <v>0.15939055816</v>
      </c>
      <c r="F116" s="701">
        <v>0</v>
      </c>
      <c r="G116" s="702">
        <v>0</v>
      </c>
      <c r="H116" s="704">
        <v>0</v>
      </c>
      <c r="I116" s="701">
        <v>0.49919999999999998</v>
      </c>
      <c r="J116" s="702">
        <v>0.49919999999999998</v>
      </c>
      <c r="K116" s="712" t="s">
        <v>329</v>
      </c>
    </row>
    <row r="117" spans="1:11" ht="14.4" customHeight="1" thickBot="1" x14ac:dyDescent="0.35">
      <c r="A117" s="723" t="s">
        <v>438</v>
      </c>
      <c r="B117" s="701">
        <v>0</v>
      </c>
      <c r="C117" s="701">
        <v>78.368350000000007</v>
      </c>
      <c r="D117" s="702">
        <v>78.368350000000007</v>
      </c>
      <c r="E117" s="711" t="s">
        <v>329</v>
      </c>
      <c r="F117" s="701">
        <v>0</v>
      </c>
      <c r="G117" s="702">
        <v>0</v>
      </c>
      <c r="H117" s="704">
        <v>0</v>
      </c>
      <c r="I117" s="701">
        <v>1.3069999999999999</v>
      </c>
      <c r="J117" s="702">
        <v>1.3069999999999999</v>
      </c>
      <c r="K117" s="712" t="s">
        <v>329</v>
      </c>
    </row>
    <row r="118" spans="1:11" ht="14.4" customHeight="1" thickBot="1" x14ac:dyDescent="0.35">
      <c r="A118" s="722" t="s">
        <v>439</v>
      </c>
      <c r="B118" s="706">
        <v>0</v>
      </c>
      <c r="C118" s="706">
        <v>18.149999999999999</v>
      </c>
      <c r="D118" s="707">
        <v>18.149999999999999</v>
      </c>
      <c r="E118" s="708" t="s">
        <v>329</v>
      </c>
      <c r="F118" s="706">
        <v>0</v>
      </c>
      <c r="G118" s="707">
        <v>0</v>
      </c>
      <c r="H118" s="709">
        <v>0</v>
      </c>
      <c r="I118" s="706">
        <v>18.149999999999999</v>
      </c>
      <c r="J118" s="707">
        <v>18.149999999999999</v>
      </c>
      <c r="K118" s="710" t="s">
        <v>329</v>
      </c>
    </row>
    <row r="119" spans="1:11" ht="14.4" customHeight="1" thickBot="1" x14ac:dyDescent="0.35">
      <c r="A119" s="723" t="s">
        <v>440</v>
      </c>
      <c r="B119" s="701">
        <v>0</v>
      </c>
      <c r="C119" s="701">
        <v>18.149999999999999</v>
      </c>
      <c r="D119" s="702">
        <v>18.149999999999999</v>
      </c>
      <c r="E119" s="711" t="s">
        <v>329</v>
      </c>
      <c r="F119" s="701">
        <v>0</v>
      </c>
      <c r="G119" s="702">
        <v>0</v>
      </c>
      <c r="H119" s="704">
        <v>0</v>
      </c>
      <c r="I119" s="701">
        <v>18.149999999999999</v>
      </c>
      <c r="J119" s="702">
        <v>18.149999999999999</v>
      </c>
      <c r="K119" s="712" t="s">
        <v>329</v>
      </c>
    </row>
    <row r="120" spans="1:11" ht="14.4" customHeight="1" thickBot="1" x14ac:dyDescent="0.35">
      <c r="A120" s="720" t="s">
        <v>48</v>
      </c>
      <c r="B120" s="701">
        <v>57433.070490604798</v>
      </c>
      <c r="C120" s="701">
        <v>61945.3917800001</v>
      </c>
      <c r="D120" s="702">
        <v>4512.3212893952696</v>
      </c>
      <c r="E120" s="703">
        <v>1.0785666037149999</v>
      </c>
      <c r="F120" s="701">
        <v>65432.4737740001</v>
      </c>
      <c r="G120" s="702">
        <v>21810.824591333399</v>
      </c>
      <c r="H120" s="704">
        <v>5454.9408199999798</v>
      </c>
      <c r="I120" s="701">
        <v>20800.75779</v>
      </c>
      <c r="J120" s="702">
        <v>-1010.06680133337</v>
      </c>
      <c r="K120" s="705">
        <v>0.317896551822</v>
      </c>
    </row>
    <row r="121" spans="1:11" ht="14.4" customHeight="1" thickBot="1" x14ac:dyDescent="0.35">
      <c r="A121" s="726" t="s">
        <v>441</v>
      </c>
      <c r="B121" s="706">
        <v>42345.8304906048</v>
      </c>
      <c r="C121" s="706">
        <v>45628.379000000103</v>
      </c>
      <c r="D121" s="707">
        <v>3282.5485093952402</v>
      </c>
      <c r="E121" s="713">
        <v>1.07751763211</v>
      </c>
      <c r="F121" s="706">
        <v>47269.730000000098</v>
      </c>
      <c r="G121" s="707">
        <v>15756.5766666667</v>
      </c>
      <c r="H121" s="709">
        <v>4017.11599999998</v>
      </c>
      <c r="I121" s="706">
        <v>15315.012000000001</v>
      </c>
      <c r="J121" s="707">
        <v>-441.56466666670701</v>
      </c>
      <c r="K121" s="714">
        <v>0.32399195002800002</v>
      </c>
    </row>
    <row r="122" spans="1:11" ht="14.4" customHeight="1" thickBot="1" x14ac:dyDescent="0.35">
      <c r="A122" s="722" t="s">
        <v>442</v>
      </c>
      <c r="B122" s="706">
        <v>41908.999999999898</v>
      </c>
      <c r="C122" s="706">
        <v>45279.092000000099</v>
      </c>
      <c r="D122" s="707">
        <v>3370.0920000002102</v>
      </c>
      <c r="E122" s="713">
        <v>1.080414517168</v>
      </c>
      <c r="F122" s="706">
        <v>46903.130000000099</v>
      </c>
      <c r="G122" s="707">
        <v>15634.3766666667</v>
      </c>
      <c r="H122" s="709">
        <v>3990.31899999998</v>
      </c>
      <c r="I122" s="706">
        <v>15218.174999999999</v>
      </c>
      <c r="J122" s="707">
        <v>-416.20166666670798</v>
      </c>
      <c r="K122" s="714">
        <v>0.324459689577</v>
      </c>
    </row>
    <row r="123" spans="1:11" ht="14.4" customHeight="1" thickBot="1" x14ac:dyDescent="0.35">
      <c r="A123" s="723" t="s">
        <v>443</v>
      </c>
      <c r="B123" s="701">
        <v>41908.999999999898</v>
      </c>
      <c r="C123" s="701">
        <v>45279.092000000099</v>
      </c>
      <c r="D123" s="702">
        <v>3370.0920000002102</v>
      </c>
      <c r="E123" s="703">
        <v>1.080414517168</v>
      </c>
      <c r="F123" s="701">
        <v>46903.130000000099</v>
      </c>
      <c r="G123" s="702">
        <v>15634.3766666667</v>
      </c>
      <c r="H123" s="704">
        <v>3990.31899999998</v>
      </c>
      <c r="I123" s="701">
        <v>15218.174999999999</v>
      </c>
      <c r="J123" s="702">
        <v>-416.20166666670798</v>
      </c>
      <c r="K123" s="705">
        <v>0.324459689577</v>
      </c>
    </row>
    <row r="124" spans="1:11" ht="14.4" customHeight="1" thickBot="1" x14ac:dyDescent="0.35">
      <c r="A124" s="722" t="s">
        <v>444</v>
      </c>
      <c r="B124" s="706">
        <v>336.952490604974</v>
      </c>
      <c r="C124" s="706">
        <v>237.13</v>
      </c>
      <c r="D124" s="707">
        <v>-99.822490604972998</v>
      </c>
      <c r="E124" s="713">
        <v>0.703749064368</v>
      </c>
      <c r="F124" s="706">
        <v>233.76</v>
      </c>
      <c r="G124" s="707">
        <v>77.92</v>
      </c>
      <c r="H124" s="709">
        <v>21.989999999999</v>
      </c>
      <c r="I124" s="706">
        <v>60.034999999999002</v>
      </c>
      <c r="J124" s="707">
        <v>-17.885000000000002</v>
      </c>
      <c r="K124" s="714">
        <v>0.25682323750800001</v>
      </c>
    </row>
    <row r="125" spans="1:11" ht="14.4" customHeight="1" thickBot="1" x14ac:dyDescent="0.35">
      <c r="A125" s="723" t="s">
        <v>445</v>
      </c>
      <c r="B125" s="701">
        <v>336.952490604974</v>
      </c>
      <c r="C125" s="701">
        <v>237.13</v>
      </c>
      <c r="D125" s="702">
        <v>-99.822490604972998</v>
      </c>
      <c r="E125" s="703">
        <v>0.703749064368</v>
      </c>
      <c r="F125" s="701">
        <v>233.76</v>
      </c>
      <c r="G125" s="702">
        <v>77.92</v>
      </c>
      <c r="H125" s="704">
        <v>21.989999999999</v>
      </c>
      <c r="I125" s="701">
        <v>60.034999999999002</v>
      </c>
      <c r="J125" s="702">
        <v>-17.885000000000002</v>
      </c>
      <c r="K125" s="705">
        <v>0.25682323750800001</v>
      </c>
    </row>
    <row r="126" spans="1:11" ht="14.4" customHeight="1" thickBot="1" x14ac:dyDescent="0.35">
      <c r="A126" s="722" t="s">
        <v>446</v>
      </c>
      <c r="B126" s="706">
        <v>99.878</v>
      </c>
      <c r="C126" s="706">
        <v>42.406999999999996</v>
      </c>
      <c r="D126" s="707">
        <v>-57.470999999999002</v>
      </c>
      <c r="E126" s="713">
        <v>0.424587997356</v>
      </c>
      <c r="F126" s="706">
        <v>48.84</v>
      </c>
      <c r="G126" s="707">
        <v>16.28</v>
      </c>
      <c r="H126" s="709">
        <v>4.0569999999990003</v>
      </c>
      <c r="I126" s="706">
        <v>32.302</v>
      </c>
      <c r="J126" s="707">
        <v>16.021999999999998</v>
      </c>
      <c r="K126" s="714">
        <v>0.661384111384</v>
      </c>
    </row>
    <row r="127" spans="1:11" ht="14.4" customHeight="1" thickBot="1" x14ac:dyDescent="0.35">
      <c r="A127" s="723" t="s">
        <v>447</v>
      </c>
      <c r="B127" s="701">
        <v>99.878</v>
      </c>
      <c r="C127" s="701">
        <v>42.406999999999996</v>
      </c>
      <c r="D127" s="702">
        <v>-57.470999999999002</v>
      </c>
      <c r="E127" s="703">
        <v>0.424587997356</v>
      </c>
      <c r="F127" s="701">
        <v>48.84</v>
      </c>
      <c r="G127" s="702">
        <v>16.28</v>
      </c>
      <c r="H127" s="704">
        <v>4.0569999999990003</v>
      </c>
      <c r="I127" s="701">
        <v>32.302</v>
      </c>
      <c r="J127" s="702">
        <v>16.021999999999998</v>
      </c>
      <c r="K127" s="705">
        <v>0.661384111384</v>
      </c>
    </row>
    <row r="128" spans="1:11" ht="14.4" customHeight="1" thickBot="1" x14ac:dyDescent="0.35">
      <c r="A128" s="725" t="s">
        <v>448</v>
      </c>
      <c r="B128" s="701">
        <v>0</v>
      </c>
      <c r="C128" s="701">
        <v>69.75</v>
      </c>
      <c r="D128" s="702">
        <v>69.75</v>
      </c>
      <c r="E128" s="711" t="s">
        <v>329</v>
      </c>
      <c r="F128" s="701">
        <v>84</v>
      </c>
      <c r="G128" s="702">
        <v>28</v>
      </c>
      <c r="H128" s="704">
        <v>0.74999999999900002</v>
      </c>
      <c r="I128" s="701">
        <v>4.5</v>
      </c>
      <c r="J128" s="702">
        <v>-23.5</v>
      </c>
      <c r="K128" s="705">
        <v>5.3571428571000002E-2</v>
      </c>
    </row>
    <row r="129" spans="1:11" ht="14.4" customHeight="1" thickBot="1" x14ac:dyDescent="0.35">
      <c r="A129" s="723" t="s">
        <v>449</v>
      </c>
      <c r="B129" s="701">
        <v>0</v>
      </c>
      <c r="C129" s="701">
        <v>69.75</v>
      </c>
      <c r="D129" s="702">
        <v>69.75</v>
      </c>
      <c r="E129" s="711" t="s">
        <v>329</v>
      </c>
      <c r="F129" s="701">
        <v>84</v>
      </c>
      <c r="G129" s="702">
        <v>28</v>
      </c>
      <c r="H129" s="704">
        <v>0.74999999999900002</v>
      </c>
      <c r="I129" s="701">
        <v>4.5</v>
      </c>
      <c r="J129" s="702">
        <v>-23.5</v>
      </c>
      <c r="K129" s="705">
        <v>5.3571428571000002E-2</v>
      </c>
    </row>
    <row r="130" spans="1:11" ht="14.4" customHeight="1" thickBot="1" x14ac:dyDescent="0.35">
      <c r="A130" s="721" t="s">
        <v>450</v>
      </c>
      <c r="B130" s="701">
        <v>14249.06</v>
      </c>
      <c r="C130" s="701">
        <v>15410.56244</v>
      </c>
      <c r="D130" s="702">
        <v>1161.50244000003</v>
      </c>
      <c r="E130" s="703">
        <v>1.0815143202419999</v>
      </c>
      <c r="F130" s="701">
        <v>16943.52</v>
      </c>
      <c r="G130" s="702">
        <v>5647.84</v>
      </c>
      <c r="H130" s="704">
        <v>1357.93729999999</v>
      </c>
      <c r="I130" s="701">
        <v>5180.7146899999998</v>
      </c>
      <c r="J130" s="702">
        <v>-467.12530999999899</v>
      </c>
      <c r="K130" s="705">
        <v>0.30576377812799999</v>
      </c>
    </row>
    <row r="131" spans="1:11" ht="14.4" customHeight="1" thickBot="1" x14ac:dyDescent="0.35">
      <c r="A131" s="722" t="s">
        <v>451</v>
      </c>
      <c r="B131" s="706">
        <v>3771.8100000000099</v>
      </c>
      <c r="C131" s="706">
        <v>4098.8203200000098</v>
      </c>
      <c r="D131" s="707">
        <v>327.01031999999901</v>
      </c>
      <c r="E131" s="713">
        <v>1.086698513445</v>
      </c>
      <c r="F131" s="706">
        <v>4518.8099999999904</v>
      </c>
      <c r="G131" s="707">
        <v>1506.27</v>
      </c>
      <c r="H131" s="709">
        <v>359.45129999999801</v>
      </c>
      <c r="I131" s="706">
        <v>1371.37094</v>
      </c>
      <c r="J131" s="707">
        <v>-134.899059999999</v>
      </c>
      <c r="K131" s="714">
        <v>0.30348054908200001</v>
      </c>
    </row>
    <row r="132" spans="1:11" ht="14.4" customHeight="1" thickBot="1" x14ac:dyDescent="0.35">
      <c r="A132" s="723" t="s">
        <v>452</v>
      </c>
      <c r="B132" s="701">
        <v>3771.8100000000099</v>
      </c>
      <c r="C132" s="701">
        <v>4098.8203200000098</v>
      </c>
      <c r="D132" s="702">
        <v>327.01031999999901</v>
      </c>
      <c r="E132" s="703">
        <v>1.086698513445</v>
      </c>
      <c r="F132" s="701">
        <v>4518.8099999999904</v>
      </c>
      <c r="G132" s="702">
        <v>1506.27</v>
      </c>
      <c r="H132" s="704">
        <v>359.45129999999801</v>
      </c>
      <c r="I132" s="701">
        <v>1371.37094</v>
      </c>
      <c r="J132" s="702">
        <v>-134.899059999999</v>
      </c>
      <c r="K132" s="705">
        <v>0.30348054908200001</v>
      </c>
    </row>
    <row r="133" spans="1:11" ht="14.4" customHeight="1" thickBot="1" x14ac:dyDescent="0.35">
      <c r="A133" s="722" t="s">
        <v>453</v>
      </c>
      <c r="B133" s="706">
        <v>10477.25</v>
      </c>
      <c r="C133" s="706">
        <v>11311.742120000001</v>
      </c>
      <c r="D133" s="707">
        <v>834.49212000003001</v>
      </c>
      <c r="E133" s="713">
        <v>1.0796480106890001</v>
      </c>
      <c r="F133" s="706">
        <v>12424.71</v>
      </c>
      <c r="G133" s="707">
        <v>4141.57</v>
      </c>
      <c r="H133" s="709">
        <v>998.48599999999601</v>
      </c>
      <c r="I133" s="706">
        <v>3809.34375</v>
      </c>
      <c r="J133" s="707">
        <v>-332.22624999999903</v>
      </c>
      <c r="K133" s="714">
        <v>0.30659417805299999</v>
      </c>
    </row>
    <row r="134" spans="1:11" ht="14.4" customHeight="1" thickBot="1" x14ac:dyDescent="0.35">
      <c r="A134" s="723" t="s">
        <v>454</v>
      </c>
      <c r="B134" s="701">
        <v>10477.25</v>
      </c>
      <c r="C134" s="701">
        <v>11311.742120000001</v>
      </c>
      <c r="D134" s="702">
        <v>834.49212000003001</v>
      </c>
      <c r="E134" s="703">
        <v>1.0796480106890001</v>
      </c>
      <c r="F134" s="701">
        <v>12424.71</v>
      </c>
      <c r="G134" s="702">
        <v>4141.57</v>
      </c>
      <c r="H134" s="704">
        <v>998.48599999999601</v>
      </c>
      <c r="I134" s="701">
        <v>3809.34375</v>
      </c>
      <c r="J134" s="702">
        <v>-332.22624999999903</v>
      </c>
      <c r="K134" s="705">
        <v>0.30659417805299999</v>
      </c>
    </row>
    <row r="135" spans="1:11" ht="14.4" customHeight="1" thickBot="1" x14ac:dyDescent="0.35">
      <c r="A135" s="721" t="s">
        <v>455</v>
      </c>
      <c r="B135" s="701">
        <v>0</v>
      </c>
      <c r="C135" s="701">
        <v>0</v>
      </c>
      <c r="D135" s="702">
        <v>0</v>
      </c>
      <c r="E135" s="703">
        <v>1</v>
      </c>
      <c r="F135" s="701">
        <v>210.33377400000001</v>
      </c>
      <c r="G135" s="702">
        <v>70.111258000000007</v>
      </c>
      <c r="H135" s="704">
        <v>0</v>
      </c>
      <c r="I135" s="701">
        <v>0</v>
      </c>
      <c r="J135" s="702">
        <v>-70.111258000000007</v>
      </c>
      <c r="K135" s="705">
        <v>0</v>
      </c>
    </row>
    <row r="136" spans="1:11" ht="14.4" customHeight="1" thickBot="1" x14ac:dyDescent="0.35">
      <c r="A136" s="722" t="s">
        <v>456</v>
      </c>
      <c r="B136" s="706">
        <v>0</v>
      </c>
      <c r="C136" s="706">
        <v>0</v>
      </c>
      <c r="D136" s="707">
        <v>0</v>
      </c>
      <c r="E136" s="713">
        <v>1</v>
      </c>
      <c r="F136" s="706">
        <v>210.33377400000001</v>
      </c>
      <c r="G136" s="707">
        <v>70.111258000000007</v>
      </c>
      <c r="H136" s="709">
        <v>0</v>
      </c>
      <c r="I136" s="706">
        <v>0</v>
      </c>
      <c r="J136" s="707">
        <v>-70.111258000000007</v>
      </c>
      <c r="K136" s="714">
        <v>0</v>
      </c>
    </row>
    <row r="137" spans="1:11" ht="14.4" customHeight="1" thickBot="1" x14ac:dyDescent="0.35">
      <c r="A137" s="723" t="s">
        <v>457</v>
      </c>
      <c r="B137" s="701">
        <v>0</v>
      </c>
      <c r="C137" s="701">
        <v>0</v>
      </c>
      <c r="D137" s="702">
        <v>0</v>
      </c>
      <c r="E137" s="703">
        <v>1</v>
      </c>
      <c r="F137" s="701">
        <v>210.33377400000001</v>
      </c>
      <c r="G137" s="702">
        <v>70.111258000000007</v>
      </c>
      <c r="H137" s="704">
        <v>0</v>
      </c>
      <c r="I137" s="701">
        <v>0</v>
      </c>
      <c r="J137" s="702">
        <v>-70.111258000000007</v>
      </c>
      <c r="K137" s="705">
        <v>0</v>
      </c>
    </row>
    <row r="138" spans="1:11" ht="14.4" customHeight="1" thickBot="1" x14ac:dyDescent="0.35">
      <c r="A138" s="721" t="s">
        <v>458</v>
      </c>
      <c r="B138" s="701">
        <v>838.18000000000302</v>
      </c>
      <c r="C138" s="701">
        <v>906.45034000000203</v>
      </c>
      <c r="D138" s="702">
        <v>68.270339999998001</v>
      </c>
      <c r="E138" s="703">
        <v>1.0814506907820001</v>
      </c>
      <c r="F138" s="701">
        <v>1008.89</v>
      </c>
      <c r="G138" s="702">
        <v>336.296666666666</v>
      </c>
      <c r="H138" s="704">
        <v>79.887519999999</v>
      </c>
      <c r="I138" s="701">
        <v>305.03109999999998</v>
      </c>
      <c r="J138" s="702">
        <v>-31.265566666666</v>
      </c>
      <c r="K138" s="705">
        <v>0.30234326834399999</v>
      </c>
    </row>
    <row r="139" spans="1:11" ht="14.4" customHeight="1" thickBot="1" x14ac:dyDescent="0.35">
      <c r="A139" s="722" t="s">
        <v>459</v>
      </c>
      <c r="B139" s="706">
        <v>838.18000000000302</v>
      </c>
      <c r="C139" s="706">
        <v>906.45034000000203</v>
      </c>
      <c r="D139" s="707">
        <v>68.270339999998001</v>
      </c>
      <c r="E139" s="713">
        <v>1.0814506907820001</v>
      </c>
      <c r="F139" s="706">
        <v>1008.89</v>
      </c>
      <c r="G139" s="707">
        <v>336.296666666666</v>
      </c>
      <c r="H139" s="709">
        <v>79.887519999999</v>
      </c>
      <c r="I139" s="706">
        <v>305.03109999999998</v>
      </c>
      <c r="J139" s="707">
        <v>-31.265566666666</v>
      </c>
      <c r="K139" s="714">
        <v>0.30234326834399999</v>
      </c>
    </row>
    <row r="140" spans="1:11" ht="14.4" customHeight="1" thickBot="1" x14ac:dyDescent="0.35">
      <c r="A140" s="723" t="s">
        <v>460</v>
      </c>
      <c r="B140" s="701">
        <v>838.18000000000302</v>
      </c>
      <c r="C140" s="701">
        <v>906.45034000000203</v>
      </c>
      <c r="D140" s="702">
        <v>68.270339999998001</v>
      </c>
      <c r="E140" s="703">
        <v>1.0814506907820001</v>
      </c>
      <c r="F140" s="701">
        <v>1008.89</v>
      </c>
      <c r="G140" s="702">
        <v>336.296666666666</v>
      </c>
      <c r="H140" s="704">
        <v>79.887519999999</v>
      </c>
      <c r="I140" s="701">
        <v>305.03109999999998</v>
      </c>
      <c r="J140" s="702">
        <v>-31.265566666666</v>
      </c>
      <c r="K140" s="705">
        <v>0.30234326834399999</v>
      </c>
    </row>
    <row r="141" spans="1:11" ht="14.4" customHeight="1" thickBot="1" x14ac:dyDescent="0.35">
      <c r="A141" s="720" t="s">
        <v>461</v>
      </c>
      <c r="B141" s="701">
        <v>14.223179147892001</v>
      </c>
      <c r="C141" s="701">
        <v>62.624189999999999</v>
      </c>
      <c r="D141" s="702">
        <v>48.401010852106999</v>
      </c>
      <c r="E141" s="703">
        <v>4.4029671108570003</v>
      </c>
      <c r="F141" s="701">
        <v>0</v>
      </c>
      <c r="G141" s="702">
        <v>0</v>
      </c>
      <c r="H141" s="704">
        <v>19.599999999999</v>
      </c>
      <c r="I141" s="701">
        <v>40.236999999999</v>
      </c>
      <c r="J141" s="702">
        <v>40.236999999999</v>
      </c>
      <c r="K141" s="712" t="s">
        <v>329</v>
      </c>
    </row>
    <row r="142" spans="1:11" ht="14.4" customHeight="1" thickBot="1" x14ac:dyDescent="0.35">
      <c r="A142" s="721" t="s">
        <v>462</v>
      </c>
      <c r="B142" s="701">
        <v>14.223179147892001</v>
      </c>
      <c r="C142" s="701">
        <v>62.624189999999999</v>
      </c>
      <c r="D142" s="702">
        <v>48.401010852106999</v>
      </c>
      <c r="E142" s="703">
        <v>4.4029671108570003</v>
      </c>
      <c r="F142" s="701">
        <v>0</v>
      </c>
      <c r="G142" s="702">
        <v>0</v>
      </c>
      <c r="H142" s="704">
        <v>19.599999999999</v>
      </c>
      <c r="I142" s="701">
        <v>40.236999999999</v>
      </c>
      <c r="J142" s="702">
        <v>40.236999999999</v>
      </c>
      <c r="K142" s="712" t="s">
        <v>329</v>
      </c>
    </row>
    <row r="143" spans="1:11" ht="14.4" customHeight="1" thickBot="1" x14ac:dyDescent="0.35">
      <c r="A143" s="722" t="s">
        <v>463</v>
      </c>
      <c r="B143" s="706">
        <v>0</v>
      </c>
      <c r="C143" s="706">
        <v>53.664189999999998</v>
      </c>
      <c r="D143" s="707">
        <v>53.664189999999998</v>
      </c>
      <c r="E143" s="708" t="s">
        <v>329</v>
      </c>
      <c r="F143" s="706">
        <v>0</v>
      </c>
      <c r="G143" s="707">
        <v>0</v>
      </c>
      <c r="H143" s="709">
        <v>11.6</v>
      </c>
      <c r="I143" s="706">
        <v>30.136999999998999</v>
      </c>
      <c r="J143" s="707">
        <v>30.136999999998999</v>
      </c>
      <c r="K143" s="710" t="s">
        <v>329</v>
      </c>
    </row>
    <row r="144" spans="1:11" ht="14.4" customHeight="1" thickBot="1" x14ac:dyDescent="0.35">
      <c r="A144" s="723" t="s">
        <v>464</v>
      </c>
      <c r="B144" s="701">
        <v>0</v>
      </c>
      <c r="C144" s="701">
        <v>1.7101999999999999</v>
      </c>
      <c r="D144" s="702">
        <v>1.7101999999999999</v>
      </c>
      <c r="E144" s="711" t="s">
        <v>329</v>
      </c>
      <c r="F144" s="701">
        <v>0</v>
      </c>
      <c r="G144" s="702">
        <v>0</v>
      </c>
      <c r="H144" s="704">
        <v>0</v>
      </c>
      <c r="I144" s="701">
        <v>0</v>
      </c>
      <c r="J144" s="702">
        <v>0</v>
      </c>
      <c r="K144" s="712" t="s">
        <v>329</v>
      </c>
    </row>
    <row r="145" spans="1:11" ht="14.4" customHeight="1" thickBot="1" x14ac:dyDescent="0.35">
      <c r="A145" s="723" t="s">
        <v>465</v>
      </c>
      <c r="B145" s="701">
        <v>0</v>
      </c>
      <c r="C145" s="701">
        <v>7.6499899999999998</v>
      </c>
      <c r="D145" s="702">
        <v>7.6499899999999998</v>
      </c>
      <c r="E145" s="711" t="s">
        <v>329</v>
      </c>
      <c r="F145" s="701">
        <v>0</v>
      </c>
      <c r="G145" s="702">
        <v>0</v>
      </c>
      <c r="H145" s="704">
        <v>4.9999999999989999</v>
      </c>
      <c r="I145" s="701">
        <v>4.9999999999989999</v>
      </c>
      <c r="J145" s="702">
        <v>4.9999999999989999</v>
      </c>
      <c r="K145" s="712" t="s">
        <v>329</v>
      </c>
    </row>
    <row r="146" spans="1:11" ht="14.4" customHeight="1" thickBot="1" x14ac:dyDescent="0.35">
      <c r="A146" s="723" t="s">
        <v>466</v>
      </c>
      <c r="B146" s="701">
        <v>0</v>
      </c>
      <c r="C146" s="701">
        <v>44.304000000000002</v>
      </c>
      <c r="D146" s="702">
        <v>44.304000000000002</v>
      </c>
      <c r="E146" s="711" t="s">
        <v>329</v>
      </c>
      <c r="F146" s="701">
        <v>0</v>
      </c>
      <c r="G146" s="702">
        <v>0</v>
      </c>
      <c r="H146" s="704">
        <v>6.5999999999989996</v>
      </c>
      <c r="I146" s="701">
        <v>25.137</v>
      </c>
      <c r="J146" s="702">
        <v>25.137</v>
      </c>
      <c r="K146" s="712" t="s">
        <v>329</v>
      </c>
    </row>
    <row r="147" spans="1:11" ht="14.4" customHeight="1" thickBot="1" x14ac:dyDescent="0.35">
      <c r="A147" s="725" t="s">
        <v>467</v>
      </c>
      <c r="B147" s="701">
        <v>14.223179147892001</v>
      </c>
      <c r="C147" s="701">
        <v>5.8</v>
      </c>
      <c r="D147" s="702">
        <v>-8.4231791478920002</v>
      </c>
      <c r="E147" s="703">
        <v>0.40778506265600001</v>
      </c>
      <c r="F147" s="701">
        <v>0</v>
      </c>
      <c r="G147" s="702">
        <v>0</v>
      </c>
      <c r="H147" s="704">
        <v>7.9999999999989999</v>
      </c>
      <c r="I147" s="701">
        <v>10.1</v>
      </c>
      <c r="J147" s="702">
        <v>10.1</v>
      </c>
      <c r="K147" s="712" t="s">
        <v>329</v>
      </c>
    </row>
    <row r="148" spans="1:11" ht="14.4" customHeight="1" thickBot="1" x14ac:dyDescent="0.35">
      <c r="A148" s="723" t="s">
        <v>468</v>
      </c>
      <c r="B148" s="701">
        <v>14.223179147892001</v>
      </c>
      <c r="C148" s="701">
        <v>5.8</v>
      </c>
      <c r="D148" s="702">
        <v>-8.4231791478920002</v>
      </c>
      <c r="E148" s="703">
        <v>0.40778506265600001</v>
      </c>
      <c r="F148" s="701">
        <v>0</v>
      </c>
      <c r="G148" s="702">
        <v>0</v>
      </c>
      <c r="H148" s="704">
        <v>7.9999999999989999</v>
      </c>
      <c r="I148" s="701">
        <v>10.1</v>
      </c>
      <c r="J148" s="702">
        <v>10.1</v>
      </c>
      <c r="K148" s="712" t="s">
        <v>329</v>
      </c>
    </row>
    <row r="149" spans="1:11" ht="14.4" customHeight="1" thickBot="1" x14ac:dyDescent="0.35">
      <c r="A149" s="725" t="s">
        <v>469</v>
      </c>
      <c r="B149" s="701">
        <v>0</v>
      </c>
      <c r="C149" s="701">
        <v>3.16</v>
      </c>
      <c r="D149" s="702">
        <v>3.16</v>
      </c>
      <c r="E149" s="711" t="s">
        <v>329</v>
      </c>
      <c r="F149" s="701">
        <v>0</v>
      </c>
      <c r="G149" s="702">
        <v>0</v>
      </c>
      <c r="H149" s="704">
        <v>0</v>
      </c>
      <c r="I149" s="701">
        <v>0</v>
      </c>
      <c r="J149" s="702">
        <v>0</v>
      </c>
      <c r="K149" s="712" t="s">
        <v>329</v>
      </c>
    </row>
    <row r="150" spans="1:11" ht="14.4" customHeight="1" thickBot="1" x14ac:dyDescent="0.35">
      <c r="A150" s="723" t="s">
        <v>470</v>
      </c>
      <c r="B150" s="701">
        <v>0</v>
      </c>
      <c r="C150" s="701">
        <v>3.16</v>
      </c>
      <c r="D150" s="702">
        <v>3.16</v>
      </c>
      <c r="E150" s="711" t="s">
        <v>329</v>
      </c>
      <c r="F150" s="701">
        <v>0</v>
      </c>
      <c r="G150" s="702">
        <v>0</v>
      </c>
      <c r="H150" s="704">
        <v>0</v>
      </c>
      <c r="I150" s="701">
        <v>0</v>
      </c>
      <c r="J150" s="702">
        <v>0</v>
      </c>
      <c r="K150" s="712" t="s">
        <v>329</v>
      </c>
    </row>
    <row r="151" spans="1:11" ht="14.4" customHeight="1" thickBot="1" x14ac:dyDescent="0.35">
      <c r="A151" s="720" t="s">
        <v>471</v>
      </c>
      <c r="B151" s="701">
        <v>3294.8549263905802</v>
      </c>
      <c r="C151" s="701">
        <v>4755.5667800000101</v>
      </c>
      <c r="D151" s="702">
        <v>1460.7118536094299</v>
      </c>
      <c r="E151" s="703">
        <v>1.443331159108</v>
      </c>
      <c r="F151" s="701">
        <v>5782.99999999991</v>
      </c>
      <c r="G151" s="702">
        <v>1927.6666666666399</v>
      </c>
      <c r="H151" s="704">
        <v>456.72590999999801</v>
      </c>
      <c r="I151" s="701">
        <v>1729.4826499999999</v>
      </c>
      <c r="J151" s="702">
        <v>-198.184016666639</v>
      </c>
      <c r="K151" s="705">
        <v>0.29906322842799998</v>
      </c>
    </row>
    <row r="152" spans="1:11" ht="14.4" customHeight="1" thickBot="1" x14ac:dyDescent="0.35">
      <c r="A152" s="721" t="s">
        <v>472</v>
      </c>
      <c r="B152" s="701">
        <v>3068.8549263905802</v>
      </c>
      <c r="C152" s="701">
        <v>2772.9169999999999</v>
      </c>
      <c r="D152" s="702">
        <v>-295.93792639057199</v>
      </c>
      <c r="E152" s="703">
        <v>0.90356731305600002</v>
      </c>
      <c r="F152" s="701">
        <v>5782.99999999991</v>
      </c>
      <c r="G152" s="702">
        <v>1927.6666666666399</v>
      </c>
      <c r="H152" s="704">
        <v>349.37590999999901</v>
      </c>
      <c r="I152" s="701">
        <v>1293.8106</v>
      </c>
      <c r="J152" s="702">
        <v>-633.85606666663898</v>
      </c>
      <c r="K152" s="705">
        <v>0.223726543316</v>
      </c>
    </row>
    <row r="153" spans="1:11" ht="14.4" customHeight="1" thickBot="1" x14ac:dyDescent="0.35">
      <c r="A153" s="722" t="s">
        <v>473</v>
      </c>
      <c r="B153" s="706">
        <v>3068.8549263905802</v>
      </c>
      <c r="C153" s="706">
        <v>2722.4290000000101</v>
      </c>
      <c r="D153" s="707">
        <v>-346.42592639057199</v>
      </c>
      <c r="E153" s="713">
        <v>0.88711557414700004</v>
      </c>
      <c r="F153" s="706">
        <v>5782.99999999991</v>
      </c>
      <c r="G153" s="707">
        <v>1927.6666666666399</v>
      </c>
      <c r="H153" s="709">
        <v>311.03590999999898</v>
      </c>
      <c r="I153" s="706">
        <v>1254.8706</v>
      </c>
      <c r="J153" s="707">
        <v>-672.79606666663904</v>
      </c>
      <c r="K153" s="714">
        <v>0.21699301400599999</v>
      </c>
    </row>
    <row r="154" spans="1:11" ht="14.4" customHeight="1" thickBot="1" x14ac:dyDescent="0.35">
      <c r="A154" s="723" t="s">
        <v>474</v>
      </c>
      <c r="B154" s="701">
        <v>128.16383515326501</v>
      </c>
      <c r="C154" s="701">
        <v>135.941</v>
      </c>
      <c r="D154" s="702">
        <v>7.7771648467350003</v>
      </c>
      <c r="E154" s="703">
        <v>1.0606814304309999</v>
      </c>
      <c r="F154" s="701">
        <v>135.99999999999801</v>
      </c>
      <c r="G154" s="702">
        <v>45.333333333332</v>
      </c>
      <c r="H154" s="704">
        <v>11.38984</v>
      </c>
      <c r="I154" s="701">
        <v>45.559310000000004</v>
      </c>
      <c r="J154" s="702">
        <v>0.225976666667</v>
      </c>
      <c r="K154" s="705">
        <v>0.33499492647000001</v>
      </c>
    </row>
    <row r="155" spans="1:11" ht="14.4" customHeight="1" thickBot="1" x14ac:dyDescent="0.35">
      <c r="A155" s="723" t="s">
        <v>475</v>
      </c>
      <c r="B155" s="701">
        <v>2276.9811244060102</v>
      </c>
      <c r="C155" s="701">
        <v>1965.9639999999999</v>
      </c>
      <c r="D155" s="702">
        <v>-311.01712440601102</v>
      </c>
      <c r="E155" s="703">
        <v>0.86340812355700003</v>
      </c>
      <c r="F155" s="701">
        <v>1851.99999999997</v>
      </c>
      <c r="G155" s="702">
        <v>617.33333333332405</v>
      </c>
      <c r="H155" s="704">
        <v>145.196619999999</v>
      </c>
      <c r="I155" s="701">
        <v>586.26005999999995</v>
      </c>
      <c r="J155" s="702">
        <v>-31.073273333324</v>
      </c>
      <c r="K155" s="705">
        <v>0.31655510799100001</v>
      </c>
    </row>
    <row r="156" spans="1:11" ht="14.4" customHeight="1" thickBot="1" x14ac:dyDescent="0.35">
      <c r="A156" s="723" t="s">
        <v>476</v>
      </c>
      <c r="B156" s="701">
        <v>69</v>
      </c>
      <c r="C156" s="701">
        <v>81.468000000000004</v>
      </c>
      <c r="D156" s="702">
        <v>12.468</v>
      </c>
      <c r="E156" s="703">
        <v>1.1806956521730001</v>
      </c>
      <c r="F156" s="701">
        <v>80.999999999997996</v>
      </c>
      <c r="G156" s="702">
        <v>26.999999999999002</v>
      </c>
      <c r="H156" s="704">
        <v>6.7889999999989996</v>
      </c>
      <c r="I156" s="701">
        <v>27.155999999999999</v>
      </c>
      <c r="J156" s="702">
        <v>0.156</v>
      </c>
      <c r="K156" s="705">
        <v>0.33525925925900002</v>
      </c>
    </row>
    <row r="157" spans="1:11" ht="14.4" customHeight="1" thickBot="1" x14ac:dyDescent="0.35">
      <c r="A157" s="723" t="s">
        <v>477</v>
      </c>
      <c r="B157" s="701">
        <v>3.2200438940280001</v>
      </c>
      <c r="C157" s="701">
        <v>4.0449999999999999</v>
      </c>
      <c r="D157" s="702">
        <v>0.824956105971</v>
      </c>
      <c r="E157" s="703">
        <v>1.2561940560810001</v>
      </c>
      <c r="F157" s="701">
        <v>3.9999999999989999</v>
      </c>
      <c r="G157" s="702">
        <v>1.333333333333</v>
      </c>
      <c r="H157" s="704">
        <v>0.334069999999</v>
      </c>
      <c r="I157" s="701">
        <v>1.33629</v>
      </c>
      <c r="J157" s="702">
        <v>2.9566666660000001E-3</v>
      </c>
      <c r="K157" s="705">
        <v>0.33407249999999999</v>
      </c>
    </row>
    <row r="158" spans="1:11" ht="14.4" customHeight="1" thickBot="1" x14ac:dyDescent="0.35">
      <c r="A158" s="723" t="s">
        <v>478</v>
      </c>
      <c r="B158" s="701">
        <v>591.48992293726997</v>
      </c>
      <c r="C158" s="701">
        <v>535.01100000000099</v>
      </c>
      <c r="D158" s="702">
        <v>-56.478922937268997</v>
      </c>
      <c r="E158" s="703">
        <v>0.90451414175099998</v>
      </c>
      <c r="F158" s="701">
        <v>3709.99999999995</v>
      </c>
      <c r="G158" s="702">
        <v>1236.6666666666499</v>
      </c>
      <c r="H158" s="704">
        <v>147.32637999999901</v>
      </c>
      <c r="I158" s="701">
        <v>594.55894000000001</v>
      </c>
      <c r="J158" s="702">
        <v>-642.107726666649</v>
      </c>
      <c r="K158" s="705">
        <v>0.16025847439300001</v>
      </c>
    </row>
    <row r="159" spans="1:11" ht="14.4" customHeight="1" thickBot="1" x14ac:dyDescent="0.35">
      <c r="A159" s="722" t="s">
        <v>479</v>
      </c>
      <c r="B159" s="706">
        <v>0</v>
      </c>
      <c r="C159" s="706">
        <v>50.488</v>
      </c>
      <c r="D159" s="707">
        <v>50.488</v>
      </c>
      <c r="E159" s="708" t="s">
        <v>329</v>
      </c>
      <c r="F159" s="706">
        <v>0</v>
      </c>
      <c r="G159" s="707">
        <v>0</v>
      </c>
      <c r="H159" s="709">
        <v>38.339999999999002</v>
      </c>
      <c r="I159" s="706">
        <v>38.939999999999003</v>
      </c>
      <c r="J159" s="707">
        <v>38.939999999999003</v>
      </c>
      <c r="K159" s="710" t="s">
        <v>329</v>
      </c>
    </row>
    <row r="160" spans="1:11" ht="14.4" customHeight="1" thickBot="1" x14ac:dyDescent="0.35">
      <c r="A160" s="723" t="s">
        <v>480</v>
      </c>
      <c r="B160" s="701">
        <v>0</v>
      </c>
      <c r="C160" s="701">
        <v>27.206</v>
      </c>
      <c r="D160" s="702">
        <v>27.206</v>
      </c>
      <c r="E160" s="711" t="s">
        <v>329</v>
      </c>
      <c r="F160" s="701">
        <v>0</v>
      </c>
      <c r="G160" s="702">
        <v>0</v>
      </c>
      <c r="H160" s="704">
        <v>38.339999999999002</v>
      </c>
      <c r="I160" s="701">
        <v>38.939999999999003</v>
      </c>
      <c r="J160" s="702">
        <v>38.939999999999003</v>
      </c>
      <c r="K160" s="712" t="s">
        <v>329</v>
      </c>
    </row>
    <row r="161" spans="1:11" ht="14.4" customHeight="1" thickBot="1" x14ac:dyDescent="0.35">
      <c r="A161" s="723" t="s">
        <v>481</v>
      </c>
      <c r="B161" s="701">
        <v>0</v>
      </c>
      <c r="C161" s="701">
        <v>23.282</v>
      </c>
      <c r="D161" s="702">
        <v>23.282</v>
      </c>
      <c r="E161" s="711" t="s">
        <v>374</v>
      </c>
      <c r="F161" s="701">
        <v>0</v>
      </c>
      <c r="G161" s="702">
        <v>0</v>
      </c>
      <c r="H161" s="704">
        <v>0</v>
      </c>
      <c r="I161" s="701">
        <v>0</v>
      </c>
      <c r="J161" s="702">
        <v>0</v>
      </c>
      <c r="K161" s="705">
        <v>4</v>
      </c>
    </row>
    <row r="162" spans="1:11" ht="14.4" customHeight="1" thickBot="1" x14ac:dyDescent="0.35">
      <c r="A162" s="721" t="s">
        <v>482</v>
      </c>
      <c r="B162" s="701">
        <v>226</v>
      </c>
      <c r="C162" s="701">
        <v>1982.64978</v>
      </c>
      <c r="D162" s="702">
        <v>1756.64978</v>
      </c>
      <c r="E162" s="703">
        <v>8.7727866371680001</v>
      </c>
      <c r="F162" s="701">
        <v>0</v>
      </c>
      <c r="G162" s="702">
        <v>0</v>
      </c>
      <c r="H162" s="704">
        <v>107.35</v>
      </c>
      <c r="I162" s="701">
        <v>435.67205000000001</v>
      </c>
      <c r="J162" s="702">
        <v>435.67205000000001</v>
      </c>
      <c r="K162" s="712" t="s">
        <v>329</v>
      </c>
    </row>
    <row r="163" spans="1:11" ht="14.4" customHeight="1" thickBot="1" x14ac:dyDescent="0.35">
      <c r="A163" s="722" t="s">
        <v>483</v>
      </c>
      <c r="B163" s="706">
        <v>226</v>
      </c>
      <c r="C163" s="706">
        <v>1809.7223799999999</v>
      </c>
      <c r="D163" s="707">
        <v>1583.7223799999999</v>
      </c>
      <c r="E163" s="713">
        <v>8.0076211504420005</v>
      </c>
      <c r="F163" s="706">
        <v>0</v>
      </c>
      <c r="G163" s="707">
        <v>0</v>
      </c>
      <c r="H163" s="709">
        <v>99.999999999999005</v>
      </c>
      <c r="I163" s="706">
        <v>99.999999999999005</v>
      </c>
      <c r="J163" s="707">
        <v>99.999999999999005</v>
      </c>
      <c r="K163" s="710" t="s">
        <v>329</v>
      </c>
    </row>
    <row r="164" spans="1:11" ht="14.4" customHeight="1" thickBot="1" x14ac:dyDescent="0.35">
      <c r="A164" s="723" t="s">
        <v>484</v>
      </c>
      <c r="B164" s="701">
        <v>226</v>
      </c>
      <c r="C164" s="701">
        <v>1781.15238</v>
      </c>
      <c r="D164" s="702">
        <v>1555.15238</v>
      </c>
      <c r="E164" s="703">
        <v>7.8812052212379999</v>
      </c>
      <c r="F164" s="701">
        <v>0</v>
      </c>
      <c r="G164" s="702">
        <v>0</v>
      </c>
      <c r="H164" s="704">
        <v>99.999999999999005</v>
      </c>
      <c r="I164" s="701">
        <v>99.999999999999005</v>
      </c>
      <c r="J164" s="702">
        <v>99.999999999999005</v>
      </c>
      <c r="K164" s="712" t="s">
        <v>329</v>
      </c>
    </row>
    <row r="165" spans="1:11" ht="14.4" customHeight="1" thickBot="1" x14ac:dyDescent="0.35">
      <c r="A165" s="723" t="s">
        <v>485</v>
      </c>
      <c r="B165" s="701">
        <v>0</v>
      </c>
      <c r="C165" s="701">
        <v>28.57</v>
      </c>
      <c r="D165" s="702">
        <v>28.57</v>
      </c>
      <c r="E165" s="711" t="s">
        <v>329</v>
      </c>
      <c r="F165" s="701">
        <v>0</v>
      </c>
      <c r="G165" s="702">
        <v>0</v>
      </c>
      <c r="H165" s="704">
        <v>0</v>
      </c>
      <c r="I165" s="701">
        <v>0</v>
      </c>
      <c r="J165" s="702">
        <v>0</v>
      </c>
      <c r="K165" s="712" t="s">
        <v>329</v>
      </c>
    </row>
    <row r="166" spans="1:11" ht="14.4" customHeight="1" thickBot="1" x14ac:dyDescent="0.35">
      <c r="A166" s="722" t="s">
        <v>486</v>
      </c>
      <c r="B166" s="706">
        <v>0</v>
      </c>
      <c r="C166" s="706">
        <v>8.4579000000000004</v>
      </c>
      <c r="D166" s="707">
        <v>8.4579000000000004</v>
      </c>
      <c r="E166" s="708" t="s">
        <v>329</v>
      </c>
      <c r="F166" s="706">
        <v>0</v>
      </c>
      <c r="G166" s="707">
        <v>0</v>
      </c>
      <c r="H166" s="709">
        <v>7.3499999999989996</v>
      </c>
      <c r="I166" s="706">
        <v>7.3499999999989996</v>
      </c>
      <c r="J166" s="707">
        <v>7.3499999999989996</v>
      </c>
      <c r="K166" s="710" t="s">
        <v>329</v>
      </c>
    </row>
    <row r="167" spans="1:11" ht="14.4" customHeight="1" thickBot="1" x14ac:dyDescent="0.35">
      <c r="A167" s="723" t="s">
        <v>487</v>
      </c>
      <c r="B167" s="701">
        <v>0</v>
      </c>
      <c r="C167" s="701">
        <v>0</v>
      </c>
      <c r="D167" s="702">
        <v>0</v>
      </c>
      <c r="E167" s="711" t="s">
        <v>329</v>
      </c>
      <c r="F167" s="701">
        <v>0</v>
      </c>
      <c r="G167" s="702">
        <v>0</v>
      </c>
      <c r="H167" s="704">
        <v>7.3499999999989996</v>
      </c>
      <c r="I167" s="701">
        <v>7.3499999999989996</v>
      </c>
      <c r="J167" s="702">
        <v>7.3499999999989996</v>
      </c>
      <c r="K167" s="712" t="s">
        <v>374</v>
      </c>
    </row>
    <row r="168" spans="1:11" ht="14.4" customHeight="1" thickBot="1" x14ac:dyDescent="0.35">
      <c r="A168" s="723" t="s">
        <v>488</v>
      </c>
      <c r="B168" s="701">
        <v>0</v>
      </c>
      <c r="C168" s="701">
        <v>8.4579000000000004</v>
      </c>
      <c r="D168" s="702">
        <v>8.4579000000000004</v>
      </c>
      <c r="E168" s="711" t="s">
        <v>374</v>
      </c>
      <c r="F168" s="701">
        <v>0</v>
      </c>
      <c r="G168" s="702">
        <v>0</v>
      </c>
      <c r="H168" s="704">
        <v>0</v>
      </c>
      <c r="I168" s="701">
        <v>0</v>
      </c>
      <c r="J168" s="702">
        <v>0</v>
      </c>
      <c r="K168" s="712" t="s">
        <v>329</v>
      </c>
    </row>
    <row r="169" spans="1:11" ht="14.4" customHeight="1" thickBot="1" x14ac:dyDescent="0.35">
      <c r="A169" s="722" t="s">
        <v>489</v>
      </c>
      <c r="B169" s="706">
        <v>0</v>
      </c>
      <c r="C169" s="706">
        <v>4.4770000000000003</v>
      </c>
      <c r="D169" s="707">
        <v>4.4770000000000003</v>
      </c>
      <c r="E169" s="708" t="s">
        <v>329</v>
      </c>
      <c r="F169" s="706">
        <v>0</v>
      </c>
      <c r="G169" s="707">
        <v>0</v>
      </c>
      <c r="H169" s="709">
        <v>0</v>
      </c>
      <c r="I169" s="706">
        <v>0</v>
      </c>
      <c r="J169" s="707">
        <v>0</v>
      </c>
      <c r="K169" s="710" t="s">
        <v>329</v>
      </c>
    </row>
    <row r="170" spans="1:11" ht="14.4" customHeight="1" thickBot="1" x14ac:dyDescent="0.35">
      <c r="A170" s="723" t="s">
        <v>490</v>
      </c>
      <c r="B170" s="701">
        <v>0</v>
      </c>
      <c r="C170" s="701">
        <v>4.4770000000000003</v>
      </c>
      <c r="D170" s="702">
        <v>4.4770000000000003</v>
      </c>
      <c r="E170" s="711" t="s">
        <v>329</v>
      </c>
      <c r="F170" s="701">
        <v>0</v>
      </c>
      <c r="G170" s="702">
        <v>0</v>
      </c>
      <c r="H170" s="704">
        <v>0</v>
      </c>
      <c r="I170" s="701">
        <v>0</v>
      </c>
      <c r="J170" s="702">
        <v>0</v>
      </c>
      <c r="K170" s="712" t="s">
        <v>329</v>
      </c>
    </row>
    <row r="171" spans="1:11" ht="14.4" customHeight="1" thickBot="1" x14ac:dyDescent="0.35">
      <c r="A171" s="722" t="s">
        <v>491</v>
      </c>
      <c r="B171" s="706">
        <v>0</v>
      </c>
      <c r="C171" s="706">
        <v>159.99250000000001</v>
      </c>
      <c r="D171" s="707">
        <v>159.99250000000001</v>
      </c>
      <c r="E171" s="708" t="s">
        <v>329</v>
      </c>
      <c r="F171" s="706">
        <v>0</v>
      </c>
      <c r="G171" s="707">
        <v>0</v>
      </c>
      <c r="H171" s="709">
        <v>0</v>
      </c>
      <c r="I171" s="706">
        <v>312.58600000000001</v>
      </c>
      <c r="J171" s="707">
        <v>312.58600000000001</v>
      </c>
      <c r="K171" s="710" t="s">
        <v>329</v>
      </c>
    </row>
    <row r="172" spans="1:11" ht="14.4" customHeight="1" thickBot="1" x14ac:dyDescent="0.35">
      <c r="A172" s="723" t="s">
        <v>492</v>
      </c>
      <c r="B172" s="701">
        <v>0</v>
      </c>
      <c r="C172" s="701">
        <v>159.99250000000001</v>
      </c>
      <c r="D172" s="702">
        <v>159.99250000000001</v>
      </c>
      <c r="E172" s="711" t="s">
        <v>329</v>
      </c>
      <c r="F172" s="701">
        <v>0</v>
      </c>
      <c r="G172" s="702">
        <v>0</v>
      </c>
      <c r="H172" s="704">
        <v>0</v>
      </c>
      <c r="I172" s="701">
        <v>312.58600000000001</v>
      </c>
      <c r="J172" s="702">
        <v>312.58600000000001</v>
      </c>
      <c r="K172" s="712" t="s">
        <v>329</v>
      </c>
    </row>
    <row r="173" spans="1:11" ht="14.4" customHeight="1" thickBot="1" x14ac:dyDescent="0.35">
      <c r="A173" s="722" t="s">
        <v>493</v>
      </c>
      <c r="B173" s="706">
        <v>0</v>
      </c>
      <c r="C173" s="706">
        <v>0</v>
      </c>
      <c r="D173" s="707">
        <v>0</v>
      </c>
      <c r="E173" s="713">
        <v>1</v>
      </c>
      <c r="F173" s="706">
        <v>0</v>
      </c>
      <c r="G173" s="707">
        <v>0</v>
      </c>
      <c r="H173" s="709">
        <v>0</v>
      </c>
      <c r="I173" s="706">
        <v>15.736050000000001</v>
      </c>
      <c r="J173" s="707">
        <v>15.736050000000001</v>
      </c>
      <c r="K173" s="710" t="s">
        <v>374</v>
      </c>
    </row>
    <row r="174" spans="1:11" ht="14.4" customHeight="1" thickBot="1" x14ac:dyDescent="0.35">
      <c r="A174" s="723" t="s">
        <v>494</v>
      </c>
      <c r="B174" s="701">
        <v>0</v>
      </c>
      <c r="C174" s="701">
        <v>0</v>
      </c>
      <c r="D174" s="702">
        <v>0</v>
      </c>
      <c r="E174" s="703">
        <v>1</v>
      </c>
      <c r="F174" s="701">
        <v>0</v>
      </c>
      <c r="G174" s="702">
        <v>0</v>
      </c>
      <c r="H174" s="704">
        <v>0</v>
      </c>
      <c r="I174" s="701">
        <v>15.736050000000001</v>
      </c>
      <c r="J174" s="702">
        <v>15.736050000000001</v>
      </c>
      <c r="K174" s="712" t="s">
        <v>374</v>
      </c>
    </row>
    <row r="175" spans="1:11" ht="14.4" customHeight="1" thickBot="1" x14ac:dyDescent="0.35">
      <c r="A175" s="719" t="s">
        <v>495</v>
      </c>
      <c r="B175" s="701">
        <v>86129.418736928099</v>
      </c>
      <c r="C175" s="701">
        <v>93759.440950000004</v>
      </c>
      <c r="D175" s="702">
        <v>7630.0222130718903</v>
      </c>
      <c r="E175" s="703">
        <v>1.0885878753730001</v>
      </c>
      <c r="F175" s="701">
        <v>105621.5987492</v>
      </c>
      <c r="G175" s="702">
        <v>35207.199583066802</v>
      </c>
      <c r="H175" s="704">
        <v>2389.6912200000002</v>
      </c>
      <c r="I175" s="701">
        <v>28858.629209999999</v>
      </c>
      <c r="J175" s="702">
        <v>-6348.5703730668001</v>
      </c>
      <c r="K175" s="705">
        <v>0.273226589558</v>
      </c>
    </row>
    <row r="176" spans="1:11" ht="14.4" customHeight="1" thickBot="1" x14ac:dyDescent="0.35">
      <c r="A176" s="720" t="s">
        <v>496</v>
      </c>
      <c r="B176" s="701">
        <v>85977.643192075804</v>
      </c>
      <c r="C176" s="701">
        <v>92948.128060000003</v>
      </c>
      <c r="D176" s="702">
        <v>6970.4848679241604</v>
      </c>
      <c r="E176" s="703">
        <v>1.0810732256560001</v>
      </c>
      <c r="F176" s="701">
        <v>105527.848947046</v>
      </c>
      <c r="G176" s="702">
        <v>35175.949649015201</v>
      </c>
      <c r="H176" s="704">
        <v>2283.7547500000001</v>
      </c>
      <c r="I176" s="701">
        <v>28688.685819999999</v>
      </c>
      <c r="J176" s="702">
        <v>-6487.2638290152199</v>
      </c>
      <c r="K176" s="705">
        <v>0.27185890839400001</v>
      </c>
    </row>
    <row r="177" spans="1:11" ht="14.4" customHeight="1" thickBot="1" x14ac:dyDescent="0.35">
      <c r="A177" s="721" t="s">
        <v>497</v>
      </c>
      <c r="B177" s="701">
        <v>85790.643192075804</v>
      </c>
      <c r="C177" s="701">
        <v>92723.956909999994</v>
      </c>
      <c r="D177" s="702">
        <v>6933.3137179241503</v>
      </c>
      <c r="E177" s="703">
        <v>1.080816665547</v>
      </c>
      <c r="F177" s="701">
        <v>105218.720853519</v>
      </c>
      <c r="G177" s="702">
        <v>35072.906951172903</v>
      </c>
      <c r="H177" s="704">
        <v>2254.8319299999998</v>
      </c>
      <c r="I177" s="701">
        <v>28607.820680000001</v>
      </c>
      <c r="J177" s="702">
        <v>-6465.0862711728996</v>
      </c>
      <c r="K177" s="705">
        <v>0.27188907494699999</v>
      </c>
    </row>
    <row r="178" spans="1:11" ht="14.4" customHeight="1" thickBot="1" x14ac:dyDescent="0.35">
      <c r="A178" s="722" t="s">
        <v>498</v>
      </c>
      <c r="B178" s="706">
        <v>19.738506082151002</v>
      </c>
      <c r="C178" s="706">
        <v>34.237119999999997</v>
      </c>
      <c r="D178" s="707">
        <v>14.498613917847999</v>
      </c>
      <c r="E178" s="713">
        <v>1.734534511249</v>
      </c>
      <c r="F178" s="706">
        <v>39.772858790609</v>
      </c>
      <c r="G178" s="707">
        <v>13.257619596870001</v>
      </c>
      <c r="H178" s="709">
        <v>0.23469999999999999</v>
      </c>
      <c r="I178" s="706">
        <v>8.7003900000000005</v>
      </c>
      <c r="J178" s="707">
        <v>-4.557229596869</v>
      </c>
      <c r="K178" s="714">
        <v>0.218751939502</v>
      </c>
    </row>
    <row r="179" spans="1:11" ht="14.4" customHeight="1" thickBot="1" x14ac:dyDescent="0.35">
      <c r="A179" s="723" t="s">
        <v>499</v>
      </c>
      <c r="B179" s="701">
        <v>0.653134324584</v>
      </c>
      <c r="C179" s="701">
        <v>5.62E-2</v>
      </c>
      <c r="D179" s="702">
        <v>-0.59693432458399998</v>
      </c>
      <c r="E179" s="703">
        <v>8.6046618413000001E-2</v>
      </c>
      <c r="F179" s="701">
        <v>5.6027068109000003E-2</v>
      </c>
      <c r="G179" s="702">
        <v>1.8675689368999999E-2</v>
      </c>
      <c r="H179" s="704">
        <v>0.23469999999999999</v>
      </c>
      <c r="I179" s="701">
        <v>0.23469999999999999</v>
      </c>
      <c r="J179" s="702">
        <v>0.21602431062999999</v>
      </c>
      <c r="K179" s="705">
        <v>4.1890466147899996</v>
      </c>
    </row>
    <row r="180" spans="1:11" ht="14.4" customHeight="1" thickBot="1" x14ac:dyDescent="0.35">
      <c r="A180" s="723" t="s">
        <v>500</v>
      </c>
      <c r="B180" s="701">
        <v>14.592558553056</v>
      </c>
      <c r="C180" s="701">
        <v>28.39716</v>
      </c>
      <c r="D180" s="702">
        <v>13.804601446943</v>
      </c>
      <c r="E180" s="703">
        <v>1.9460028134709999</v>
      </c>
      <c r="F180" s="701">
        <v>34.216388827023998</v>
      </c>
      <c r="G180" s="702">
        <v>11.405462942341</v>
      </c>
      <c r="H180" s="704">
        <v>0</v>
      </c>
      <c r="I180" s="701">
        <v>8.2020599999999995</v>
      </c>
      <c r="J180" s="702">
        <v>-3.203402942341</v>
      </c>
      <c r="K180" s="705">
        <v>0.239711444754</v>
      </c>
    </row>
    <row r="181" spans="1:11" ht="14.4" customHeight="1" thickBot="1" x14ac:dyDescent="0.35">
      <c r="A181" s="723" t="s">
        <v>501</v>
      </c>
      <c r="B181" s="701">
        <v>4.4928132045110001</v>
      </c>
      <c r="C181" s="701">
        <v>5.78376</v>
      </c>
      <c r="D181" s="702">
        <v>1.2909467954880001</v>
      </c>
      <c r="E181" s="703">
        <v>1.287335960059</v>
      </c>
      <c r="F181" s="701">
        <v>5.5004428954759996</v>
      </c>
      <c r="G181" s="702">
        <v>1.833480965158</v>
      </c>
      <c r="H181" s="704">
        <v>0</v>
      </c>
      <c r="I181" s="701">
        <v>0.26362999999999998</v>
      </c>
      <c r="J181" s="702">
        <v>-1.5698509651579999</v>
      </c>
      <c r="K181" s="705">
        <v>4.7928867730999997E-2</v>
      </c>
    </row>
    <row r="182" spans="1:11" ht="14.4" customHeight="1" thickBot="1" x14ac:dyDescent="0.35">
      <c r="A182" s="722" t="s">
        <v>502</v>
      </c>
      <c r="B182" s="706">
        <v>4.2164149582289996</v>
      </c>
      <c r="C182" s="706">
        <v>393.31081</v>
      </c>
      <c r="D182" s="707">
        <v>389.09439504176999</v>
      </c>
      <c r="E182" s="713">
        <v>93.280859188760999</v>
      </c>
      <c r="F182" s="706">
        <v>0</v>
      </c>
      <c r="G182" s="707">
        <v>0</v>
      </c>
      <c r="H182" s="709">
        <v>0</v>
      </c>
      <c r="I182" s="706">
        <v>0</v>
      </c>
      <c r="J182" s="707">
        <v>0</v>
      </c>
      <c r="K182" s="710" t="s">
        <v>329</v>
      </c>
    </row>
    <row r="183" spans="1:11" ht="14.4" customHeight="1" thickBot="1" x14ac:dyDescent="0.35">
      <c r="A183" s="723" t="s">
        <v>503</v>
      </c>
      <c r="B183" s="701">
        <v>0</v>
      </c>
      <c r="C183" s="701">
        <v>393.31081</v>
      </c>
      <c r="D183" s="702">
        <v>393.31081</v>
      </c>
      <c r="E183" s="711" t="s">
        <v>329</v>
      </c>
      <c r="F183" s="701">
        <v>0</v>
      </c>
      <c r="G183" s="702">
        <v>0</v>
      </c>
      <c r="H183" s="704">
        <v>0</v>
      </c>
      <c r="I183" s="701">
        <v>0</v>
      </c>
      <c r="J183" s="702">
        <v>0</v>
      </c>
      <c r="K183" s="712" t="s">
        <v>329</v>
      </c>
    </row>
    <row r="184" spans="1:11" ht="14.4" customHeight="1" thickBot="1" x14ac:dyDescent="0.35">
      <c r="A184" s="723" t="s">
        <v>504</v>
      </c>
      <c r="B184" s="701">
        <v>4.2164149582289996</v>
      </c>
      <c r="C184" s="701">
        <v>0</v>
      </c>
      <c r="D184" s="702">
        <v>-4.2164149582289996</v>
      </c>
      <c r="E184" s="703">
        <v>0</v>
      </c>
      <c r="F184" s="701">
        <v>0</v>
      </c>
      <c r="G184" s="702">
        <v>0</v>
      </c>
      <c r="H184" s="704">
        <v>0</v>
      </c>
      <c r="I184" s="701">
        <v>0</v>
      </c>
      <c r="J184" s="702">
        <v>0</v>
      </c>
      <c r="K184" s="705">
        <v>4</v>
      </c>
    </row>
    <row r="185" spans="1:11" ht="14.4" customHeight="1" thickBot="1" x14ac:dyDescent="0.35">
      <c r="A185" s="725" t="s">
        <v>505</v>
      </c>
      <c r="B185" s="701">
        <v>4.552015469104</v>
      </c>
      <c r="C185" s="701">
        <v>23.768319999999999</v>
      </c>
      <c r="D185" s="702">
        <v>19.216304530894998</v>
      </c>
      <c r="E185" s="703">
        <v>5.2214936792979998</v>
      </c>
      <c r="F185" s="701">
        <v>220.08391813974399</v>
      </c>
      <c r="G185" s="702">
        <v>73.361306046581007</v>
      </c>
      <c r="H185" s="704">
        <v>3.88042</v>
      </c>
      <c r="I185" s="701">
        <v>70.030829999999</v>
      </c>
      <c r="J185" s="702">
        <v>-3.3304760465809999</v>
      </c>
      <c r="K185" s="705">
        <v>0.31820057817899999</v>
      </c>
    </row>
    <row r="186" spans="1:11" ht="14.4" customHeight="1" thickBot="1" x14ac:dyDescent="0.35">
      <c r="A186" s="723" t="s">
        <v>506</v>
      </c>
      <c r="B186" s="701">
        <v>0</v>
      </c>
      <c r="C186" s="701">
        <v>0</v>
      </c>
      <c r="D186" s="702">
        <v>0</v>
      </c>
      <c r="E186" s="703">
        <v>1</v>
      </c>
      <c r="F186" s="701">
        <v>32.868609643785</v>
      </c>
      <c r="G186" s="702">
        <v>10.956203214595</v>
      </c>
      <c r="H186" s="704">
        <v>3.5323199999999999</v>
      </c>
      <c r="I186" s="701">
        <v>8.69482</v>
      </c>
      <c r="J186" s="702">
        <v>-2.2613832145949999</v>
      </c>
      <c r="K186" s="705">
        <v>0.26453263749900002</v>
      </c>
    </row>
    <row r="187" spans="1:11" ht="14.4" customHeight="1" thickBot="1" x14ac:dyDescent="0.35">
      <c r="A187" s="723" t="s">
        <v>507</v>
      </c>
      <c r="B187" s="701">
        <v>0</v>
      </c>
      <c r="C187" s="701">
        <v>0</v>
      </c>
      <c r="D187" s="702">
        <v>0</v>
      </c>
      <c r="E187" s="703">
        <v>1</v>
      </c>
      <c r="F187" s="701">
        <v>187.215308495958</v>
      </c>
      <c r="G187" s="702">
        <v>62.405102831986</v>
      </c>
      <c r="H187" s="704">
        <v>0.34810000000000002</v>
      </c>
      <c r="I187" s="701">
        <v>61.336009999999</v>
      </c>
      <c r="J187" s="702">
        <v>-1.069092831986</v>
      </c>
      <c r="K187" s="705">
        <v>0.32762283433299999</v>
      </c>
    </row>
    <row r="188" spans="1:11" ht="14.4" customHeight="1" thickBot="1" x14ac:dyDescent="0.35">
      <c r="A188" s="723" t="s">
        <v>508</v>
      </c>
      <c r="B188" s="701">
        <v>0</v>
      </c>
      <c r="C188" s="701">
        <v>17.511500000000002</v>
      </c>
      <c r="D188" s="702">
        <v>17.511500000000002</v>
      </c>
      <c r="E188" s="711" t="s">
        <v>374</v>
      </c>
      <c r="F188" s="701">
        <v>0</v>
      </c>
      <c r="G188" s="702">
        <v>0</v>
      </c>
      <c r="H188" s="704">
        <v>0</v>
      </c>
      <c r="I188" s="701">
        <v>0</v>
      </c>
      <c r="J188" s="702">
        <v>0</v>
      </c>
      <c r="K188" s="712" t="s">
        <v>329</v>
      </c>
    </row>
    <row r="189" spans="1:11" ht="14.4" customHeight="1" thickBot="1" x14ac:dyDescent="0.35">
      <c r="A189" s="723" t="s">
        <v>509</v>
      </c>
      <c r="B189" s="701">
        <v>4.552015469104</v>
      </c>
      <c r="C189" s="701">
        <v>6.2568200000000003</v>
      </c>
      <c r="D189" s="702">
        <v>1.7048045308949999</v>
      </c>
      <c r="E189" s="703">
        <v>1.3745164185979999</v>
      </c>
      <c r="F189" s="701">
        <v>0</v>
      </c>
      <c r="G189" s="702">
        <v>0</v>
      </c>
      <c r="H189" s="704">
        <v>0</v>
      </c>
      <c r="I189" s="701">
        <v>0</v>
      </c>
      <c r="J189" s="702">
        <v>0</v>
      </c>
      <c r="K189" s="705">
        <v>0</v>
      </c>
    </row>
    <row r="190" spans="1:11" ht="14.4" customHeight="1" thickBot="1" x14ac:dyDescent="0.35">
      <c r="A190" s="722" t="s">
        <v>510</v>
      </c>
      <c r="B190" s="706">
        <v>85762.136255566395</v>
      </c>
      <c r="C190" s="706">
        <v>86110.518599999996</v>
      </c>
      <c r="D190" s="707">
        <v>348.38234443363001</v>
      </c>
      <c r="E190" s="713">
        <v>1.00406219294</v>
      </c>
      <c r="F190" s="706">
        <v>104958.864076588</v>
      </c>
      <c r="G190" s="707">
        <v>34986.2880255294</v>
      </c>
      <c r="H190" s="709">
        <v>2250.7168099999999</v>
      </c>
      <c r="I190" s="706">
        <v>26113.805909999999</v>
      </c>
      <c r="J190" s="707">
        <v>-8872.4821155294503</v>
      </c>
      <c r="K190" s="714">
        <v>0.24880038612899999</v>
      </c>
    </row>
    <row r="191" spans="1:11" ht="14.4" customHeight="1" thickBot="1" x14ac:dyDescent="0.35">
      <c r="A191" s="723" t="s">
        <v>511</v>
      </c>
      <c r="B191" s="701">
        <v>19385.303533594699</v>
      </c>
      <c r="C191" s="701">
        <v>32164.743320000001</v>
      </c>
      <c r="D191" s="702">
        <v>12779.439786405301</v>
      </c>
      <c r="E191" s="703">
        <v>1.659233411757</v>
      </c>
      <c r="F191" s="701">
        <v>0</v>
      </c>
      <c r="G191" s="702">
        <v>0</v>
      </c>
      <c r="H191" s="704">
        <v>0</v>
      </c>
      <c r="I191" s="701">
        <v>0</v>
      </c>
      <c r="J191" s="702">
        <v>0</v>
      </c>
      <c r="K191" s="712" t="s">
        <v>329</v>
      </c>
    </row>
    <row r="192" spans="1:11" ht="14.4" customHeight="1" thickBot="1" x14ac:dyDescent="0.35">
      <c r="A192" s="723" t="s">
        <v>512</v>
      </c>
      <c r="B192" s="701">
        <v>60684.534778075496</v>
      </c>
      <c r="C192" s="701">
        <v>50130.230519999997</v>
      </c>
      <c r="D192" s="702">
        <v>-10554.304258075499</v>
      </c>
      <c r="E192" s="703">
        <v>0.82607917656899998</v>
      </c>
      <c r="F192" s="701">
        <v>99633.828596930602</v>
      </c>
      <c r="G192" s="702">
        <v>33211.276198976899</v>
      </c>
      <c r="H192" s="704">
        <v>2250.7168099999999</v>
      </c>
      <c r="I192" s="701">
        <v>23827.41865</v>
      </c>
      <c r="J192" s="702">
        <v>-9383.8575489768591</v>
      </c>
      <c r="K192" s="705">
        <v>0.239149884989</v>
      </c>
    </row>
    <row r="193" spans="1:11" ht="14.4" customHeight="1" thickBot="1" x14ac:dyDescent="0.35">
      <c r="A193" s="723" t="s">
        <v>513</v>
      </c>
      <c r="B193" s="701">
        <v>1748.6029274390701</v>
      </c>
      <c r="C193" s="701">
        <v>1002.99126</v>
      </c>
      <c r="D193" s="702">
        <v>-745.61166743906801</v>
      </c>
      <c r="E193" s="703">
        <v>0.57359577995699995</v>
      </c>
      <c r="F193" s="701">
        <v>0</v>
      </c>
      <c r="G193" s="702">
        <v>0</v>
      </c>
      <c r="H193" s="704">
        <v>0</v>
      </c>
      <c r="I193" s="701">
        <v>0</v>
      </c>
      <c r="J193" s="702">
        <v>0</v>
      </c>
      <c r="K193" s="712" t="s">
        <v>329</v>
      </c>
    </row>
    <row r="194" spans="1:11" ht="14.4" customHeight="1" thickBot="1" x14ac:dyDescent="0.35">
      <c r="A194" s="723" t="s">
        <v>514</v>
      </c>
      <c r="B194" s="701">
        <v>3943.6950164571299</v>
      </c>
      <c r="C194" s="701">
        <v>2812.5535</v>
      </c>
      <c r="D194" s="702">
        <v>-1131.1415164571299</v>
      </c>
      <c r="E194" s="703">
        <v>0.71317723309299996</v>
      </c>
      <c r="F194" s="701">
        <v>5325.0354796577603</v>
      </c>
      <c r="G194" s="702">
        <v>1775.01182655259</v>
      </c>
      <c r="H194" s="704">
        <v>0</v>
      </c>
      <c r="I194" s="701">
        <v>2286.38726</v>
      </c>
      <c r="J194" s="702">
        <v>511.375433447413</v>
      </c>
      <c r="K194" s="705">
        <v>0.42936563873299999</v>
      </c>
    </row>
    <row r="195" spans="1:11" ht="14.4" customHeight="1" thickBot="1" x14ac:dyDescent="0.35">
      <c r="A195" s="722" t="s">
        <v>515</v>
      </c>
      <c r="B195" s="706">
        <v>0</v>
      </c>
      <c r="C195" s="706">
        <v>6162.1220599999997</v>
      </c>
      <c r="D195" s="707">
        <v>6162.1220599999997</v>
      </c>
      <c r="E195" s="708" t="s">
        <v>329</v>
      </c>
      <c r="F195" s="706">
        <v>0</v>
      </c>
      <c r="G195" s="707">
        <v>0</v>
      </c>
      <c r="H195" s="709">
        <v>0</v>
      </c>
      <c r="I195" s="706">
        <v>2415.2835500000001</v>
      </c>
      <c r="J195" s="707">
        <v>2415.2835500000001</v>
      </c>
      <c r="K195" s="710" t="s">
        <v>329</v>
      </c>
    </row>
    <row r="196" spans="1:11" ht="14.4" customHeight="1" thickBot="1" x14ac:dyDescent="0.35">
      <c r="A196" s="723" t="s">
        <v>516</v>
      </c>
      <c r="B196" s="701">
        <v>0</v>
      </c>
      <c r="C196" s="701">
        <v>1203.1749400000001</v>
      </c>
      <c r="D196" s="702">
        <v>1203.1749400000001</v>
      </c>
      <c r="E196" s="711" t="s">
        <v>329</v>
      </c>
      <c r="F196" s="701">
        <v>0</v>
      </c>
      <c r="G196" s="702">
        <v>0</v>
      </c>
      <c r="H196" s="704">
        <v>0</v>
      </c>
      <c r="I196" s="701">
        <v>0</v>
      </c>
      <c r="J196" s="702">
        <v>0</v>
      </c>
      <c r="K196" s="712" t="s">
        <v>329</v>
      </c>
    </row>
    <row r="197" spans="1:11" ht="14.4" customHeight="1" thickBot="1" x14ac:dyDescent="0.35">
      <c r="A197" s="723" t="s">
        <v>517</v>
      </c>
      <c r="B197" s="701">
        <v>0</v>
      </c>
      <c r="C197" s="701">
        <v>4958.9471199999998</v>
      </c>
      <c r="D197" s="702">
        <v>4958.9471199999998</v>
      </c>
      <c r="E197" s="711" t="s">
        <v>329</v>
      </c>
      <c r="F197" s="701">
        <v>0</v>
      </c>
      <c r="G197" s="702">
        <v>0</v>
      </c>
      <c r="H197" s="704">
        <v>0</v>
      </c>
      <c r="I197" s="701">
        <v>2415.2835500000001</v>
      </c>
      <c r="J197" s="702">
        <v>2415.2835500000001</v>
      </c>
      <c r="K197" s="712" t="s">
        <v>329</v>
      </c>
    </row>
    <row r="198" spans="1:11" ht="14.4" customHeight="1" thickBot="1" x14ac:dyDescent="0.35">
      <c r="A198" s="721" t="s">
        <v>518</v>
      </c>
      <c r="B198" s="701">
        <v>187</v>
      </c>
      <c r="C198" s="701">
        <v>224.17115000000001</v>
      </c>
      <c r="D198" s="702">
        <v>37.171149999999997</v>
      </c>
      <c r="E198" s="703">
        <v>1.198776203208</v>
      </c>
      <c r="F198" s="701">
        <v>309.12809352694802</v>
      </c>
      <c r="G198" s="702">
        <v>103.042697842316</v>
      </c>
      <c r="H198" s="704">
        <v>28.922820000000002</v>
      </c>
      <c r="I198" s="701">
        <v>80.865139999999997</v>
      </c>
      <c r="J198" s="702">
        <v>-22.177557842315998</v>
      </c>
      <c r="K198" s="705">
        <v>0.26159104168500003</v>
      </c>
    </row>
    <row r="199" spans="1:11" ht="14.4" customHeight="1" thickBot="1" x14ac:dyDescent="0.35">
      <c r="A199" s="722" t="s">
        <v>519</v>
      </c>
      <c r="B199" s="706">
        <v>187</v>
      </c>
      <c r="C199" s="706">
        <v>224.17115000000001</v>
      </c>
      <c r="D199" s="707">
        <v>37.171149999999997</v>
      </c>
      <c r="E199" s="713">
        <v>1.198776203208</v>
      </c>
      <c r="F199" s="706">
        <v>309.12809352694802</v>
      </c>
      <c r="G199" s="707">
        <v>103.042697842316</v>
      </c>
      <c r="H199" s="709">
        <v>28.922820000000002</v>
      </c>
      <c r="I199" s="706">
        <v>80.865139999999997</v>
      </c>
      <c r="J199" s="707">
        <v>-22.177557842315998</v>
      </c>
      <c r="K199" s="714">
        <v>0.26159104168500003</v>
      </c>
    </row>
    <row r="200" spans="1:11" ht="14.4" customHeight="1" thickBot="1" x14ac:dyDescent="0.35">
      <c r="A200" s="723" t="s">
        <v>520</v>
      </c>
      <c r="B200" s="701">
        <v>187</v>
      </c>
      <c r="C200" s="701">
        <v>224.17115000000001</v>
      </c>
      <c r="D200" s="702">
        <v>37.171149999999997</v>
      </c>
      <c r="E200" s="703">
        <v>1.198776203208</v>
      </c>
      <c r="F200" s="701">
        <v>309.12809352694802</v>
      </c>
      <c r="G200" s="702">
        <v>103.042697842316</v>
      </c>
      <c r="H200" s="704">
        <v>28.922820000000002</v>
      </c>
      <c r="I200" s="701">
        <v>80.865139999999997</v>
      </c>
      <c r="J200" s="702">
        <v>-22.177557842315998</v>
      </c>
      <c r="K200" s="705">
        <v>0.26159104168500003</v>
      </c>
    </row>
    <row r="201" spans="1:11" ht="14.4" customHeight="1" thickBot="1" x14ac:dyDescent="0.35">
      <c r="A201" s="720" t="s">
        <v>521</v>
      </c>
      <c r="B201" s="701">
        <v>119.608881951382</v>
      </c>
      <c r="C201" s="701">
        <v>713.45589000000098</v>
      </c>
      <c r="D201" s="702">
        <v>593.84700804861905</v>
      </c>
      <c r="E201" s="703">
        <v>5.9649072741099998</v>
      </c>
      <c r="F201" s="701">
        <v>0</v>
      </c>
      <c r="G201" s="702">
        <v>0</v>
      </c>
      <c r="H201" s="704">
        <v>103.87397</v>
      </c>
      <c r="I201" s="701">
        <v>161.69338999999999</v>
      </c>
      <c r="J201" s="702">
        <v>161.69338999999999</v>
      </c>
      <c r="K201" s="712" t="s">
        <v>329</v>
      </c>
    </row>
    <row r="202" spans="1:11" ht="14.4" customHeight="1" thickBot="1" x14ac:dyDescent="0.35">
      <c r="A202" s="721" t="s">
        <v>522</v>
      </c>
      <c r="B202" s="701">
        <v>0</v>
      </c>
      <c r="C202" s="701">
        <v>87.9</v>
      </c>
      <c r="D202" s="702">
        <v>87.9</v>
      </c>
      <c r="E202" s="711" t="s">
        <v>329</v>
      </c>
      <c r="F202" s="701">
        <v>0</v>
      </c>
      <c r="G202" s="702">
        <v>0</v>
      </c>
      <c r="H202" s="704">
        <v>0.75</v>
      </c>
      <c r="I202" s="701">
        <v>22.65</v>
      </c>
      <c r="J202" s="702">
        <v>22.65</v>
      </c>
      <c r="K202" s="712" t="s">
        <v>329</v>
      </c>
    </row>
    <row r="203" spans="1:11" ht="14.4" customHeight="1" thickBot="1" x14ac:dyDescent="0.35">
      <c r="A203" s="722" t="s">
        <v>523</v>
      </c>
      <c r="B203" s="706">
        <v>0</v>
      </c>
      <c r="C203" s="706">
        <v>18.149999999999999</v>
      </c>
      <c r="D203" s="707">
        <v>18.149999999999999</v>
      </c>
      <c r="E203" s="708" t="s">
        <v>329</v>
      </c>
      <c r="F203" s="706">
        <v>0</v>
      </c>
      <c r="G203" s="707">
        <v>0</v>
      </c>
      <c r="H203" s="709">
        <v>0</v>
      </c>
      <c r="I203" s="706">
        <v>18.149999999999999</v>
      </c>
      <c r="J203" s="707">
        <v>18.149999999999999</v>
      </c>
      <c r="K203" s="710" t="s">
        <v>329</v>
      </c>
    </row>
    <row r="204" spans="1:11" ht="14.4" customHeight="1" thickBot="1" x14ac:dyDescent="0.35">
      <c r="A204" s="723" t="s">
        <v>524</v>
      </c>
      <c r="B204" s="701">
        <v>0</v>
      </c>
      <c r="C204" s="701">
        <v>18.149999999999999</v>
      </c>
      <c r="D204" s="702">
        <v>18.149999999999999</v>
      </c>
      <c r="E204" s="711" t="s">
        <v>329</v>
      </c>
      <c r="F204" s="701">
        <v>0</v>
      </c>
      <c r="G204" s="702">
        <v>0</v>
      </c>
      <c r="H204" s="704">
        <v>0</v>
      </c>
      <c r="I204" s="701">
        <v>18.149999999999999</v>
      </c>
      <c r="J204" s="702">
        <v>18.149999999999999</v>
      </c>
      <c r="K204" s="712" t="s">
        <v>329</v>
      </c>
    </row>
    <row r="205" spans="1:11" ht="14.4" customHeight="1" thickBot="1" x14ac:dyDescent="0.35">
      <c r="A205" s="722" t="s">
        <v>525</v>
      </c>
      <c r="B205" s="706">
        <v>0</v>
      </c>
      <c r="C205" s="706">
        <v>69.75</v>
      </c>
      <c r="D205" s="707">
        <v>69.75</v>
      </c>
      <c r="E205" s="708" t="s">
        <v>329</v>
      </c>
      <c r="F205" s="706">
        <v>0</v>
      </c>
      <c r="G205" s="707">
        <v>0</v>
      </c>
      <c r="H205" s="709">
        <v>0.75</v>
      </c>
      <c r="I205" s="706">
        <v>4.5</v>
      </c>
      <c r="J205" s="707">
        <v>4.5</v>
      </c>
      <c r="K205" s="710" t="s">
        <v>329</v>
      </c>
    </row>
    <row r="206" spans="1:11" ht="14.4" customHeight="1" thickBot="1" x14ac:dyDescent="0.35">
      <c r="A206" s="723" t="s">
        <v>526</v>
      </c>
      <c r="B206" s="701">
        <v>0</v>
      </c>
      <c r="C206" s="701">
        <v>69.75</v>
      </c>
      <c r="D206" s="702">
        <v>69.75</v>
      </c>
      <c r="E206" s="711" t="s">
        <v>329</v>
      </c>
      <c r="F206" s="701">
        <v>0</v>
      </c>
      <c r="G206" s="702">
        <v>0</v>
      </c>
      <c r="H206" s="704">
        <v>0.75</v>
      </c>
      <c r="I206" s="701">
        <v>4.5</v>
      </c>
      <c r="J206" s="702">
        <v>4.5</v>
      </c>
      <c r="K206" s="712" t="s">
        <v>329</v>
      </c>
    </row>
    <row r="207" spans="1:11" ht="14.4" customHeight="1" thickBot="1" x14ac:dyDescent="0.35">
      <c r="A207" s="726" t="s">
        <v>527</v>
      </c>
      <c r="B207" s="706">
        <v>119.608881951382</v>
      </c>
      <c r="C207" s="706">
        <v>625.555890000001</v>
      </c>
      <c r="D207" s="707">
        <v>505.94700804861901</v>
      </c>
      <c r="E207" s="713">
        <v>5.2300120174540004</v>
      </c>
      <c r="F207" s="706">
        <v>0</v>
      </c>
      <c r="G207" s="707">
        <v>0</v>
      </c>
      <c r="H207" s="709">
        <v>103.12397</v>
      </c>
      <c r="I207" s="706">
        <v>139.04338999999999</v>
      </c>
      <c r="J207" s="707">
        <v>139.04338999999999</v>
      </c>
      <c r="K207" s="710" t="s">
        <v>329</v>
      </c>
    </row>
    <row r="208" spans="1:11" ht="14.4" customHeight="1" thickBot="1" x14ac:dyDescent="0.35">
      <c r="A208" s="722" t="s">
        <v>528</v>
      </c>
      <c r="B208" s="706">
        <v>0</v>
      </c>
      <c r="C208" s="706">
        <v>80.000299999999996</v>
      </c>
      <c r="D208" s="707">
        <v>80.000299999999996</v>
      </c>
      <c r="E208" s="708" t="s">
        <v>329</v>
      </c>
      <c r="F208" s="706">
        <v>0</v>
      </c>
      <c r="G208" s="707">
        <v>0</v>
      </c>
      <c r="H208" s="709">
        <v>100.00001</v>
      </c>
      <c r="I208" s="706">
        <v>100.00042000000001</v>
      </c>
      <c r="J208" s="707">
        <v>100.00042000000001</v>
      </c>
      <c r="K208" s="710" t="s">
        <v>329</v>
      </c>
    </row>
    <row r="209" spans="1:11" ht="14.4" customHeight="1" thickBot="1" x14ac:dyDescent="0.35">
      <c r="A209" s="723" t="s">
        <v>529</v>
      </c>
      <c r="B209" s="701">
        <v>0</v>
      </c>
      <c r="C209" s="701">
        <v>2.9999999999999997E-4</v>
      </c>
      <c r="D209" s="702">
        <v>2.9999999999999997E-4</v>
      </c>
      <c r="E209" s="711" t="s">
        <v>329</v>
      </c>
      <c r="F209" s="701">
        <v>0</v>
      </c>
      <c r="G209" s="702">
        <v>0</v>
      </c>
      <c r="H209" s="704">
        <v>1.0000000000000001E-5</v>
      </c>
      <c r="I209" s="701">
        <v>4.2000000000000002E-4</v>
      </c>
      <c r="J209" s="702">
        <v>4.2000000000000002E-4</v>
      </c>
      <c r="K209" s="712" t="s">
        <v>329</v>
      </c>
    </row>
    <row r="210" spans="1:11" ht="14.4" customHeight="1" thickBot="1" x14ac:dyDescent="0.35">
      <c r="A210" s="723" t="s">
        <v>530</v>
      </c>
      <c r="B210" s="701">
        <v>0</v>
      </c>
      <c r="C210" s="701">
        <v>80</v>
      </c>
      <c r="D210" s="702">
        <v>80</v>
      </c>
      <c r="E210" s="711" t="s">
        <v>329</v>
      </c>
      <c r="F210" s="701">
        <v>0</v>
      </c>
      <c r="G210" s="702">
        <v>0</v>
      </c>
      <c r="H210" s="704">
        <v>100</v>
      </c>
      <c r="I210" s="701">
        <v>100</v>
      </c>
      <c r="J210" s="702">
        <v>100</v>
      </c>
      <c r="K210" s="712" t="s">
        <v>374</v>
      </c>
    </row>
    <row r="211" spans="1:11" ht="14.4" customHeight="1" thickBot="1" x14ac:dyDescent="0.35">
      <c r="A211" s="722" t="s">
        <v>531</v>
      </c>
      <c r="B211" s="706">
        <v>119.608881951382</v>
      </c>
      <c r="C211" s="706">
        <v>220.19394</v>
      </c>
      <c r="D211" s="707">
        <v>100.585058048618</v>
      </c>
      <c r="E211" s="713">
        <v>1.840949738912</v>
      </c>
      <c r="F211" s="706">
        <v>0</v>
      </c>
      <c r="G211" s="707">
        <v>0</v>
      </c>
      <c r="H211" s="709">
        <v>3.1239599999999998</v>
      </c>
      <c r="I211" s="706">
        <v>32.090969999999999</v>
      </c>
      <c r="J211" s="707">
        <v>32.090969999999999</v>
      </c>
      <c r="K211" s="710" t="s">
        <v>329</v>
      </c>
    </row>
    <row r="212" spans="1:11" ht="14.4" customHeight="1" thickBot="1" x14ac:dyDescent="0.35">
      <c r="A212" s="723" t="s">
        <v>532</v>
      </c>
      <c r="B212" s="701">
        <v>1.7719876921769999</v>
      </c>
      <c r="C212" s="701">
        <v>0.41699999999999998</v>
      </c>
      <c r="D212" s="702">
        <v>-1.3549876921770001</v>
      </c>
      <c r="E212" s="703">
        <v>0.235328948299</v>
      </c>
      <c r="F212" s="701">
        <v>0</v>
      </c>
      <c r="G212" s="702">
        <v>0</v>
      </c>
      <c r="H212" s="704">
        <v>0</v>
      </c>
      <c r="I212" s="701">
        <v>0</v>
      </c>
      <c r="J212" s="702">
        <v>0</v>
      </c>
      <c r="K212" s="712" t="s">
        <v>329</v>
      </c>
    </row>
    <row r="213" spans="1:11" ht="14.4" customHeight="1" thickBot="1" x14ac:dyDescent="0.35">
      <c r="A213" s="723" t="s">
        <v>533</v>
      </c>
      <c r="B213" s="701">
        <v>117.836894259204</v>
      </c>
      <c r="C213" s="701">
        <v>219.77694</v>
      </c>
      <c r="D213" s="702">
        <v>101.94004574079599</v>
      </c>
      <c r="E213" s="703">
        <v>1.865094471316</v>
      </c>
      <c r="F213" s="701">
        <v>0</v>
      </c>
      <c r="G213" s="702">
        <v>0</v>
      </c>
      <c r="H213" s="704">
        <v>3.1239599999999998</v>
      </c>
      <c r="I213" s="701">
        <v>32.090969999999999</v>
      </c>
      <c r="J213" s="702">
        <v>32.090969999999999</v>
      </c>
      <c r="K213" s="712" t="s">
        <v>329</v>
      </c>
    </row>
    <row r="214" spans="1:11" ht="14.4" customHeight="1" thickBot="1" x14ac:dyDescent="0.35">
      <c r="A214" s="722" t="s">
        <v>534</v>
      </c>
      <c r="B214" s="706">
        <v>0</v>
      </c>
      <c r="C214" s="706">
        <v>325.36165</v>
      </c>
      <c r="D214" s="707">
        <v>325.36165</v>
      </c>
      <c r="E214" s="708" t="s">
        <v>329</v>
      </c>
      <c r="F214" s="706">
        <v>0</v>
      </c>
      <c r="G214" s="707">
        <v>0</v>
      </c>
      <c r="H214" s="709">
        <v>0</v>
      </c>
      <c r="I214" s="706">
        <v>6.952</v>
      </c>
      <c r="J214" s="707">
        <v>6.952</v>
      </c>
      <c r="K214" s="710" t="s">
        <v>329</v>
      </c>
    </row>
    <row r="215" spans="1:11" ht="14.4" customHeight="1" thickBot="1" x14ac:dyDescent="0.35">
      <c r="A215" s="723" t="s">
        <v>535</v>
      </c>
      <c r="B215" s="701">
        <v>0</v>
      </c>
      <c r="C215" s="701">
        <v>325.36165</v>
      </c>
      <c r="D215" s="702">
        <v>325.36165</v>
      </c>
      <c r="E215" s="711" t="s">
        <v>329</v>
      </c>
      <c r="F215" s="701">
        <v>0</v>
      </c>
      <c r="G215" s="702">
        <v>0</v>
      </c>
      <c r="H215" s="704">
        <v>0</v>
      </c>
      <c r="I215" s="701">
        <v>6.952</v>
      </c>
      <c r="J215" s="702">
        <v>6.952</v>
      </c>
      <c r="K215" s="712" t="s">
        <v>329</v>
      </c>
    </row>
    <row r="216" spans="1:11" ht="14.4" customHeight="1" thickBot="1" x14ac:dyDescent="0.35">
      <c r="A216" s="720" t="s">
        <v>536</v>
      </c>
      <c r="B216" s="701">
        <v>32.166662900882002</v>
      </c>
      <c r="C216" s="701">
        <v>97.856999999999999</v>
      </c>
      <c r="D216" s="702">
        <v>65.690337099117002</v>
      </c>
      <c r="E216" s="703">
        <v>3.0421868846489999</v>
      </c>
      <c r="F216" s="701">
        <v>93.749802154761994</v>
      </c>
      <c r="G216" s="702">
        <v>31.249934051587001</v>
      </c>
      <c r="H216" s="704">
        <v>2.0625</v>
      </c>
      <c r="I216" s="701">
        <v>8.25</v>
      </c>
      <c r="J216" s="702">
        <v>-22.999934051587001</v>
      </c>
      <c r="K216" s="705">
        <v>8.8000185711000004E-2</v>
      </c>
    </row>
    <row r="217" spans="1:11" ht="14.4" customHeight="1" thickBot="1" x14ac:dyDescent="0.35">
      <c r="A217" s="726" t="s">
        <v>537</v>
      </c>
      <c r="B217" s="706">
        <v>32.166662900882002</v>
      </c>
      <c r="C217" s="706">
        <v>97.856999999999999</v>
      </c>
      <c r="D217" s="707">
        <v>65.690337099117002</v>
      </c>
      <c r="E217" s="713">
        <v>3.0421868846489999</v>
      </c>
      <c r="F217" s="706">
        <v>93.749802154761994</v>
      </c>
      <c r="G217" s="707">
        <v>31.249934051587001</v>
      </c>
      <c r="H217" s="709">
        <v>2.0625</v>
      </c>
      <c r="I217" s="706">
        <v>8.25</v>
      </c>
      <c r="J217" s="707">
        <v>-22.999934051587001</v>
      </c>
      <c r="K217" s="714">
        <v>8.8000185711000004E-2</v>
      </c>
    </row>
    <row r="218" spans="1:11" ht="14.4" customHeight="1" thickBot="1" x14ac:dyDescent="0.35">
      <c r="A218" s="722" t="s">
        <v>538</v>
      </c>
      <c r="B218" s="706">
        <v>32.166662900882002</v>
      </c>
      <c r="C218" s="706">
        <v>73.106999999999999</v>
      </c>
      <c r="D218" s="707">
        <v>40.940337099117002</v>
      </c>
      <c r="E218" s="713">
        <v>2.2727567427570001</v>
      </c>
      <c r="F218" s="706">
        <v>69.559176032113001</v>
      </c>
      <c r="G218" s="707">
        <v>23.186392010704001</v>
      </c>
      <c r="H218" s="709">
        <v>0</v>
      </c>
      <c r="I218" s="706">
        <v>0</v>
      </c>
      <c r="J218" s="707">
        <v>-23.186392010704001</v>
      </c>
      <c r="K218" s="714">
        <v>0</v>
      </c>
    </row>
    <row r="219" spans="1:11" ht="14.4" customHeight="1" thickBot="1" x14ac:dyDescent="0.35">
      <c r="A219" s="723" t="s">
        <v>539</v>
      </c>
      <c r="B219" s="701">
        <v>32.166662900882002</v>
      </c>
      <c r="C219" s="701">
        <v>73.106999999999999</v>
      </c>
      <c r="D219" s="702">
        <v>40.940337099117002</v>
      </c>
      <c r="E219" s="703">
        <v>2.2727567427570001</v>
      </c>
      <c r="F219" s="701">
        <v>69.559176032113001</v>
      </c>
      <c r="G219" s="702">
        <v>23.186392010704001</v>
      </c>
      <c r="H219" s="704">
        <v>0</v>
      </c>
      <c r="I219" s="701">
        <v>0</v>
      </c>
      <c r="J219" s="702">
        <v>-23.186392010704001</v>
      </c>
      <c r="K219" s="705">
        <v>0</v>
      </c>
    </row>
    <row r="220" spans="1:11" ht="14.4" customHeight="1" thickBot="1" x14ac:dyDescent="0.35">
      <c r="A220" s="725" t="s">
        <v>540</v>
      </c>
      <c r="B220" s="701">
        <v>0</v>
      </c>
      <c r="C220" s="701">
        <v>24.75</v>
      </c>
      <c r="D220" s="702">
        <v>24.75</v>
      </c>
      <c r="E220" s="711" t="s">
        <v>329</v>
      </c>
      <c r="F220" s="701">
        <v>24.190626122649</v>
      </c>
      <c r="G220" s="702">
        <v>8.0635420408830001</v>
      </c>
      <c r="H220" s="704">
        <v>2.0625</v>
      </c>
      <c r="I220" s="701">
        <v>8.25</v>
      </c>
      <c r="J220" s="702">
        <v>0.18645795911599999</v>
      </c>
      <c r="K220" s="705">
        <v>0.34104119331799998</v>
      </c>
    </row>
    <row r="221" spans="1:11" ht="14.4" customHeight="1" thickBot="1" x14ac:dyDescent="0.35">
      <c r="A221" s="723" t="s">
        <v>541</v>
      </c>
      <c r="B221" s="701">
        <v>0</v>
      </c>
      <c r="C221" s="701">
        <v>24.75</v>
      </c>
      <c r="D221" s="702">
        <v>24.75</v>
      </c>
      <c r="E221" s="711" t="s">
        <v>329</v>
      </c>
      <c r="F221" s="701">
        <v>24.190626122649</v>
      </c>
      <c r="G221" s="702">
        <v>8.0635420408830001</v>
      </c>
      <c r="H221" s="704">
        <v>2.0625</v>
      </c>
      <c r="I221" s="701">
        <v>8.25</v>
      </c>
      <c r="J221" s="702">
        <v>0.18645795911599999</v>
      </c>
      <c r="K221" s="705">
        <v>0.34104119331799998</v>
      </c>
    </row>
    <row r="222" spans="1:11" ht="14.4" customHeight="1" thickBot="1" x14ac:dyDescent="0.35">
      <c r="A222" s="719" t="s">
        <v>542</v>
      </c>
      <c r="B222" s="701">
        <v>7207.54654609925</v>
      </c>
      <c r="C222" s="701">
        <v>9077.4202999999998</v>
      </c>
      <c r="D222" s="702">
        <v>1869.87375390075</v>
      </c>
      <c r="E222" s="703">
        <v>1.25943276841</v>
      </c>
      <c r="F222" s="701">
        <v>7499.4450186293898</v>
      </c>
      <c r="G222" s="702">
        <v>2499.8150062097998</v>
      </c>
      <c r="H222" s="704">
        <v>864.70947999999999</v>
      </c>
      <c r="I222" s="701">
        <v>3038.9545600000001</v>
      </c>
      <c r="J222" s="702">
        <v>539.13955379020695</v>
      </c>
      <c r="K222" s="705">
        <v>0.40522392689699999</v>
      </c>
    </row>
    <row r="223" spans="1:11" ht="14.4" customHeight="1" thickBot="1" x14ac:dyDescent="0.35">
      <c r="A223" s="724" t="s">
        <v>543</v>
      </c>
      <c r="B223" s="706">
        <v>7207.54654609925</v>
      </c>
      <c r="C223" s="706">
        <v>9077.4202999999998</v>
      </c>
      <c r="D223" s="707">
        <v>1869.87375390075</v>
      </c>
      <c r="E223" s="713">
        <v>1.25943276841</v>
      </c>
      <c r="F223" s="706">
        <v>7499.4450186293898</v>
      </c>
      <c r="G223" s="707">
        <v>2499.8150062097998</v>
      </c>
      <c r="H223" s="709">
        <v>864.70947999999999</v>
      </c>
      <c r="I223" s="706">
        <v>3038.9545600000001</v>
      </c>
      <c r="J223" s="707">
        <v>539.13955379020695</v>
      </c>
      <c r="K223" s="714">
        <v>0.40522392689699999</v>
      </c>
    </row>
    <row r="224" spans="1:11" ht="14.4" customHeight="1" thickBot="1" x14ac:dyDescent="0.35">
      <c r="A224" s="726" t="s">
        <v>54</v>
      </c>
      <c r="B224" s="706">
        <v>7207.54654609925</v>
      </c>
      <c r="C224" s="706">
        <v>9077.4202999999998</v>
      </c>
      <c r="D224" s="707">
        <v>1869.87375390075</v>
      </c>
      <c r="E224" s="713">
        <v>1.25943276841</v>
      </c>
      <c r="F224" s="706">
        <v>7499.4450186293898</v>
      </c>
      <c r="G224" s="707">
        <v>2499.8150062097998</v>
      </c>
      <c r="H224" s="709">
        <v>864.70947999999999</v>
      </c>
      <c r="I224" s="706">
        <v>3038.9545600000001</v>
      </c>
      <c r="J224" s="707">
        <v>539.13955379020695</v>
      </c>
      <c r="K224" s="714">
        <v>0.40522392689699999</v>
      </c>
    </row>
    <row r="225" spans="1:11" ht="14.4" customHeight="1" thickBot="1" x14ac:dyDescent="0.35">
      <c r="A225" s="725" t="s">
        <v>544</v>
      </c>
      <c r="B225" s="701">
        <v>0</v>
      </c>
      <c r="C225" s="701">
        <v>51.311500000000002</v>
      </c>
      <c r="D225" s="702">
        <v>51.311500000000002</v>
      </c>
      <c r="E225" s="711" t="s">
        <v>374</v>
      </c>
      <c r="F225" s="701">
        <v>43.970383114420002</v>
      </c>
      <c r="G225" s="702">
        <v>14.656794371473</v>
      </c>
      <c r="H225" s="704">
        <v>3.1942699999999999</v>
      </c>
      <c r="I225" s="701">
        <v>14.36575</v>
      </c>
      <c r="J225" s="702">
        <v>-0.291044371473</v>
      </c>
      <c r="K225" s="705">
        <v>0.32671423313699999</v>
      </c>
    </row>
    <row r="226" spans="1:11" ht="14.4" customHeight="1" thickBot="1" x14ac:dyDescent="0.35">
      <c r="A226" s="723" t="s">
        <v>545</v>
      </c>
      <c r="B226" s="701">
        <v>0</v>
      </c>
      <c r="C226" s="701">
        <v>51.311500000000002</v>
      </c>
      <c r="D226" s="702">
        <v>51.311500000000002</v>
      </c>
      <c r="E226" s="711" t="s">
        <v>374</v>
      </c>
      <c r="F226" s="701">
        <v>43.970383114420002</v>
      </c>
      <c r="G226" s="702">
        <v>14.656794371473</v>
      </c>
      <c r="H226" s="704">
        <v>3.1942699999999999</v>
      </c>
      <c r="I226" s="701">
        <v>14.36575</v>
      </c>
      <c r="J226" s="702">
        <v>-0.291044371473</v>
      </c>
      <c r="K226" s="705">
        <v>0.32671423313699999</v>
      </c>
    </row>
    <row r="227" spans="1:11" ht="14.4" customHeight="1" thickBot="1" x14ac:dyDescent="0.35">
      <c r="A227" s="722" t="s">
        <v>546</v>
      </c>
      <c r="B227" s="706">
        <v>87.845379052099005</v>
      </c>
      <c r="C227" s="706">
        <v>35.563000000000002</v>
      </c>
      <c r="D227" s="707">
        <v>-52.282379052099003</v>
      </c>
      <c r="E227" s="713">
        <v>0.40483632017600002</v>
      </c>
      <c r="F227" s="706">
        <v>151.62718820769601</v>
      </c>
      <c r="G227" s="707">
        <v>50.542396069231998</v>
      </c>
      <c r="H227" s="709">
        <v>0.99</v>
      </c>
      <c r="I227" s="706">
        <v>19.55</v>
      </c>
      <c r="J227" s="707">
        <v>-30.992396069232001</v>
      </c>
      <c r="K227" s="714">
        <v>0.128934660274</v>
      </c>
    </row>
    <row r="228" spans="1:11" ht="14.4" customHeight="1" thickBot="1" x14ac:dyDescent="0.35">
      <c r="A228" s="723" t="s">
        <v>547</v>
      </c>
      <c r="B228" s="701">
        <v>87.845379052099005</v>
      </c>
      <c r="C228" s="701">
        <v>35.563000000000002</v>
      </c>
      <c r="D228" s="702">
        <v>-52.282379052099003</v>
      </c>
      <c r="E228" s="703">
        <v>0.40483632017600002</v>
      </c>
      <c r="F228" s="701">
        <v>151.62718820769601</v>
      </c>
      <c r="G228" s="702">
        <v>50.542396069231998</v>
      </c>
      <c r="H228" s="704">
        <v>0.99</v>
      </c>
      <c r="I228" s="701">
        <v>19.55</v>
      </c>
      <c r="J228" s="702">
        <v>-30.992396069232001</v>
      </c>
      <c r="K228" s="705">
        <v>0.128934660274</v>
      </c>
    </row>
    <row r="229" spans="1:11" ht="14.4" customHeight="1" thickBot="1" x14ac:dyDescent="0.35">
      <c r="A229" s="722" t="s">
        <v>548</v>
      </c>
      <c r="B229" s="706">
        <v>119.825254146242</v>
      </c>
      <c r="C229" s="706">
        <v>84.390500000000003</v>
      </c>
      <c r="D229" s="707">
        <v>-35.434754146242</v>
      </c>
      <c r="E229" s="713">
        <v>0.70427974971700003</v>
      </c>
      <c r="F229" s="706">
        <v>122.54461271535099</v>
      </c>
      <c r="G229" s="707">
        <v>40.848204238450002</v>
      </c>
      <c r="H229" s="709">
        <v>7.4124800000000004</v>
      </c>
      <c r="I229" s="706">
        <v>29.011980000000001</v>
      </c>
      <c r="J229" s="707">
        <v>-11.836224238450001</v>
      </c>
      <c r="K229" s="714">
        <v>0.23674627025299999</v>
      </c>
    </row>
    <row r="230" spans="1:11" ht="14.4" customHeight="1" thickBot="1" x14ac:dyDescent="0.35">
      <c r="A230" s="723" t="s">
        <v>549</v>
      </c>
      <c r="B230" s="701">
        <v>35.646541472651002</v>
      </c>
      <c r="C230" s="701">
        <v>15.244</v>
      </c>
      <c r="D230" s="702">
        <v>-20.402541472650999</v>
      </c>
      <c r="E230" s="703">
        <v>0.42764317014300002</v>
      </c>
      <c r="F230" s="701">
        <v>32.574320595201002</v>
      </c>
      <c r="G230" s="702">
        <v>10.858106865067001</v>
      </c>
      <c r="H230" s="704">
        <v>1.33</v>
      </c>
      <c r="I230" s="701">
        <v>5.77</v>
      </c>
      <c r="J230" s="702">
        <v>-5.0881068650670001</v>
      </c>
      <c r="K230" s="705">
        <v>0.17713339509600001</v>
      </c>
    </row>
    <row r="231" spans="1:11" ht="14.4" customHeight="1" thickBot="1" x14ac:dyDescent="0.35">
      <c r="A231" s="723" t="s">
        <v>550</v>
      </c>
      <c r="B231" s="701">
        <v>0</v>
      </c>
      <c r="C231" s="701">
        <v>1.2040999999999999</v>
      </c>
      <c r="D231" s="702">
        <v>1.2040999999999999</v>
      </c>
      <c r="E231" s="711" t="s">
        <v>374</v>
      </c>
      <c r="F231" s="701">
        <v>0</v>
      </c>
      <c r="G231" s="702">
        <v>0</v>
      </c>
      <c r="H231" s="704">
        <v>0</v>
      </c>
      <c r="I231" s="701">
        <v>0</v>
      </c>
      <c r="J231" s="702">
        <v>0</v>
      </c>
      <c r="K231" s="705">
        <v>4</v>
      </c>
    </row>
    <row r="232" spans="1:11" ht="14.4" customHeight="1" thickBot="1" x14ac:dyDescent="0.35">
      <c r="A232" s="723" t="s">
        <v>551</v>
      </c>
      <c r="B232" s="701">
        <v>84.178712673590994</v>
      </c>
      <c r="C232" s="701">
        <v>67.942400000000006</v>
      </c>
      <c r="D232" s="702">
        <v>-16.236312673591001</v>
      </c>
      <c r="E232" s="703">
        <v>0.80712091979099998</v>
      </c>
      <c r="F232" s="701">
        <v>89.970292120148997</v>
      </c>
      <c r="G232" s="702">
        <v>29.990097373383001</v>
      </c>
      <c r="H232" s="704">
        <v>6.0824800000000003</v>
      </c>
      <c r="I232" s="701">
        <v>23.241980000000002</v>
      </c>
      <c r="J232" s="702">
        <v>-6.7481173733829998</v>
      </c>
      <c r="K232" s="705">
        <v>0.25832949357200002</v>
      </c>
    </row>
    <row r="233" spans="1:11" ht="14.4" customHeight="1" thickBot="1" x14ac:dyDescent="0.35">
      <c r="A233" s="722" t="s">
        <v>552</v>
      </c>
      <c r="B233" s="706">
        <v>770.16643240455403</v>
      </c>
      <c r="C233" s="706">
        <v>865.61384999999996</v>
      </c>
      <c r="D233" s="707">
        <v>95.447417595445998</v>
      </c>
      <c r="E233" s="713">
        <v>1.1239308980230001</v>
      </c>
      <c r="F233" s="706">
        <v>729.15400545431703</v>
      </c>
      <c r="G233" s="707">
        <v>243.05133515143899</v>
      </c>
      <c r="H233" s="709">
        <v>0</v>
      </c>
      <c r="I233" s="706">
        <v>186.07656</v>
      </c>
      <c r="J233" s="707">
        <v>-56.974775151438003</v>
      </c>
      <c r="K233" s="714">
        <v>0.255195142052</v>
      </c>
    </row>
    <row r="234" spans="1:11" ht="14.4" customHeight="1" thickBot="1" x14ac:dyDescent="0.35">
      <c r="A234" s="723" t="s">
        <v>553</v>
      </c>
      <c r="B234" s="701">
        <v>770.16643240455403</v>
      </c>
      <c r="C234" s="701">
        <v>865.61384999999996</v>
      </c>
      <c r="D234" s="702">
        <v>95.447417595445998</v>
      </c>
      <c r="E234" s="703">
        <v>1.1239308980230001</v>
      </c>
      <c r="F234" s="701">
        <v>729.15400545431703</v>
      </c>
      <c r="G234" s="702">
        <v>243.05133515143899</v>
      </c>
      <c r="H234" s="704">
        <v>0</v>
      </c>
      <c r="I234" s="701">
        <v>186.07656</v>
      </c>
      <c r="J234" s="702">
        <v>-56.974775151438003</v>
      </c>
      <c r="K234" s="705">
        <v>0.255195142052</v>
      </c>
    </row>
    <row r="235" spans="1:11" ht="14.4" customHeight="1" thickBot="1" x14ac:dyDescent="0.35">
      <c r="A235" s="722" t="s">
        <v>554</v>
      </c>
      <c r="B235" s="706">
        <v>0</v>
      </c>
      <c r="C235" s="706">
        <v>7.7949999999999999</v>
      </c>
      <c r="D235" s="707">
        <v>7.7949999999999999</v>
      </c>
      <c r="E235" s="708" t="s">
        <v>374</v>
      </c>
      <c r="F235" s="706">
        <v>0</v>
      </c>
      <c r="G235" s="707">
        <v>0</v>
      </c>
      <c r="H235" s="709">
        <v>0.53100000000000003</v>
      </c>
      <c r="I235" s="706">
        <v>1.7789999999999999</v>
      </c>
      <c r="J235" s="707">
        <v>1.7789999999999999</v>
      </c>
      <c r="K235" s="710" t="s">
        <v>374</v>
      </c>
    </row>
    <row r="236" spans="1:11" ht="14.4" customHeight="1" thickBot="1" x14ac:dyDescent="0.35">
      <c r="A236" s="723" t="s">
        <v>555</v>
      </c>
      <c r="B236" s="701">
        <v>0</v>
      </c>
      <c r="C236" s="701">
        <v>7.7949999999999999</v>
      </c>
      <c r="D236" s="702">
        <v>7.7949999999999999</v>
      </c>
      <c r="E236" s="711" t="s">
        <v>374</v>
      </c>
      <c r="F236" s="701">
        <v>0</v>
      </c>
      <c r="G236" s="702">
        <v>0</v>
      </c>
      <c r="H236" s="704">
        <v>0.53100000000000003</v>
      </c>
      <c r="I236" s="701">
        <v>1.7789999999999999</v>
      </c>
      <c r="J236" s="702">
        <v>1.7789999999999999</v>
      </c>
      <c r="K236" s="712" t="s">
        <v>374</v>
      </c>
    </row>
    <row r="237" spans="1:11" ht="14.4" customHeight="1" thickBot="1" x14ac:dyDescent="0.35">
      <c r="A237" s="722" t="s">
        <v>556</v>
      </c>
      <c r="B237" s="706">
        <v>627.60747289915105</v>
      </c>
      <c r="C237" s="706">
        <v>525.65345000000002</v>
      </c>
      <c r="D237" s="707">
        <v>-101.954022899151</v>
      </c>
      <c r="E237" s="713">
        <v>0.83755129232500003</v>
      </c>
      <c r="F237" s="706">
        <v>705.79509365343495</v>
      </c>
      <c r="G237" s="707">
        <v>235.26503121781201</v>
      </c>
      <c r="H237" s="709">
        <v>36.840290000000003</v>
      </c>
      <c r="I237" s="706">
        <v>189.7884</v>
      </c>
      <c r="J237" s="707">
        <v>-45.476631217810997</v>
      </c>
      <c r="K237" s="714">
        <v>0.26890014071500001</v>
      </c>
    </row>
    <row r="238" spans="1:11" ht="14.4" customHeight="1" thickBot="1" x14ac:dyDescent="0.35">
      <c r="A238" s="723" t="s">
        <v>557</v>
      </c>
      <c r="B238" s="701">
        <v>627.60747289915105</v>
      </c>
      <c r="C238" s="701">
        <v>525.65345000000002</v>
      </c>
      <c r="D238" s="702">
        <v>-101.954022899151</v>
      </c>
      <c r="E238" s="703">
        <v>0.83755129232500003</v>
      </c>
      <c r="F238" s="701">
        <v>705.79509365343495</v>
      </c>
      <c r="G238" s="702">
        <v>235.26503121781201</v>
      </c>
      <c r="H238" s="704">
        <v>36.840290000000003</v>
      </c>
      <c r="I238" s="701">
        <v>189.7884</v>
      </c>
      <c r="J238" s="702">
        <v>-45.476631217810997</v>
      </c>
      <c r="K238" s="705">
        <v>0.26890014071500001</v>
      </c>
    </row>
    <row r="239" spans="1:11" ht="14.4" customHeight="1" thickBot="1" x14ac:dyDescent="0.35">
      <c r="A239" s="722" t="s">
        <v>558</v>
      </c>
      <c r="B239" s="706">
        <v>0</v>
      </c>
      <c r="C239" s="706">
        <v>1138.222</v>
      </c>
      <c r="D239" s="707">
        <v>1138.222</v>
      </c>
      <c r="E239" s="708" t="s">
        <v>374</v>
      </c>
      <c r="F239" s="706">
        <v>0</v>
      </c>
      <c r="G239" s="707">
        <v>0</v>
      </c>
      <c r="H239" s="709">
        <v>91.161410000000004</v>
      </c>
      <c r="I239" s="706">
        <v>332.29676999999998</v>
      </c>
      <c r="J239" s="707">
        <v>332.29676999999998</v>
      </c>
      <c r="K239" s="710" t="s">
        <v>374</v>
      </c>
    </row>
    <row r="240" spans="1:11" ht="14.4" customHeight="1" thickBot="1" x14ac:dyDescent="0.35">
      <c r="A240" s="723" t="s">
        <v>559</v>
      </c>
      <c r="B240" s="701">
        <v>0</v>
      </c>
      <c r="C240" s="701">
        <v>1138.222</v>
      </c>
      <c r="D240" s="702">
        <v>1138.222</v>
      </c>
      <c r="E240" s="711" t="s">
        <v>374</v>
      </c>
      <c r="F240" s="701">
        <v>0</v>
      </c>
      <c r="G240" s="702">
        <v>0</v>
      </c>
      <c r="H240" s="704">
        <v>91.161410000000004</v>
      </c>
      <c r="I240" s="701">
        <v>332.29676999999998</v>
      </c>
      <c r="J240" s="702">
        <v>332.29676999999998</v>
      </c>
      <c r="K240" s="712" t="s">
        <v>374</v>
      </c>
    </row>
    <row r="241" spans="1:11" ht="14.4" customHeight="1" thickBot="1" x14ac:dyDescent="0.35">
      <c r="A241" s="722" t="s">
        <v>560</v>
      </c>
      <c r="B241" s="706">
        <v>5602.1020075972001</v>
      </c>
      <c r="C241" s="706">
        <v>6368.8710000000001</v>
      </c>
      <c r="D241" s="707">
        <v>766.7689924028</v>
      </c>
      <c r="E241" s="713">
        <v>1.136871658417</v>
      </c>
      <c r="F241" s="706">
        <v>5746.3537354841701</v>
      </c>
      <c r="G241" s="707">
        <v>1915.45124516139</v>
      </c>
      <c r="H241" s="709">
        <v>724.58002999999997</v>
      </c>
      <c r="I241" s="706">
        <v>2266.0861</v>
      </c>
      <c r="J241" s="707">
        <v>350.634854838612</v>
      </c>
      <c r="K241" s="714">
        <v>0.39435200203600002</v>
      </c>
    </row>
    <row r="242" spans="1:11" ht="14.4" customHeight="1" thickBot="1" x14ac:dyDescent="0.35">
      <c r="A242" s="723" t="s">
        <v>561</v>
      </c>
      <c r="B242" s="701">
        <v>5602.1020075972001</v>
      </c>
      <c r="C242" s="701">
        <v>6368.8710000000001</v>
      </c>
      <c r="D242" s="702">
        <v>766.7689924028</v>
      </c>
      <c r="E242" s="703">
        <v>1.136871658417</v>
      </c>
      <c r="F242" s="701">
        <v>5746.3537354841701</v>
      </c>
      <c r="G242" s="702">
        <v>1915.45124516139</v>
      </c>
      <c r="H242" s="704">
        <v>724.58002999999997</v>
      </c>
      <c r="I242" s="701">
        <v>2266.0861</v>
      </c>
      <c r="J242" s="702">
        <v>350.634854838612</v>
      </c>
      <c r="K242" s="705">
        <v>0.39435200203600002</v>
      </c>
    </row>
    <row r="243" spans="1:11" ht="14.4" customHeight="1" thickBot="1" x14ac:dyDescent="0.35">
      <c r="A243" s="719" t="s">
        <v>562</v>
      </c>
      <c r="B243" s="701">
        <v>0</v>
      </c>
      <c r="C243" s="701">
        <v>1.11744</v>
      </c>
      <c r="D243" s="702">
        <v>1.11744</v>
      </c>
      <c r="E243" s="711" t="s">
        <v>329</v>
      </c>
      <c r="F243" s="701">
        <v>0</v>
      </c>
      <c r="G243" s="702">
        <v>0</v>
      </c>
      <c r="H243" s="704">
        <v>0</v>
      </c>
      <c r="I243" s="701">
        <v>0.62663000000000002</v>
      </c>
      <c r="J243" s="702">
        <v>0.62663000000000002</v>
      </c>
      <c r="K243" s="712" t="s">
        <v>374</v>
      </c>
    </row>
    <row r="244" spans="1:11" ht="14.4" customHeight="1" thickBot="1" x14ac:dyDescent="0.35">
      <c r="A244" s="724" t="s">
        <v>563</v>
      </c>
      <c r="B244" s="706">
        <v>0</v>
      </c>
      <c r="C244" s="706">
        <v>1.11744</v>
      </c>
      <c r="D244" s="707">
        <v>1.11744</v>
      </c>
      <c r="E244" s="708" t="s">
        <v>329</v>
      </c>
      <c r="F244" s="706">
        <v>0</v>
      </c>
      <c r="G244" s="707">
        <v>0</v>
      </c>
      <c r="H244" s="709">
        <v>0</v>
      </c>
      <c r="I244" s="706">
        <v>0.62663000000000002</v>
      </c>
      <c r="J244" s="707">
        <v>0.62663000000000002</v>
      </c>
      <c r="K244" s="710" t="s">
        <v>374</v>
      </c>
    </row>
    <row r="245" spans="1:11" ht="14.4" customHeight="1" thickBot="1" x14ac:dyDescent="0.35">
      <c r="A245" s="726" t="s">
        <v>564</v>
      </c>
      <c r="B245" s="706">
        <v>0</v>
      </c>
      <c r="C245" s="706">
        <v>1.11744</v>
      </c>
      <c r="D245" s="707">
        <v>1.11744</v>
      </c>
      <c r="E245" s="708" t="s">
        <v>329</v>
      </c>
      <c r="F245" s="706">
        <v>0</v>
      </c>
      <c r="G245" s="707">
        <v>0</v>
      </c>
      <c r="H245" s="709">
        <v>0</v>
      </c>
      <c r="I245" s="706">
        <v>0.62663000000000002</v>
      </c>
      <c r="J245" s="707">
        <v>0.62663000000000002</v>
      </c>
      <c r="K245" s="710" t="s">
        <v>374</v>
      </c>
    </row>
    <row r="246" spans="1:11" ht="14.4" customHeight="1" thickBot="1" x14ac:dyDescent="0.35">
      <c r="A246" s="722" t="s">
        <v>565</v>
      </c>
      <c r="B246" s="706">
        <v>0</v>
      </c>
      <c r="C246" s="706">
        <v>1.11744</v>
      </c>
      <c r="D246" s="707">
        <v>1.11744</v>
      </c>
      <c r="E246" s="708" t="s">
        <v>374</v>
      </c>
      <c r="F246" s="706">
        <v>0</v>
      </c>
      <c r="G246" s="707">
        <v>0</v>
      </c>
      <c r="H246" s="709">
        <v>0</v>
      </c>
      <c r="I246" s="706">
        <v>0.62663000000000002</v>
      </c>
      <c r="J246" s="707">
        <v>0.62663000000000002</v>
      </c>
      <c r="K246" s="710" t="s">
        <v>374</v>
      </c>
    </row>
    <row r="247" spans="1:11" ht="14.4" customHeight="1" thickBot="1" x14ac:dyDescent="0.35">
      <c r="A247" s="723" t="s">
        <v>566</v>
      </c>
      <c r="B247" s="701">
        <v>0</v>
      </c>
      <c r="C247" s="701">
        <v>1.11744</v>
      </c>
      <c r="D247" s="702">
        <v>1.11744</v>
      </c>
      <c r="E247" s="711" t="s">
        <v>374</v>
      </c>
      <c r="F247" s="701">
        <v>0</v>
      </c>
      <c r="G247" s="702">
        <v>0</v>
      </c>
      <c r="H247" s="704">
        <v>0</v>
      </c>
      <c r="I247" s="701">
        <v>0.62663000000000002</v>
      </c>
      <c r="J247" s="702">
        <v>0.62663000000000002</v>
      </c>
      <c r="K247" s="712" t="s">
        <v>374</v>
      </c>
    </row>
    <row r="248" spans="1:11" ht="14.4" customHeight="1" thickBot="1" x14ac:dyDescent="0.35">
      <c r="A248" s="727"/>
      <c r="B248" s="701">
        <v>-4172.51344815422</v>
      </c>
      <c r="C248" s="701">
        <v>174.929999999833</v>
      </c>
      <c r="D248" s="702">
        <v>4347.4434481540502</v>
      </c>
      <c r="E248" s="703">
        <v>-4.1924370566999998E-2</v>
      </c>
      <c r="F248" s="701">
        <v>9531.3355671092904</v>
      </c>
      <c r="G248" s="702">
        <v>3177.1118557031</v>
      </c>
      <c r="H248" s="704">
        <v>-5511.0478499999699</v>
      </c>
      <c r="I248" s="701">
        <v>-1570.9650099999999</v>
      </c>
      <c r="J248" s="702">
        <v>-4748.0768657030903</v>
      </c>
      <c r="K248" s="705">
        <v>-0.16482107873900001</v>
      </c>
    </row>
    <row r="249" spans="1:11" ht="14.4" customHeight="1" thickBot="1" x14ac:dyDescent="0.35">
      <c r="A249" s="728" t="s">
        <v>66</v>
      </c>
      <c r="B249" s="715">
        <v>-4172.51344815422</v>
      </c>
      <c r="C249" s="715">
        <v>174.929999999833</v>
      </c>
      <c r="D249" s="716">
        <v>4347.4434481540402</v>
      </c>
      <c r="E249" s="717" t="s">
        <v>329</v>
      </c>
      <c r="F249" s="715">
        <v>9531.3355671092904</v>
      </c>
      <c r="G249" s="716">
        <v>3177.11185570309</v>
      </c>
      <c r="H249" s="715">
        <v>-5511.0478499999699</v>
      </c>
      <c r="I249" s="715">
        <v>-1570.9650099999999</v>
      </c>
      <c r="J249" s="716">
        <v>-4748.0768657030903</v>
      </c>
      <c r="K249" s="718">
        <v>-0.16482107873900001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567</v>
      </c>
      <c r="B5" s="730" t="s">
        <v>568</v>
      </c>
      <c r="C5" s="731" t="s">
        <v>569</v>
      </c>
      <c r="D5" s="731" t="s">
        <v>569</v>
      </c>
      <c r="E5" s="731"/>
      <c r="F5" s="731" t="s">
        <v>569</v>
      </c>
      <c r="G5" s="731" t="s">
        <v>569</v>
      </c>
      <c r="H5" s="731" t="s">
        <v>569</v>
      </c>
      <c r="I5" s="732" t="s">
        <v>569</v>
      </c>
      <c r="J5" s="733" t="s">
        <v>73</v>
      </c>
    </row>
    <row r="6" spans="1:10" ht="14.4" customHeight="1" x14ac:dyDescent="0.3">
      <c r="A6" s="729" t="s">
        <v>567</v>
      </c>
      <c r="B6" s="730" t="s">
        <v>570</v>
      </c>
      <c r="C6" s="731">
        <v>653.22952000000032</v>
      </c>
      <c r="D6" s="731">
        <v>649.49627999999984</v>
      </c>
      <c r="E6" s="731"/>
      <c r="F6" s="731">
        <v>535.94991999999979</v>
      </c>
      <c r="G6" s="731">
        <v>700.15946093750006</v>
      </c>
      <c r="H6" s="731">
        <v>-164.20954093750026</v>
      </c>
      <c r="I6" s="732">
        <v>0.76546836813769992</v>
      </c>
      <c r="J6" s="733" t="s">
        <v>1</v>
      </c>
    </row>
    <row r="7" spans="1:10" ht="14.4" customHeight="1" x14ac:dyDescent="0.3">
      <c r="A7" s="729" t="s">
        <v>567</v>
      </c>
      <c r="B7" s="730" t="s">
        <v>571</v>
      </c>
      <c r="C7" s="731">
        <v>22.257400000000001</v>
      </c>
      <c r="D7" s="731">
        <v>13.31</v>
      </c>
      <c r="E7" s="731"/>
      <c r="F7" s="731">
        <v>3.4133599999999999</v>
      </c>
      <c r="G7" s="731">
        <v>8.3333330078125005</v>
      </c>
      <c r="H7" s="731">
        <v>-4.9199730078125006</v>
      </c>
      <c r="I7" s="732">
        <v>0.40960321600012561</v>
      </c>
      <c r="J7" s="733" t="s">
        <v>1</v>
      </c>
    </row>
    <row r="8" spans="1:10" ht="14.4" customHeight="1" x14ac:dyDescent="0.3">
      <c r="A8" s="729" t="s">
        <v>567</v>
      </c>
      <c r="B8" s="730" t="s">
        <v>572</v>
      </c>
      <c r="C8" s="731">
        <v>59.48283</v>
      </c>
      <c r="D8" s="731">
        <v>117.86346999999999</v>
      </c>
      <c r="E8" s="731"/>
      <c r="F8" s="731">
        <v>59.615430000000003</v>
      </c>
      <c r="G8" s="731">
        <v>108.3333359375</v>
      </c>
      <c r="H8" s="731">
        <v>-48.717905937499992</v>
      </c>
      <c r="I8" s="732">
        <v>0.55029626369480145</v>
      </c>
      <c r="J8" s="733" t="s">
        <v>1</v>
      </c>
    </row>
    <row r="9" spans="1:10" ht="14.4" customHeight="1" x14ac:dyDescent="0.3">
      <c r="A9" s="729" t="s">
        <v>567</v>
      </c>
      <c r="B9" s="730" t="s">
        <v>573</v>
      </c>
      <c r="C9" s="731">
        <v>24.857289999999995</v>
      </c>
      <c r="D9" s="731">
        <v>1.2887199999999996</v>
      </c>
      <c r="E9" s="731"/>
      <c r="F9" s="731">
        <v>8.3995099999999869</v>
      </c>
      <c r="G9" s="731">
        <v>6.6666661376953122</v>
      </c>
      <c r="H9" s="731">
        <v>1.7328438623046747</v>
      </c>
      <c r="I9" s="732">
        <v>1.25992659996976</v>
      </c>
      <c r="J9" s="733" t="s">
        <v>1</v>
      </c>
    </row>
    <row r="10" spans="1:10" ht="14.4" customHeight="1" x14ac:dyDescent="0.3">
      <c r="A10" s="729" t="s">
        <v>567</v>
      </c>
      <c r="B10" s="730" t="s">
        <v>574</v>
      </c>
      <c r="C10" s="731">
        <v>8.3646199999999986</v>
      </c>
      <c r="D10" s="731">
        <v>3.0225800000000005</v>
      </c>
      <c r="E10" s="731"/>
      <c r="F10" s="731">
        <v>10.048139999999998</v>
      </c>
      <c r="G10" s="731">
        <v>13.333333374023438</v>
      </c>
      <c r="H10" s="731">
        <v>-3.2851933740234394</v>
      </c>
      <c r="I10" s="732">
        <v>0.75361049770016308</v>
      </c>
      <c r="J10" s="733" t="s">
        <v>1</v>
      </c>
    </row>
    <row r="11" spans="1:10" ht="14.4" customHeight="1" x14ac:dyDescent="0.3">
      <c r="A11" s="729" t="s">
        <v>567</v>
      </c>
      <c r="B11" s="730" t="s">
        <v>575</v>
      </c>
      <c r="C11" s="731">
        <v>31.407170000000001</v>
      </c>
      <c r="D11" s="731">
        <v>32.182600000000001</v>
      </c>
      <c r="E11" s="731"/>
      <c r="F11" s="731">
        <v>29.005759999999999</v>
      </c>
      <c r="G11" s="731">
        <v>36.666668273925779</v>
      </c>
      <c r="H11" s="731">
        <v>-7.6609082739257808</v>
      </c>
      <c r="I11" s="732">
        <v>0.79106614714231982</v>
      </c>
      <c r="J11" s="733" t="s">
        <v>1</v>
      </c>
    </row>
    <row r="12" spans="1:10" ht="14.4" customHeight="1" x14ac:dyDescent="0.3">
      <c r="A12" s="729" t="s">
        <v>567</v>
      </c>
      <c r="B12" s="730" t="s">
        <v>576</v>
      </c>
      <c r="C12" s="731">
        <v>2.2626400000000002</v>
      </c>
      <c r="D12" s="731">
        <v>2.4327300000000003</v>
      </c>
      <c r="E12" s="731"/>
      <c r="F12" s="731">
        <v>0.43176000000000003</v>
      </c>
      <c r="G12" s="731">
        <v>3.3333332519531247</v>
      </c>
      <c r="H12" s="731">
        <v>-2.9015732519531245</v>
      </c>
      <c r="I12" s="732">
        <v>0.12952800316230478</v>
      </c>
      <c r="J12" s="733" t="s">
        <v>1</v>
      </c>
    </row>
    <row r="13" spans="1:10" ht="14.4" customHeight="1" x14ac:dyDescent="0.3">
      <c r="A13" s="729" t="s">
        <v>567</v>
      </c>
      <c r="B13" s="730" t="s">
        <v>577</v>
      </c>
      <c r="C13" s="731">
        <v>1622.6911499999999</v>
      </c>
      <c r="D13" s="731">
        <v>1966.9010000000001</v>
      </c>
      <c r="E13" s="731"/>
      <c r="F13" s="731">
        <v>689.39430000000004</v>
      </c>
      <c r="G13" s="731">
        <v>1333.3991249999999</v>
      </c>
      <c r="H13" s="731">
        <v>-644.00482499999987</v>
      </c>
      <c r="I13" s="732">
        <v>0.51702021328385084</v>
      </c>
      <c r="J13" s="733" t="s">
        <v>1</v>
      </c>
    </row>
    <row r="14" spans="1:10" ht="14.4" customHeight="1" x14ac:dyDescent="0.3">
      <c r="A14" s="729" t="s">
        <v>567</v>
      </c>
      <c r="B14" s="730" t="s">
        <v>578</v>
      </c>
      <c r="C14" s="731">
        <v>102.52413000000001</v>
      </c>
      <c r="D14" s="731">
        <v>82.193989999999985</v>
      </c>
      <c r="E14" s="731"/>
      <c r="F14" s="731">
        <v>218.36677999999998</v>
      </c>
      <c r="G14" s="731">
        <v>133.33333203124999</v>
      </c>
      <c r="H14" s="731">
        <v>85.033447968749982</v>
      </c>
      <c r="I14" s="732">
        <v>1.6377508659936606</v>
      </c>
      <c r="J14" s="733" t="s">
        <v>1</v>
      </c>
    </row>
    <row r="15" spans="1:10" ht="14.4" customHeight="1" x14ac:dyDescent="0.3">
      <c r="A15" s="729" t="s">
        <v>567</v>
      </c>
      <c r="B15" s="730" t="s">
        <v>579</v>
      </c>
      <c r="C15" s="731">
        <v>2527.0767500000002</v>
      </c>
      <c r="D15" s="731">
        <v>2868.6913699999996</v>
      </c>
      <c r="E15" s="731"/>
      <c r="F15" s="731">
        <v>1554.6249599999999</v>
      </c>
      <c r="G15" s="731">
        <v>2343.5585879516602</v>
      </c>
      <c r="H15" s="731">
        <v>-788.93362795166036</v>
      </c>
      <c r="I15" s="732">
        <v>0.66336082570855981</v>
      </c>
      <c r="J15" s="733" t="s">
        <v>580</v>
      </c>
    </row>
    <row r="17" spans="1:10" ht="14.4" customHeight="1" x14ac:dyDescent="0.3">
      <c r="A17" s="729" t="s">
        <v>567</v>
      </c>
      <c r="B17" s="730" t="s">
        <v>568</v>
      </c>
      <c r="C17" s="731" t="s">
        <v>569</v>
      </c>
      <c r="D17" s="731" t="s">
        <v>569</v>
      </c>
      <c r="E17" s="731"/>
      <c r="F17" s="731" t="s">
        <v>569</v>
      </c>
      <c r="G17" s="731" t="s">
        <v>569</v>
      </c>
      <c r="H17" s="731" t="s">
        <v>569</v>
      </c>
      <c r="I17" s="732" t="s">
        <v>569</v>
      </c>
      <c r="J17" s="733" t="s">
        <v>73</v>
      </c>
    </row>
    <row r="18" spans="1:10" ht="14.4" customHeight="1" x14ac:dyDescent="0.3">
      <c r="A18" s="729" t="s">
        <v>581</v>
      </c>
      <c r="B18" s="730" t="s">
        <v>582</v>
      </c>
      <c r="C18" s="731" t="s">
        <v>569</v>
      </c>
      <c r="D18" s="731" t="s">
        <v>569</v>
      </c>
      <c r="E18" s="731"/>
      <c r="F18" s="731" t="s">
        <v>569</v>
      </c>
      <c r="G18" s="731" t="s">
        <v>569</v>
      </c>
      <c r="H18" s="731" t="s">
        <v>569</v>
      </c>
      <c r="I18" s="732" t="s">
        <v>569</v>
      </c>
      <c r="J18" s="733" t="s">
        <v>0</v>
      </c>
    </row>
    <row r="19" spans="1:10" ht="14.4" customHeight="1" x14ac:dyDescent="0.3">
      <c r="A19" s="729" t="s">
        <v>581</v>
      </c>
      <c r="B19" s="730" t="s">
        <v>570</v>
      </c>
      <c r="C19" s="731">
        <v>75.862220000000022</v>
      </c>
      <c r="D19" s="731">
        <v>81.035479999999993</v>
      </c>
      <c r="E19" s="731"/>
      <c r="F19" s="731">
        <v>95.800360000000012</v>
      </c>
      <c r="G19" s="731">
        <v>93</v>
      </c>
      <c r="H19" s="731">
        <v>2.800360000000012</v>
      </c>
      <c r="I19" s="732">
        <v>1.0301113978494625</v>
      </c>
      <c r="J19" s="733" t="s">
        <v>1</v>
      </c>
    </row>
    <row r="20" spans="1:10" ht="14.4" customHeight="1" x14ac:dyDescent="0.3">
      <c r="A20" s="729" t="s">
        <v>581</v>
      </c>
      <c r="B20" s="730" t="s">
        <v>573</v>
      </c>
      <c r="C20" s="731">
        <v>0</v>
      </c>
      <c r="D20" s="731">
        <v>2.8884100000000008</v>
      </c>
      <c r="E20" s="731"/>
      <c r="F20" s="731">
        <v>0</v>
      </c>
      <c r="G20" s="731">
        <v>1</v>
      </c>
      <c r="H20" s="731">
        <v>-1</v>
      </c>
      <c r="I20" s="732">
        <v>0</v>
      </c>
      <c r="J20" s="733" t="s">
        <v>1</v>
      </c>
    </row>
    <row r="21" spans="1:10" ht="14.4" customHeight="1" x14ac:dyDescent="0.3">
      <c r="A21" s="729" t="s">
        <v>581</v>
      </c>
      <c r="B21" s="730" t="s">
        <v>574</v>
      </c>
      <c r="C21" s="731">
        <v>0</v>
      </c>
      <c r="D21" s="731">
        <v>0</v>
      </c>
      <c r="E21" s="731"/>
      <c r="F21" s="731">
        <v>0</v>
      </c>
      <c r="G21" s="731">
        <v>2</v>
      </c>
      <c r="H21" s="731">
        <v>-2</v>
      </c>
      <c r="I21" s="732">
        <v>0</v>
      </c>
      <c r="J21" s="733" t="s">
        <v>1</v>
      </c>
    </row>
    <row r="22" spans="1:10" ht="14.4" customHeight="1" x14ac:dyDescent="0.3">
      <c r="A22" s="729" t="s">
        <v>581</v>
      </c>
      <c r="B22" s="730" t="s">
        <v>575</v>
      </c>
      <c r="C22" s="731">
        <v>3.8843000000000001</v>
      </c>
      <c r="D22" s="731">
        <v>4.4534899999999995</v>
      </c>
      <c r="E22" s="731"/>
      <c r="F22" s="731">
        <v>5.7579099999999999</v>
      </c>
      <c r="G22" s="731">
        <v>4</v>
      </c>
      <c r="H22" s="731">
        <v>1.7579099999999999</v>
      </c>
      <c r="I22" s="732">
        <v>1.4394775</v>
      </c>
      <c r="J22" s="733" t="s">
        <v>1</v>
      </c>
    </row>
    <row r="23" spans="1:10" ht="14.4" customHeight="1" x14ac:dyDescent="0.3">
      <c r="A23" s="729" t="s">
        <v>581</v>
      </c>
      <c r="B23" s="730" t="s">
        <v>576</v>
      </c>
      <c r="C23" s="731">
        <v>1.2969000000000002</v>
      </c>
      <c r="D23" s="731">
        <v>1.7147000000000001</v>
      </c>
      <c r="E23" s="731"/>
      <c r="F23" s="731">
        <v>0.21558000000000002</v>
      </c>
      <c r="G23" s="731">
        <v>2</v>
      </c>
      <c r="H23" s="731">
        <v>-1.7844199999999999</v>
      </c>
      <c r="I23" s="732">
        <v>0.10779000000000001</v>
      </c>
      <c r="J23" s="733" t="s">
        <v>1</v>
      </c>
    </row>
    <row r="24" spans="1:10" ht="14.4" customHeight="1" x14ac:dyDescent="0.3">
      <c r="A24" s="729" t="s">
        <v>581</v>
      </c>
      <c r="B24" s="730" t="s">
        <v>578</v>
      </c>
      <c r="C24" s="731">
        <v>48.062190000000001</v>
      </c>
      <c r="D24" s="731">
        <v>36.80462</v>
      </c>
      <c r="E24" s="731"/>
      <c r="F24" s="731">
        <v>33.789389999999997</v>
      </c>
      <c r="G24" s="731">
        <v>44</v>
      </c>
      <c r="H24" s="731">
        <v>-10.210610000000003</v>
      </c>
      <c r="I24" s="732">
        <v>0.76794068181818176</v>
      </c>
      <c r="J24" s="733" t="s">
        <v>1</v>
      </c>
    </row>
    <row r="25" spans="1:10" ht="14.4" customHeight="1" x14ac:dyDescent="0.3">
      <c r="A25" s="729" t="s">
        <v>581</v>
      </c>
      <c r="B25" s="730" t="s">
        <v>583</v>
      </c>
      <c r="C25" s="731">
        <v>129.10561000000001</v>
      </c>
      <c r="D25" s="731">
        <v>126.8967</v>
      </c>
      <c r="E25" s="731"/>
      <c r="F25" s="731">
        <v>135.56324000000001</v>
      </c>
      <c r="G25" s="731">
        <v>146</v>
      </c>
      <c r="H25" s="731">
        <v>-10.436759999999992</v>
      </c>
      <c r="I25" s="732">
        <v>0.92851534246575351</v>
      </c>
      <c r="J25" s="733" t="s">
        <v>584</v>
      </c>
    </row>
    <row r="26" spans="1:10" ht="14.4" customHeight="1" x14ac:dyDescent="0.3">
      <c r="A26" s="729" t="s">
        <v>569</v>
      </c>
      <c r="B26" s="730" t="s">
        <v>569</v>
      </c>
      <c r="C26" s="731" t="s">
        <v>569</v>
      </c>
      <c r="D26" s="731" t="s">
        <v>569</v>
      </c>
      <c r="E26" s="731"/>
      <c r="F26" s="731" t="s">
        <v>569</v>
      </c>
      <c r="G26" s="731" t="s">
        <v>569</v>
      </c>
      <c r="H26" s="731" t="s">
        <v>569</v>
      </c>
      <c r="I26" s="732" t="s">
        <v>569</v>
      </c>
      <c r="J26" s="733" t="s">
        <v>585</v>
      </c>
    </row>
    <row r="27" spans="1:10" ht="14.4" customHeight="1" x14ac:dyDescent="0.3">
      <c r="A27" s="729" t="s">
        <v>586</v>
      </c>
      <c r="B27" s="730" t="s">
        <v>587</v>
      </c>
      <c r="C27" s="731" t="s">
        <v>569</v>
      </c>
      <c r="D27" s="731" t="s">
        <v>569</v>
      </c>
      <c r="E27" s="731"/>
      <c r="F27" s="731" t="s">
        <v>569</v>
      </c>
      <c r="G27" s="731" t="s">
        <v>569</v>
      </c>
      <c r="H27" s="731" t="s">
        <v>569</v>
      </c>
      <c r="I27" s="732" t="s">
        <v>569</v>
      </c>
      <c r="J27" s="733" t="s">
        <v>0</v>
      </c>
    </row>
    <row r="28" spans="1:10" ht="14.4" customHeight="1" x14ac:dyDescent="0.3">
      <c r="A28" s="729" t="s">
        <v>586</v>
      </c>
      <c r="B28" s="730" t="s">
        <v>570</v>
      </c>
      <c r="C28" s="731">
        <v>48.654760000000024</v>
      </c>
      <c r="D28" s="731">
        <v>0</v>
      </c>
      <c r="E28" s="731"/>
      <c r="F28" s="731">
        <v>0</v>
      </c>
      <c r="G28" s="731">
        <v>0</v>
      </c>
      <c r="H28" s="731">
        <v>0</v>
      </c>
      <c r="I28" s="732" t="s">
        <v>569</v>
      </c>
      <c r="J28" s="733" t="s">
        <v>1</v>
      </c>
    </row>
    <row r="29" spans="1:10" ht="14.4" customHeight="1" x14ac:dyDescent="0.3">
      <c r="A29" s="729" t="s">
        <v>586</v>
      </c>
      <c r="B29" s="730" t="s">
        <v>573</v>
      </c>
      <c r="C29" s="731">
        <v>3.88754</v>
      </c>
      <c r="D29" s="731">
        <v>0</v>
      </c>
      <c r="E29" s="731"/>
      <c r="F29" s="731">
        <v>0</v>
      </c>
      <c r="G29" s="731">
        <v>0</v>
      </c>
      <c r="H29" s="731">
        <v>0</v>
      </c>
      <c r="I29" s="732" t="s">
        <v>569</v>
      </c>
      <c r="J29" s="733" t="s">
        <v>1</v>
      </c>
    </row>
    <row r="30" spans="1:10" ht="14.4" customHeight="1" x14ac:dyDescent="0.3">
      <c r="A30" s="729" t="s">
        <v>586</v>
      </c>
      <c r="B30" s="730" t="s">
        <v>575</v>
      </c>
      <c r="C30" s="731">
        <v>1.2898499999999999</v>
      </c>
      <c r="D30" s="731">
        <v>0</v>
      </c>
      <c r="E30" s="731"/>
      <c r="F30" s="731">
        <v>0</v>
      </c>
      <c r="G30" s="731">
        <v>1</v>
      </c>
      <c r="H30" s="731">
        <v>-1</v>
      </c>
      <c r="I30" s="732">
        <v>0</v>
      </c>
      <c r="J30" s="733" t="s">
        <v>1</v>
      </c>
    </row>
    <row r="31" spans="1:10" ht="14.4" customHeight="1" x14ac:dyDescent="0.3">
      <c r="A31" s="729" t="s">
        <v>586</v>
      </c>
      <c r="B31" s="730" t="s">
        <v>576</v>
      </c>
      <c r="C31" s="731">
        <v>0.32461000000000001</v>
      </c>
      <c r="D31" s="731">
        <v>0</v>
      </c>
      <c r="E31" s="731"/>
      <c r="F31" s="731">
        <v>0</v>
      </c>
      <c r="G31" s="731">
        <v>0</v>
      </c>
      <c r="H31" s="731">
        <v>0</v>
      </c>
      <c r="I31" s="732" t="s">
        <v>569</v>
      </c>
      <c r="J31" s="733" t="s">
        <v>1</v>
      </c>
    </row>
    <row r="32" spans="1:10" ht="14.4" customHeight="1" x14ac:dyDescent="0.3">
      <c r="A32" s="729" t="s">
        <v>586</v>
      </c>
      <c r="B32" s="730" t="s">
        <v>588</v>
      </c>
      <c r="C32" s="731">
        <v>54.156760000000027</v>
      </c>
      <c r="D32" s="731">
        <v>0</v>
      </c>
      <c r="E32" s="731"/>
      <c r="F32" s="731">
        <v>0</v>
      </c>
      <c r="G32" s="731">
        <v>1</v>
      </c>
      <c r="H32" s="731">
        <v>-1</v>
      </c>
      <c r="I32" s="732">
        <v>0</v>
      </c>
      <c r="J32" s="733" t="s">
        <v>584</v>
      </c>
    </row>
    <row r="33" spans="1:10" ht="14.4" customHeight="1" x14ac:dyDescent="0.3">
      <c r="A33" s="729" t="s">
        <v>569</v>
      </c>
      <c r="B33" s="730" t="s">
        <v>569</v>
      </c>
      <c r="C33" s="731" t="s">
        <v>569</v>
      </c>
      <c r="D33" s="731" t="s">
        <v>569</v>
      </c>
      <c r="E33" s="731"/>
      <c r="F33" s="731" t="s">
        <v>569</v>
      </c>
      <c r="G33" s="731" t="s">
        <v>569</v>
      </c>
      <c r="H33" s="731" t="s">
        <v>569</v>
      </c>
      <c r="I33" s="732" t="s">
        <v>569</v>
      </c>
      <c r="J33" s="733" t="s">
        <v>585</v>
      </c>
    </row>
    <row r="34" spans="1:10" ht="14.4" customHeight="1" x14ac:dyDescent="0.3">
      <c r="A34" s="729" t="s">
        <v>589</v>
      </c>
      <c r="B34" s="730" t="s">
        <v>590</v>
      </c>
      <c r="C34" s="731" t="s">
        <v>569</v>
      </c>
      <c r="D34" s="731" t="s">
        <v>569</v>
      </c>
      <c r="E34" s="731"/>
      <c r="F34" s="731" t="s">
        <v>569</v>
      </c>
      <c r="G34" s="731" t="s">
        <v>569</v>
      </c>
      <c r="H34" s="731" t="s">
        <v>569</v>
      </c>
      <c r="I34" s="732" t="s">
        <v>569</v>
      </c>
      <c r="J34" s="733" t="s">
        <v>0</v>
      </c>
    </row>
    <row r="35" spans="1:10" ht="14.4" customHeight="1" x14ac:dyDescent="0.3">
      <c r="A35" s="729" t="s">
        <v>589</v>
      </c>
      <c r="B35" s="730" t="s">
        <v>570</v>
      </c>
      <c r="C35" s="731">
        <v>0.69940000000000013</v>
      </c>
      <c r="D35" s="731">
        <v>0</v>
      </c>
      <c r="E35" s="731"/>
      <c r="F35" s="731">
        <v>0</v>
      </c>
      <c r="G35" s="731">
        <v>0</v>
      </c>
      <c r="H35" s="731">
        <v>0</v>
      </c>
      <c r="I35" s="732" t="s">
        <v>569</v>
      </c>
      <c r="J35" s="733" t="s">
        <v>1</v>
      </c>
    </row>
    <row r="36" spans="1:10" ht="14.4" customHeight="1" x14ac:dyDescent="0.3">
      <c r="A36" s="729" t="s">
        <v>589</v>
      </c>
      <c r="B36" s="730" t="s">
        <v>591</v>
      </c>
      <c r="C36" s="731">
        <v>0.69940000000000013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569</v>
      </c>
      <c r="J36" s="733" t="s">
        <v>584</v>
      </c>
    </row>
    <row r="37" spans="1:10" ht="14.4" customHeight="1" x14ac:dyDescent="0.3">
      <c r="A37" s="729" t="s">
        <v>569</v>
      </c>
      <c r="B37" s="730" t="s">
        <v>569</v>
      </c>
      <c r="C37" s="731" t="s">
        <v>569</v>
      </c>
      <c r="D37" s="731" t="s">
        <v>569</v>
      </c>
      <c r="E37" s="731"/>
      <c r="F37" s="731" t="s">
        <v>569</v>
      </c>
      <c r="G37" s="731" t="s">
        <v>569</v>
      </c>
      <c r="H37" s="731" t="s">
        <v>569</v>
      </c>
      <c r="I37" s="732" t="s">
        <v>569</v>
      </c>
      <c r="J37" s="733" t="s">
        <v>585</v>
      </c>
    </row>
    <row r="38" spans="1:10" ht="14.4" customHeight="1" x14ac:dyDescent="0.3">
      <c r="A38" s="729" t="s">
        <v>592</v>
      </c>
      <c r="B38" s="730" t="s">
        <v>593</v>
      </c>
      <c r="C38" s="731" t="s">
        <v>569</v>
      </c>
      <c r="D38" s="731" t="s">
        <v>569</v>
      </c>
      <c r="E38" s="731"/>
      <c r="F38" s="731" t="s">
        <v>569</v>
      </c>
      <c r="G38" s="731" t="s">
        <v>569</v>
      </c>
      <c r="H38" s="731" t="s">
        <v>569</v>
      </c>
      <c r="I38" s="732" t="s">
        <v>569</v>
      </c>
      <c r="J38" s="733" t="s">
        <v>0</v>
      </c>
    </row>
    <row r="39" spans="1:10" ht="14.4" customHeight="1" x14ac:dyDescent="0.3">
      <c r="A39" s="729" t="s">
        <v>592</v>
      </c>
      <c r="B39" s="730" t="s">
        <v>570</v>
      </c>
      <c r="C39" s="731">
        <v>528.01314000000036</v>
      </c>
      <c r="D39" s="731">
        <v>568.46079999999984</v>
      </c>
      <c r="E39" s="731"/>
      <c r="F39" s="731">
        <v>440.14955999999984</v>
      </c>
      <c r="G39" s="731">
        <v>607</v>
      </c>
      <c r="H39" s="731">
        <v>-166.85044000000016</v>
      </c>
      <c r="I39" s="732">
        <v>0.72512283360790752</v>
      </c>
      <c r="J39" s="733" t="s">
        <v>1</v>
      </c>
    </row>
    <row r="40" spans="1:10" ht="14.4" customHeight="1" x14ac:dyDescent="0.3">
      <c r="A40" s="729" t="s">
        <v>592</v>
      </c>
      <c r="B40" s="730" t="s">
        <v>571</v>
      </c>
      <c r="C40" s="731">
        <v>22.257400000000001</v>
      </c>
      <c r="D40" s="731">
        <v>13.31</v>
      </c>
      <c r="E40" s="731"/>
      <c r="F40" s="731">
        <v>3.4133599999999999</v>
      </c>
      <c r="G40" s="731">
        <v>8</v>
      </c>
      <c r="H40" s="731">
        <v>-4.5866400000000001</v>
      </c>
      <c r="I40" s="732">
        <v>0.42666999999999999</v>
      </c>
      <c r="J40" s="733" t="s">
        <v>1</v>
      </c>
    </row>
    <row r="41" spans="1:10" ht="14.4" customHeight="1" x14ac:dyDescent="0.3">
      <c r="A41" s="729" t="s">
        <v>592</v>
      </c>
      <c r="B41" s="730" t="s">
        <v>572</v>
      </c>
      <c r="C41" s="731">
        <v>59.48283</v>
      </c>
      <c r="D41" s="731">
        <v>117.86346999999999</v>
      </c>
      <c r="E41" s="731"/>
      <c r="F41" s="731">
        <v>59.615430000000003</v>
      </c>
      <c r="G41" s="731">
        <v>108</v>
      </c>
      <c r="H41" s="731">
        <v>-48.384569999999997</v>
      </c>
      <c r="I41" s="732">
        <v>0.55199472222222223</v>
      </c>
      <c r="J41" s="733" t="s">
        <v>1</v>
      </c>
    </row>
    <row r="42" spans="1:10" ht="14.4" customHeight="1" x14ac:dyDescent="0.3">
      <c r="A42" s="729" t="s">
        <v>592</v>
      </c>
      <c r="B42" s="730" t="s">
        <v>573</v>
      </c>
      <c r="C42" s="731">
        <v>20.969749999999994</v>
      </c>
      <c r="D42" s="731">
        <v>-1.5996900000000012</v>
      </c>
      <c r="E42" s="731"/>
      <c r="F42" s="731">
        <v>8.3995099999999869</v>
      </c>
      <c r="G42" s="731">
        <v>5</v>
      </c>
      <c r="H42" s="731">
        <v>3.3995099999999869</v>
      </c>
      <c r="I42" s="732">
        <v>1.6799019999999973</v>
      </c>
      <c r="J42" s="733" t="s">
        <v>1</v>
      </c>
    </row>
    <row r="43" spans="1:10" ht="14.4" customHeight="1" x14ac:dyDescent="0.3">
      <c r="A43" s="729" t="s">
        <v>592</v>
      </c>
      <c r="B43" s="730" t="s">
        <v>574</v>
      </c>
      <c r="C43" s="731">
        <v>8.3646199999999986</v>
      </c>
      <c r="D43" s="731">
        <v>3.0225800000000005</v>
      </c>
      <c r="E43" s="731"/>
      <c r="F43" s="731">
        <v>10.048139999999998</v>
      </c>
      <c r="G43" s="731">
        <v>12</v>
      </c>
      <c r="H43" s="731">
        <v>-1.9518600000000017</v>
      </c>
      <c r="I43" s="732">
        <v>0.83734499999999989</v>
      </c>
      <c r="J43" s="733" t="s">
        <v>1</v>
      </c>
    </row>
    <row r="44" spans="1:10" ht="14.4" customHeight="1" x14ac:dyDescent="0.3">
      <c r="A44" s="729" t="s">
        <v>592</v>
      </c>
      <c r="B44" s="730" t="s">
        <v>575</v>
      </c>
      <c r="C44" s="731">
        <v>26.23302</v>
      </c>
      <c r="D44" s="731">
        <v>27.729110000000002</v>
      </c>
      <c r="E44" s="731"/>
      <c r="F44" s="731">
        <v>23.24785</v>
      </c>
      <c r="G44" s="731">
        <v>31</v>
      </c>
      <c r="H44" s="731">
        <v>-7.7521500000000003</v>
      </c>
      <c r="I44" s="732">
        <v>0.74993064516129027</v>
      </c>
      <c r="J44" s="733" t="s">
        <v>1</v>
      </c>
    </row>
    <row r="45" spans="1:10" ht="14.4" customHeight="1" x14ac:dyDescent="0.3">
      <c r="A45" s="729" t="s">
        <v>592</v>
      </c>
      <c r="B45" s="730" t="s">
        <v>576</v>
      </c>
      <c r="C45" s="731">
        <v>0.64112999999999998</v>
      </c>
      <c r="D45" s="731">
        <v>0.71802999999999995</v>
      </c>
      <c r="E45" s="731"/>
      <c r="F45" s="731">
        <v>0.21618000000000001</v>
      </c>
      <c r="G45" s="731">
        <v>2</v>
      </c>
      <c r="H45" s="731">
        <v>-1.78382</v>
      </c>
      <c r="I45" s="732">
        <v>0.10809000000000001</v>
      </c>
      <c r="J45" s="733" t="s">
        <v>1</v>
      </c>
    </row>
    <row r="46" spans="1:10" ht="14.4" customHeight="1" x14ac:dyDescent="0.3">
      <c r="A46" s="729" t="s">
        <v>592</v>
      </c>
      <c r="B46" s="730" t="s">
        <v>578</v>
      </c>
      <c r="C46" s="731">
        <v>54.461940000000006</v>
      </c>
      <c r="D46" s="731">
        <v>45.389369999999992</v>
      </c>
      <c r="E46" s="731"/>
      <c r="F46" s="731">
        <v>184.57738999999998</v>
      </c>
      <c r="G46" s="731">
        <v>89</v>
      </c>
      <c r="H46" s="731">
        <v>95.57738999999998</v>
      </c>
      <c r="I46" s="732">
        <v>2.0739032584269661</v>
      </c>
      <c r="J46" s="733" t="s">
        <v>1</v>
      </c>
    </row>
    <row r="47" spans="1:10" ht="14.4" customHeight="1" x14ac:dyDescent="0.3">
      <c r="A47" s="729" t="s">
        <v>592</v>
      </c>
      <c r="B47" s="730" t="s">
        <v>594</v>
      </c>
      <c r="C47" s="731">
        <v>720.42383000000029</v>
      </c>
      <c r="D47" s="731">
        <v>774.8936699999997</v>
      </c>
      <c r="E47" s="731"/>
      <c r="F47" s="731">
        <v>729.66741999999977</v>
      </c>
      <c r="G47" s="731">
        <v>863</v>
      </c>
      <c r="H47" s="731">
        <v>-133.33258000000023</v>
      </c>
      <c r="I47" s="732">
        <v>0.84550106604866715</v>
      </c>
      <c r="J47" s="733" t="s">
        <v>584</v>
      </c>
    </row>
    <row r="48" spans="1:10" ht="14.4" customHeight="1" x14ac:dyDescent="0.3">
      <c r="A48" s="729" t="s">
        <v>569</v>
      </c>
      <c r="B48" s="730" t="s">
        <v>569</v>
      </c>
      <c r="C48" s="731" t="s">
        <v>569</v>
      </c>
      <c r="D48" s="731" t="s">
        <v>569</v>
      </c>
      <c r="E48" s="731"/>
      <c r="F48" s="731" t="s">
        <v>569</v>
      </c>
      <c r="G48" s="731" t="s">
        <v>569</v>
      </c>
      <c r="H48" s="731" t="s">
        <v>569</v>
      </c>
      <c r="I48" s="732" t="s">
        <v>569</v>
      </c>
      <c r="J48" s="733" t="s">
        <v>585</v>
      </c>
    </row>
    <row r="49" spans="1:10" ht="14.4" customHeight="1" x14ac:dyDescent="0.3">
      <c r="A49" s="729" t="s">
        <v>595</v>
      </c>
      <c r="B49" s="730" t="s">
        <v>596</v>
      </c>
      <c r="C49" s="731" t="s">
        <v>569</v>
      </c>
      <c r="D49" s="731" t="s">
        <v>569</v>
      </c>
      <c r="E49" s="731"/>
      <c r="F49" s="731" t="s">
        <v>569</v>
      </c>
      <c r="G49" s="731" t="s">
        <v>569</v>
      </c>
      <c r="H49" s="731" t="s">
        <v>569</v>
      </c>
      <c r="I49" s="732" t="s">
        <v>569</v>
      </c>
      <c r="J49" s="733" t="s">
        <v>0</v>
      </c>
    </row>
    <row r="50" spans="1:10" ht="14.4" customHeight="1" x14ac:dyDescent="0.3">
      <c r="A50" s="729" t="s">
        <v>595</v>
      </c>
      <c r="B50" s="730" t="s">
        <v>577</v>
      </c>
      <c r="C50" s="731">
        <v>1622.6911499999999</v>
      </c>
      <c r="D50" s="731">
        <v>1966.9010000000001</v>
      </c>
      <c r="E50" s="731"/>
      <c r="F50" s="731">
        <v>689.39430000000004</v>
      </c>
      <c r="G50" s="731">
        <v>1333</v>
      </c>
      <c r="H50" s="731">
        <v>-643.60569999999996</v>
      </c>
      <c r="I50" s="732">
        <v>0.51717501875468874</v>
      </c>
      <c r="J50" s="733" t="s">
        <v>1</v>
      </c>
    </row>
    <row r="51" spans="1:10" ht="14.4" customHeight="1" x14ac:dyDescent="0.3">
      <c r="A51" s="729" t="s">
        <v>595</v>
      </c>
      <c r="B51" s="730" t="s">
        <v>597</v>
      </c>
      <c r="C51" s="731">
        <v>1622.6911499999999</v>
      </c>
      <c r="D51" s="731">
        <v>1966.9010000000001</v>
      </c>
      <c r="E51" s="731"/>
      <c r="F51" s="731">
        <v>689.39430000000004</v>
      </c>
      <c r="G51" s="731">
        <v>1333</v>
      </c>
      <c r="H51" s="731">
        <v>-643.60569999999996</v>
      </c>
      <c r="I51" s="732">
        <v>0.51717501875468874</v>
      </c>
      <c r="J51" s="733" t="s">
        <v>584</v>
      </c>
    </row>
    <row r="52" spans="1:10" ht="14.4" customHeight="1" x14ac:dyDescent="0.3">
      <c r="A52" s="729" t="s">
        <v>569</v>
      </c>
      <c r="B52" s="730" t="s">
        <v>569</v>
      </c>
      <c r="C52" s="731" t="s">
        <v>569</v>
      </c>
      <c r="D52" s="731" t="s">
        <v>569</v>
      </c>
      <c r="E52" s="731"/>
      <c r="F52" s="731" t="s">
        <v>569</v>
      </c>
      <c r="G52" s="731" t="s">
        <v>569</v>
      </c>
      <c r="H52" s="731" t="s">
        <v>569</v>
      </c>
      <c r="I52" s="732" t="s">
        <v>569</v>
      </c>
      <c r="J52" s="733" t="s">
        <v>585</v>
      </c>
    </row>
    <row r="53" spans="1:10" ht="14.4" customHeight="1" x14ac:dyDescent="0.3">
      <c r="A53" s="729" t="s">
        <v>567</v>
      </c>
      <c r="B53" s="730" t="s">
        <v>579</v>
      </c>
      <c r="C53" s="731">
        <v>2527.0767500000002</v>
      </c>
      <c r="D53" s="731">
        <v>2868.6913699999996</v>
      </c>
      <c r="E53" s="731"/>
      <c r="F53" s="731">
        <v>1554.6249599999996</v>
      </c>
      <c r="G53" s="731">
        <v>2344</v>
      </c>
      <c r="H53" s="731">
        <v>-789.37504000000035</v>
      </c>
      <c r="I53" s="732">
        <v>0.66323590443685987</v>
      </c>
      <c r="J53" s="733" t="s">
        <v>580</v>
      </c>
    </row>
  </sheetData>
  <mergeCells count="3">
    <mergeCell ref="F3:I3"/>
    <mergeCell ref="C4:D4"/>
    <mergeCell ref="A1:I1"/>
  </mergeCells>
  <conditionalFormatting sqref="F16 F54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3">
    <cfRule type="expression" dxfId="66" priority="5">
      <formula>$H17&gt;0</formula>
    </cfRule>
  </conditionalFormatting>
  <conditionalFormatting sqref="A17:A53">
    <cfRule type="expression" dxfId="65" priority="2">
      <formula>AND($J17&lt;&gt;"mezeraKL",$J17&lt;&gt;"")</formula>
    </cfRule>
  </conditionalFormatting>
  <conditionalFormatting sqref="I17:I53">
    <cfRule type="expression" dxfId="64" priority="6">
      <formula>$I17&gt;1</formula>
    </cfRule>
  </conditionalFormatting>
  <conditionalFormatting sqref="B17:B53">
    <cfRule type="expression" dxfId="63" priority="1">
      <formula>OR($J17="NS",$J17="SumaNS",$J17="Účet")</formula>
    </cfRule>
  </conditionalFormatting>
  <conditionalFormatting sqref="A17:D53 F17:I53">
    <cfRule type="expression" dxfId="62" priority="8">
      <formula>AND($J17&lt;&gt;"",$J17&lt;&gt;"mezeraKL")</formula>
    </cfRule>
  </conditionalFormatting>
  <conditionalFormatting sqref="B17:D53 F17:I53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3 F17:I53">
    <cfRule type="expression" dxfId="60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5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351.58180353615097</v>
      </c>
      <c r="M3" s="203">
        <f>SUBTOTAL(9,M5:M1048576)</f>
        <v>3907.2999999999997</v>
      </c>
      <c r="N3" s="204">
        <f>SUBTOTAL(9,N5:N1048576)</f>
        <v>1373735.5809568027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567</v>
      </c>
      <c r="B5" s="741" t="s">
        <v>568</v>
      </c>
      <c r="C5" s="742" t="s">
        <v>581</v>
      </c>
      <c r="D5" s="743" t="s">
        <v>582</v>
      </c>
      <c r="E5" s="744">
        <v>50113001</v>
      </c>
      <c r="F5" s="743" t="s">
        <v>598</v>
      </c>
      <c r="G5" s="742" t="s">
        <v>599</v>
      </c>
      <c r="H5" s="742">
        <v>100362</v>
      </c>
      <c r="I5" s="742">
        <v>362</v>
      </c>
      <c r="J5" s="742" t="s">
        <v>600</v>
      </c>
      <c r="K5" s="742" t="s">
        <v>601</v>
      </c>
      <c r="L5" s="745">
        <v>72.600000000000009</v>
      </c>
      <c r="M5" s="745">
        <v>5</v>
      </c>
      <c r="N5" s="746">
        <v>363.00000000000006</v>
      </c>
    </row>
    <row r="6" spans="1:14" ht="14.4" customHeight="1" x14ac:dyDescent="0.3">
      <c r="A6" s="747" t="s">
        <v>567</v>
      </c>
      <c r="B6" s="748" t="s">
        <v>568</v>
      </c>
      <c r="C6" s="749" t="s">
        <v>581</v>
      </c>
      <c r="D6" s="750" t="s">
        <v>582</v>
      </c>
      <c r="E6" s="751">
        <v>50113001</v>
      </c>
      <c r="F6" s="750" t="s">
        <v>598</v>
      </c>
      <c r="G6" s="749" t="s">
        <v>599</v>
      </c>
      <c r="H6" s="749">
        <v>847713</v>
      </c>
      <c r="I6" s="749">
        <v>125526</v>
      </c>
      <c r="J6" s="749" t="s">
        <v>602</v>
      </c>
      <c r="K6" s="749" t="s">
        <v>603</v>
      </c>
      <c r="L6" s="752">
        <v>111.63</v>
      </c>
      <c r="M6" s="752">
        <v>3</v>
      </c>
      <c r="N6" s="753">
        <v>334.89</v>
      </c>
    </row>
    <row r="7" spans="1:14" ht="14.4" customHeight="1" x14ac:dyDescent="0.3">
      <c r="A7" s="747" t="s">
        <v>567</v>
      </c>
      <c r="B7" s="748" t="s">
        <v>568</v>
      </c>
      <c r="C7" s="749" t="s">
        <v>581</v>
      </c>
      <c r="D7" s="750" t="s">
        <v>582</v>
      </c>
      <c r="E7" s="751">
        <v>50113001</v>
      </c>
      <c r="F7" s="750" t="s">
        <v>598</v>
      </c>
      <c r="G7" s="749" t="s">
        <v>599</v>
      </c>
      <c r="H7" s="749">
        <v>847974</v>
      </c>
      <c r="I7" s="749">
        <v>125525</v>
      </c>
      <c r="J7" s="749" t="s">
        <v>602</v>
      </c>
      <c r="K7" s="749" t="s">
        <v>604</v>
      </c>
      <c r="L7" s="752">
        <v>47.11999999999999</v>
      </c>
      <c r="M7" s="752">
        <v>1</v>
      </c>
      <c r="N7" s="753">
        <v>47.11999999999999</v>
      </c>
    </row>
    <row r="8" spans="1:14" ht="14.4" customHeight="1" x14ac:dyDescent="0.3">
      <c r="A8" s="747" t="s">
        <v>567</v>
      </c>
      <c r="B8" s="748" t="s">
        <v>568</v>
      </c>
      <c r="C8" s="749" t="s">
        <v>581</v>
      </c>
      <c r="D8" s="750" t="s">
        <v>582</v>
      </c>
      <c r="E8" s="751">
        <v>50113001</v>
      </c>
      <c r="F8" s="750" t="s">
        <v>598</v>
      </c>
      <c r="G8" s="749" t="s">
        <v>599</v>
      </c>
      <c r="H8" s="749">
        <v>905097</v>
      </c>
      <c r="I8" s="749">
        <v>158767</v>
      </c>
      <c r="J8" s="749" t="s">
        <v>605</v>
      </c>
      <c r="K8" s="749" t="s">
        <v>606</v>
      </c>
      <c r="L8" s="752">
        <v>167.42388113093946</v>
      </c>
      <c r="M8" s="752">
        <v>9</v>
      </c>
      <c r="N8" s="753">
        <v>1506.8149301784551</v>
      </c>
    </row>
    <row r="9" spans="1:14" ht="14.4" customHeight="1" x14ac:dyDescent="0.3">
      <c r="A9" s="747" t="s">
        <v>567</v>
      </c>
      <c r="B9" s="748" t="s">
        <v>568</v>
      </c>
      <c r="C9" s="749" t="s">
        <v>581</v>
      </c>
      <c r="D9" s="750" t="s">
        <v>582</v>
      </c>
      <c r="E9" s="751">
        <v>50113001</v>
      </c>
      <c r="F9" s="750" t="s">
        <v>598</v>
      </c>
      <c r="G9" s="749" t="s">
        <v>599</v>
      </c>
      <c r="H9" s="749">
        <v>103070</v>
      </c>
      <c r="I9" s="749">
        <v>103070</v>
      </c>
      <c r="J9" s="749" t="s">
        <v>607</v>
      </c>
      <c r="K9" s="749" t="s">
        <v>608</v>
      </c>
      <c r="L9" s="752">
        <v>335.4</v>
      </c>
      <c r="M9" s="752">
        <v>2</v>
      </c>
      <c r="N9" s="753">
        <v>670.8</v>
      </c>
    </row>
    <row r="10" spans="1:14" ht="14.4" customHeight="1" x14ac:dyDescent="0.3">
      <c r="A10" s="747" t="s">
        <v>567</v>
      </c>
      <c r="B10" s="748" t="s">
        <v>568</v>
      </c>
      <c r="C10" s="749" t="s">
        <v>581</v>
      </c>
      <c r="D10" s="750" t="s">
        <v>582</v>
      </c>
      <c r="E10" s="751">
        <v>50113001</v>
      </c>
      <c r="F10" s="750" t="s">
        <v>598</v>
      </c>
      <c r="G10" s="749" t="s">
        <v>599</v>
      </c>
      <c r="H10" s="749">
        <v>51366</v>
      </c>
      <c r="I10" s="749">
        <v>51366</v>
      </c>
      <c r="J10" s="749" t="s">
        <v>609</v>
      </c>
      <c r="K10" s="749" t="s">
        <v>610</v>
      </c>
      <c r="L10" s="752">
        <v>171.60000000000002</v>
      </c>
      <c r="M10" s="752">
        <v>13</v>
      </c>
      <c r="N10" s="753">
        <v>2230.8000000000002</v>
      </c>
    </row>
    <row r="11" spans="1:14" ht="14.4" customHeight="1" x14ac:dyDescent="0.3">
      <c r="A11" s="747" t="s">
        <v>567</v>
      </c>
      <c r="B11" s="748" t="s">
        <v>568</v>
      </c>
      <c r="C11" s="749" t="s">
        <v>581</v>
      </c>
      <c r="D11" s="750" t="s">
        <v>582</v>
      </c>
      <c r="E11" s="751">
        <v>50113001</v>
      </c>
      <c r="F11" s="750" t="s">
        <v>598</v>
      </c>
      <c r="G11" s="749" t="s">
        <v>599</v>
      </c>
      <c r="H11" s="749">
        <v>224964</v>
      </c>
      <c r="I11" s="749">
        <v>224964</v>
      </c>
      <c r="J11" s="749" t="s">
        <v>611</v>
      </c>
      <c r="K11" s="749" t="s">
        <v>612</v>
      </c>
      <c r="L11" s="752">
        <v>107.86999999999999</v>
      </c>
      <c r="M11" s="752">
        <v>4</v>
      </c>
      <c r="N11" s="753">
        <v>431.47999999999996</v>
      </c>
    </row>
    <row r="12" spans="1:14" ht="14.4" customHeight="1" x14ac:dyDescent="0.3">
      <c r="A12" s="747" t="s">
        <v>567</v>
      </c>
      <c r="B12" s="748" t="s">
        <v>568</v>
      </c>
      <c r="C12" s="749" t="s">
        <v>581</v>
      </c>
      <c r="D12" s="750" t="s">
        <v>582</v>
      </c>
      <c r="E12" s="751">
        <v>50113001</v>
      </c>
      <c r="F12" s="750" t="s">
        <v>598</v>
      </c>
      <c r="G12" s="749" t="s">
        <v>599</v>
      </c>
      <c r="H12" s="749">
        <v>202878</v>
      </c>
      <c r="I12" s="749">
        <v>202878</v>
      </c>
      <c r="J12" s="749" t="s">
        <v>613</v>
      </c>
      <c r="K12" s="749" t="s">
        <v>614</v>
      </c>
      <c r="L12" s="752">
        <v>42.3</v>
      </c>
      <c r="M12" s="752">
        <v>6</v>
      </c>
      <c r="N12" s="753">
        <v>253.79999999999998</v>
      </c>
    </row>
    <row r="13" spans="1:14" ht="14.4" customHeight="1" x14ac:dyDescent="0.3">
      <c r="A13" s="747" t="s">
        <v>567</v>
      </c>
      <c r="B13" s="748" t="s">
        <v>568</v>
      </c>
      <c r="C13" s="749" t="s">
        <v>581</v>
      </c>
      <c r="D13" s="750" t="s">
        <v>582</v>
      </c>
      <c r="E13" s="751">
        <v>50113001</v>
      </c>
      <c r="F13" s="750" t="s">
        <v>598</v>
      </c>
      <c r="G13" s="749" t="s">
        <v>599</v>
      </c>
      <c r="H13" s="749">
        <v>394712</v>
      </c>
      <c r="I13" s="749">
        <v>0</v>
      </c>
      <c r="J13" s="749" t="s">
        <v>615</v>
      </c>
      <c r="K13" s="749" t="s">
        <v>616</v>
      </c>
      <c r="L13" s="752">
        <v>28.75</v>
      </c>
      <c r="M13" s="752">
        <v>354</v>
      </c>
      <c r="N13" s="753">
        <v>10177.5</v>
      </c>
    </row>
    <row r="14" spans="1:14" ht="14.4" customHeight="1" x14ac:dyDescent="0.3">
      <c r="A14" s="747" t="s">
        <v>567</v>
      </c>
      <c r="B14" s="748" t="s">
        <v>568</v>
      </c>
      <c r="C14" s="749" t="s">
        <v>581</v>
      </c>
      <c r="D14" s="750" t="s">
        <v>582</v>
      </c>
      <c r="E14" s="751">
        <v>50113001</v>
      </c>
      <c r="F14" s="750" t="s">
        <v>598</v>
      </c>
      <c r="G14" s="749" t="s">
        <v>599</v>
      </c>
      <c r="H14" s="749">
        <v>230426</v>
      </c>
      <c r="I14" s="749">
        <v>230426</v>
      </c>
      <c r="J14" s="749" t="s">
        <v>617</v>
      </c>
      <c r="K14" s="749" t="s">
        <v>618</v>
      </c>
      <c r="L14" s="752">
        <v>78.653529411764694</v>
      </c>
      <c r="M14" s="752">
        <v>17</v>
      </c>
      <c r="N14" s="753">
        <v>1337.11</v>
      </c>
    </row>
    <row r="15" spans="1:14" ht="14.4" customHeight="1" x14ac:dyDescent="0.3">
      <c r="A15" s="747" t="s">
        <v>567</v>
      </c>
      <c r="B15" s="748" t="s">
        <v>568</v>
      </c>
      <c r="C15" s="749" t="s">
        <v>581</v>
      </c>
      <c r="D15" s="750" t="s">
        <v>582</v>
      </c>
      <c r="E15" s="751">
        <v>50113001</v>
      </c>
      <c r="F15" s="750" t="s">
        <v>598</v>
      </c>
      <c r="G15" s="749" t="s">
        <v>599</v>
      </c>
      <c r="H15" s="749">
        <v>29938</v>
      </c>
      <c r="I15" s="749">
        <v>29938</v>
      </c>
      <c r="J15" s="749" t="s">
        <v>619</v>
      </c>
      <c r="K15" s="749" t="s">
        <v>620</v>
      </c>
      <c r="L15" s="752">
        <v>2078.08</v>
      </c>
      <c r="M15" s="752">
        <v>1</v>
      </c>
      <c r="N15" s="753">
        <v>2078.08</v>
      </c>
    </row>
    <row r="16" spans="1:14" ht="14.4" customHeight="1" x14ac:dyDescent="0.3">
      <c r="A16" s="747" t="s">
        <v>567</v>
      </c>
      <c r="B16" s="748" t="s">
        <v>568</v>
      </c>
      <c r="C16" s="749" t="s">
        <v>581</v>
      </c>
      <c r="D16" s="750" t="s">
        <v>582</v>
      </c>
      <c r="E16" s="751">
        <v>50113001</v>
      </c>
      <c r="F16" s="750" t="s">
        <v>598</v>
      </c>
      <c r="G16" s="749" t="s">
        <v>599</v>
      </c>
      <c r="H16" s="749">
        <v>394627</v>
      </c>
      <c r="I16" s="749">
        <v>0</v>
      </c>
      <c r="J16" s="749" t="s">
        <v>621</v>
      </c>
      <c r="K16" s="749" t="s">
        <v>569</v>
      </c>
      <c r="L16" s="752">
        <v>100.50181882984255</v>
      </c>
      <c r="M16" s="752">
        <v>14</v>
      </c>
      <c r="N16" s="753">
        <v>1407.0254636177956</v>
      </c>
    </row>
    <row r="17" spans="1:14" ht="14.4" customHeight="1" x14ac:dyDescent="0.3">
      <c r="A17" s="747" t="s">
        <v>567</v>
      </c>
      <c r="B17" s="748" t="s">
        <v>568</v>
      </c>
      <c r="C17" s="749" t="s">
        <v>581</v>
      </c>
      <c r="D17" s="750" t="s">
        <v>582</v>
      </c>
      <c r="E17" s="751">
        <v>50113001</v>
      </c>
      <c r="F17" s="750" t="s">
        <v>598</v>
      </c>
      <c r="G17" s="749" t="s">
        <v>599</v>
      </c>
      <c r="H17" s="749">
        <v>921335</v>
      </c>
      <c r="I17" s="749">
        <v>0</v>
      </c>
      <c r="J17" s="749" t="s">
        <v>622</v>
      </c>
      <c r="K17" s="749" t="s">
        <v>569</v>
      </c>
      <c r="L17" s="752">
        <v>53.565202957616044</v>
      </c>
      <c r="M17" s="752">
        <v>50</v>
      </c>
      <c r="N17" s="753">
        <v>2678.2601478808024</v>
      </c>
    </row>
    <row r="18" spans="1:14" ht="14.4" customHeight="1" x14ac:dyDescent="0.3">
      <c r="A18" s="747" t="s">
        <v>567</v>
      </c>
      <c r="B18" s="748" t="s">
        <v>568</v>
      </c>
      <c r="C18" s="749" t="s">
        <v>581</v>
      </c>
      <c r="D18" s="750" t="s">
        <v>582</v>
      </c>
      <c r="E18" s="751">
        <v>50113001</v>
      </c>
      <c r="F18" s="750" t="s">
        <v>598</v>
      </c>
      <c r="G18" s="749" t="s">
        <v>599</v>
      </c>
      <c r="H18" s="749">
        <v>920352</v>
      </c>
      <c r="I18" s="749">
        <v>0</v>
      </c>
      <c r="J18" s="749" t="s">
        <v>623</v>
      </c>
      <c r="K18" s="749" t="s">
        <v>569</v>
      </c>
      <c r="L18" s="752">
        <v>98.148582055226584</v>
      </c>
      <c r="M18" s="752">
        <v>80</v>
      </c>
      <c r="N18" s="753">
        <v>7851.8865644181269</v>
      </c>
    </row>
    <row r="19" spans="1:14" ht="14.4" customHeight="1" x14ac:dyDescent="0.3">
      <c r="A19" s="747" t="s">
        <v>567</v>
      </c>
      <c r="B19" s="748" t="s">
        <v>568</v>
      </c>
      <c r="C19" s="749" t="s">
        <v>581</v>
      </c>
      <c r="D19" s="750" t="s">
        <v>582</v>
      </c>
      <c r="E19" s="751">
        <v>50113001</v>
      </c>
      <c r="F19" s="750" t="s">
        <v>598</v>
      </c>
      <c r="G19" s="749" t="s">
        <v>599</v>
      </c>
      <c r="H19" s="749">
        <v>921017</v>
      </c>
      <c r="I19" s="749">
        <v>0</v>
      </c>
      <c r="J19" s="749" t="s">
        <v>624</v>
      </c>
      <c r="K19" s="749" t="s">
        <v>569</v>
      </c>
      <c r="L19" s="752">
        <v>42.637041338195537</v>
      </c>
      <c r="M19" s="752">
        <v>2</v>
      </c>
      <c r="N19" s="753">
        <v>85.274082676391075</v>
      </c>
    </row>
    <row r="20" spans="1:14" ht="14.4" customHeight="1" x14ac:dyDescent="0.3">
      <c r="A20" s="747" t="s">
        <v>567</v>
      </c>
      <c r="B20" s="748" t="s">
        <v>568</v>
      </c>
      <c r="C20" s="749" t="s">
        <v>581</v>
      </c>
      <c r="D20" s="750" t="s">
        <v>582</v>
      </c>
      <c r="E20" s="751">
        <v>50113001</v>
      </c>
      <c r="F20" s="750" t="s">
        <v>598</v>
      </c>
      <c r="G20" s="749" t="s">
        <v>599</v>
      </c>
      <c r="H20" s="749">
        <v>930676</v>
      </c>
      <c r="I20" s="749">
        <v>0</v>
      </c>
      <c r="J20" s="749" t="s">
        <v>625</v>
      </c>
      <c r="K20" s="749" t="s">
        <v>569</v>
      </c>
      <c r="L20" s="752">
        <v>64.37021794250937</v>
      </c>
      <c r="M20" s="752">
        <v>123</v>
      </c>
      <c r="N20" s="753">
        <v>7917.5368069286533</v>
      </c>
    </row>
    <row r="21" spans="1:14" ht="14.4" customHeight="1" x14ac:dyDescent="0.3">
      <c r="A21" s="747" t="s">
        <v>567</v>
      </c>
      <c r="B21" s="748" t="s">
        <v>568</v>
      </c>
      <c r="C21" s="749" t="s">
        <v>581</v>
      </c>
      <c r="D21" s="750" t="s">
        <v>582</v>
      </c>
      <c r="E21" s="751">
        <v>50113001</v>
      </c>
      <c r="F21" s="750" t="s">
        <v>598</v>
      </c>
      <c r="G21" s="749" t="s">
        <v>599</v>
      </c>
      <c r="H21" s="749">
        <v>900071</v>
      </c>
      <c r="I21" s="749">
        <v>0</v>
      </c>
      <c r="J21" s="749" t="s">
        <v>626</v>
      </c>
      <c r="K21" s="749" t="s">
        <v>569</v>
      </c>
      <c r="L21" s="752">
        <v>158.46530030526412</v>
      </c>
      <c r="M21" s="752">
        <v>3</v>
      </c>
      <c r="N21" s="753">
        <v>475.39590091579237</v>
      </c>
    </row>
    <row r="22" spans="1:14" ht="14.4" customHeight="1" x14ac:dyDescent="0.3">
      <c r="A22" s="747" t="s">
        <v>567</v>
      </c>
      <c r="B22" s="748" t="s">
        <v>568</v>
      </c>
      <c r="C22" s="749" t="s">
        <v>581</v>
      </c>
      <c r="D22" s="750" t="s">
        <v>582</v>
      </c>
      <c r="E22" s="751">
        <v>50113001</v>
      </c>
      <c r="F22" s="750" t="s">
        <v>598</v>
      </c>
      <c r="G22" s="749" t="s">
        <v>599</v>
      </c>
      <c r="H22" s="749">
        <v>921412</v>
      </c>
      <c r="I22" s="749">
        <v>0</v>
      </c>
      <c r="J22" s="749" t="s">
        <v>627</v>
      </c>
      <c r="K22" s="749" t="s">
        <v>569</v>
      </c>
      <c r="L22" s="752">
        <v>56.954510105889362</v>
      </c>
      <c r="M22" s="752">
        <v>693</v>
      </c>
      <c r="N22" s="753">
        <v>39469.475503381327</v>
      </c>
    </row>
    <row r="23" spans="1:14" ht="14.4" customHeight="1" x14ac:dyDescent="0.3">
      <c r="A23" s="747" t="s">
        <v>567</v>
      </c>
      <c r="B23" s="748" t="s">
        <v>568</v>
      </c>
      <c r="C23" s="749" t="s">
        <v>581</v>
      </c>
      <c r="D23" s="750" t="s">
        <v>582</v>
      </c>
      <c r="E23" s="751">
        <v>50113001</v>
      </c>
      <c r="F23" s="750" t="s">
        <v>598</v>
      </c>
      <c r="G23" s="749" t="s">
        <v>599</v>
      </c>
      <c r="H23" s="749">
        <v>189997</v>
      </c>
      <c r="I23" s="749">
        <v>89997</v>
      </c>
      <c r="J23" s="749" t="s">
        <v>628</v>
      </c>
      <c r="K23" s="749" t="s">
        <v>629</v>
      </c>
      <c r="L23" s="752">
        <v>176.97649999999999</v>
      </c>
      <c r="M23" s="752">
        <v>20</v>
      </c>
      <c r="N23" s="753">
        <v>3539.5299999999997</v>
      </c>
    </row>
    <row r="24" spans="1:14" ht="14.4" customHeight="1" x14ac:dyDescent="0.3">
      <c r="A24" s="747" t="s">
        <v>567</v>
      </c>
      <c r="B24" s="748" t="s">
        <v>568</v>
      </c>
      <c r="C24" s="749" t="s">
        <v>581</v>
      </c>
      <c r="D24" s="750" t="s">
        <v>582</v>
      </c>
      <c r="E24" s="751">
        <v>50113001</v>
      </c>
      <c r="F24" s="750" t="s">
        <v>598</v>
      </c>
      <c r="G24" s="749" t="s">
        <v>599</v>
      </c>
      <c r="H24" s="749">
        <v>848241</v>
      </c>
      <c r="I24" s="749">
        <v>107854</v>
      </c>
      <c r="J24" s="749" t="s">
        <v>630</v>
      </c>
      <c r="K24" s="749" t="s">
        <v>631</v>
      </c>
      <c r="L24" s="752">
        <v>1878.18</v>
      </c>
      <c r="M24" s="752">
        <v>2</v>
      </c>
      <c r="N24" s="753">
        <v>3756.36</v>
      </c>
    </row>
    <row r="25" spans="1:14" ht="14.4" customHeight="1" x14ac:dyDescent="0.3">
      <c r="A25" s="747" t="s">
        <v>567</v>
      </c>
      <c r="B25" s="748" t="s">
        <v>568</v>
      </c>
      <c r="C25" s="749" t="s">
        <v>581</v>
      </c>
      <c r="D25" s="750" t="s">
        <v>582</v>
      </c>
      <c r="E25" s="751">
        <v>50113001</v>
      </c>
      <c r="F25" s="750" t="s">
        <v>598</v>
      </c>
      <c r="G25" s="749" t="s">
        <v>599</v>
      </c>
      <c r="H25" s="749">
        <v>200863</v>
      </c>
      <c r="I25" s="749">
        <v>200863</v>
      </c>
      <c r="J25" s="749" t="s">
        <v>632</v>
      </c>
      <c r="K25" s="749" t="s">
        <v>633</v>
      </c>
      <c r="L25" s="752">
        <v>85.398095238095252</v>
      </c>
      <c r="M25" s="752">
        <v>105</v>
      </c>
      <c r="N25" s="753">
        <v>8966.8000000000011</v>
      </c>
    </row>
    <row r="26" spans="1:14" ht="14.4" customHeight="1" x14ac:dyDescent="0.3">
      <c r="A26" s="747" t="s">
        <v>567</v>
      </c>
      <c r="B26" s="748" t="s">
        <v>568</v>
      </c>
      <c r="C26" s="749" t="s">
        <v>581</v>
      </c>
      <c r="D26" s="750" t="s">
        <v>582</v>
      </c>
      <c r="E26" s="751">
        <v>50113001</v>
      </c>
      <c r="F26" s="750" t="s">
        <v>598</v>
      </c>
      <c r="G26" s="749" t="s">
        <v>599</v>
      </c>
      <c r="H26" s="749">
        <v>184325</v>
      </c>
      <c r="I26" s="749">
        <v>84325</v>
      </c>
      <c r="J26" s="749" t="s">
        <v>634</v>
      </c>
      <c r="K26" s="749" t="s">
        <v>635</v>
      </c>
      <c r="L26" s="752">
        <v>76.75</v>
      </c>
      <c r="M26" s="752">
        <v>1</v>
      </c>
      <c r="N26" s="753">
        <v>76.75</v>
      </c>
    </row>
    <row r="27" spans="1:14" ht="14.4" customHeight="1" x14ac:dyDescent="0.3">
      <c r="A27" s="747" t="s">
        <v>567</v>
      </c>
      <c r="B27" s="748" t="s">
        <v>568</v>
      </c>
      <c r="C27" s="749" t="s">
        <v>581</v>
      </c>
      <c r="D27" s="750" t="s">
        <v>582</v>
      </c>
      <c r="E27" s="751">
        <v>50113001</v>
      </c>
      <c r="F27" s="750" t="s">
        <v>598</v>
      </c>
      <c r="G27" s="749" t="s">
        <v>599</v>
      </c>
      <c r="H27" s="749">
        <v>112023</v>
      </c>
      <c r="I27" s="749">
        <v>12023</v>
      </c>
      <c r="J27" s="749" t="s">
        <v>636</v>
      </c>
      <c r="K27" s="749" t="s">
        <v>637</v>
      </c>
      <c r="L27" s="752">
        <v>72.33</v>
      </c>
      <c r="M27" s="752">
        <v>2</v>
      </c>
      <c r="N27" s="753">
        <v>144.66</v>
      </c>
    </row>
    <row r="28" spans="1:14" ht="14.4" customHeight="1" x14ac:dyDescent="0.3">
      <c r="A28" s="747" t="s">
        <v>567</v>
      </c>
      <c r="B28" s="748" t="s">
        <v>568</v>
      </c>
      <c r="C28" s="749" t="s">
        <v>581</v>
      </c>
      <c r="D28" s="750" t="s">
        <v>582</v>
      </c>
      <c r="E28" s="751">
        <v>50113013</v>
      </c>
      <c r="F28" s="750" t="s">
        <v>638</v>
      </c>
      <c r="G28" s="749" t="s">
        <v>599</v>
      </c>
      <c r="H28" s="749">
        <v>201958</v>
      </c>
      <c r="I28" s="749">
        <v>201958</v>
      </c>
      <c r="J28" s="749" t="s">
        <v>639</v>
      </c>
      <c r="K28" s="749" t="s">
        <v>640</v>
      </c>
      <c r="L28" s="752">
        <v>240.32000000000005</v>
      </c>
      <c r="M28" s="752">
        <v>3</v>
      </c>
      <c r="N28" s="753">
        <v>720.96000000000015</v>
      </c>
    </row>
    <row r="29" spans="1:14" ht="14.4" customHeight="1" x14ac:dyDescent="0.3">
      <c r="A29" s="747" t="s">
        <v>567</v>
      </c>
      <c r="B29" s="748" t="s">
        <v>568</v>
      </c>
      <c r="C29" s="749" t="s">
        <v>581</v>
      </c>
      <c r="D29" s="750" t="s">
        <v>582</v>
      </c>
      <c r="E29" s="751">
        <v>50113013</v>
      </c>
      <c r="F29" s="750" t="s">
        <v>638</v>
      </c>
      <c r="G29" s="749" t="s">
        <v>599</v>
      </c>
      <c r="H29" s="749">
        <v>201961</v>
      </c>
      <c r="I29" s="749">
        <v>201961</v>
      </c>
      <c r="J29" s="749" t="s">
        <v>641</v>
      </c>
      <c r="K29" s="749" t="s">
        <v>642</v>
      </c>
      <c r="L29" s="752">
        <v>319.92000000000007</v>
      </c>
      <c r="M29" s="752">
        <v>7</v>
      </c>
      <c r="N29" s="753">
        <v>2239.4400000000005</v>
      </c>
    </row>
    <row r="30" spans="1:14" ht="14.4" customHeight="1" x14ac:dyDescent="0.3">
      <c r="A30" s="747" t="s">
        <v>567</v>
      </c>
      <c r="B30" s="748" t="s">
        <v>568</v>
      </c>
      <c r="C30" s="749" t="s">
        <v>581</v>
      </c>
      <c r="D30" s="750" t="s">
        <v>582</v>
      </c>
      <c r="E30" s="751">
        <v>50113013</v>
      </c>
      <c r="F30" s="750" t="s">
        <v>638</v>
      </c>
      <c r="G30" s="749" t="s">
        <v>599</v>
      </c>
      <c r="H30" s="749">
        <v>101066</v>
      </c>
      <c r="I30" s="749">
        <v>1066</v>
      </c>
      <c r="J30" s="749" t="s">
        <v>643</v>
      </c>
      <c r="K30" s="749" t="s">
        <v>644</v>
      </c>
      <c r="L30" s="752">
        <v>57.42</v>
      </c>
      <c r="M30" s="752">
        <v>7</v>
      </c>
      <c r="N30" s="753">
        <v>401.94</v>
      </c>
    </row>
    <row r="31" spans="1:14" ht="14.4" customHeight="1" x14ac:dyDescent="0.3">
      <c r="A31" s="747" t="s">
        <v>567</v>
      </c>
      <c r="B31" s="748" t="s">
        <v>568</v>
      </c>
      <c r="C31" s="749" t="s">
        <v>581</v>
      </c>
      <c r="D31" s="750" t="s">
        <v>582</v>
      </c>
      <c r="E31" s="751">
        <v>50113013</v>
      </c>
      <c r="F31" s="750" t="s">
        <v>638</v>
      </c>
      <c r="G31" s="749" t="s">
        <v>599</v>
      </c>
      <c r="H31" s="749">
        <v>96414</v>
      </c>
      <c r="I31" s="749">
        <v>96414</v>
      </c>
      <c r="J31" s="749" t="s">
        <v>645</v>
      </c>
      <c r="K31" s="749" t="s">
        <v>646</v>
      </c>
      <c r="L31" s="752">
        <v>58.833333333333321</v>
      </c>
      <c r="M31" s="752">
        <v>3</v>
      </c>
      <c r="N31" s="753">
        <v>176.49999999999997</v>
      </c>
    </row>
    <row r="32" spans="1:14" ht="14.4" customHeight="1" x14ac:dyDescent="0.3">
      <c r="A32" s="747" t="s">
        <v>567</v>
      </c>
      <c r="B32" s="748" t="s">
        <v>568</v>
      </c>
      <c r="C32" s="749" t="s">
        <v>581</v>
      </c>
      <c r="D32" s="750" t="s">
        <v>582</v>
      </c>
      <c r="E32" s="751">
        <v>50113013</v>
      </c>
      <c r="F32" s="750" t="s">
        <v>638</v>
      </c>
      <c r="G32" s="749" t="s">
        <v>599</v>
      </c>
      <c r="H32" s="749">
        <v>166366</v>
      </c>
      <c r="I32" s="749">
        <v>66366</v>
      </c>
      <c r="J32" s="749" t="s">
        <v>647</v>
      </c>
      <c r="K32" s="749" t="s">
        <v>648</v>
      </c>
      <c r="L32" s="752">
        <v>23.355</v>
      </c>
      <c r="M32" s="752">
        <v>2</v>
      </c>
      <c r="N32" s="753">
        <v>46.71</v>
      </c>
    </row>
    <row r="33" spans="1:14" ht="14.4" customHeight="1" x14ac:dyDescent="0.3">
      <c r="A33" s="747" t="s">
        <v>567</v>
      </c>
      <c r="B33" s="748" t="s">
        <v>568</v>
      </c>
      <c r="C33" s="749" t="s">
        <v>581</v>
      </c>
      <c r="D33" s="750" t="s">
        <v>582</v>
      </c>
      <c r="E33" s="751">
        <v>50113013</v>
      </c>
      <c r="F33" s="750" t="s">
        <v>638</v>
      </c>
      <c r="G33" s="749" t="s">
        <v>599</v>
      </c>
      <c r="H33" s="749">
        <v>225175</v>
      </c>
      <c r="I33" s="749">
        <v>225175</v>
      </c>
      <c r="J33" s="749" t="s">
        <v>649</v>
      </c>
      <c r="K33" s="749" t="s">
        <v>650</v>
      </c>
      <c r="L33" s="752">
        <v>45.61</v>
      </c>
      <c r="M33" s="752">
        <v>20</v>
      </c>
      <c r="N33" s="753">
        <v>912.19999999999993</v>
      </c>
    </row>
    <row r="34" spans="1:14" ht="14.4" customHeight="1" x14ac:dyDescent="0.3">
      <c r="A34" s="747" t="s">
        <v>567</v>
      </c>
      <c r="B34" s="748" t="s">
        <v>568</v>
      </c>
      <c r="C34" s="749" t="s">
        <v>581</v>
      </c>
      <c r="D34" s="750" t="s">
        <v>582</v>
      </c>
      <c r="E34" s="751">
        <v>50113014</v>
      </c>
      <c r="F34" s="750" t="s">
        <v>651</v>
      </c>
      <c r="G34" s="749" t="s">
        <v>599</v>
      </c>
      <c r="H34" s="749">
        <v>113798</v>
      </c>
      <c r="I34" s="749">
        <v>13798</v>
      </c>
      <c r="J34" s="749" t="s">
        <v>652</v>
      </c>
      <c r="K34" s="749" t="s">
        <v>653</v>
      </c>
      <c r="L34" s="752">
        <v>107.79000000000003</v>
      </c>
      <c r="M34" s="752">
        <v>2</v>
      </c>
      <c r="N34" s="753">
        <v>215.58000000000007</v>
      </c>
    </row>
    <row r="35" spans="1:14" ht="14.4" customHeight="1" x14ac:dyDescent="0.3">
      <c r="A35" s="747" t="s">
        <v>567</v>
      </c>
      <c r="B35" s="748" t="s">
        <v>568</v>
      </c>
      <c r="C35" s="749" t="s">
        <v>586</v>
      </c>
      <c r="D35" s="750" t="s">
        <v>587</v>
      </c>
      <c r="E35" s="751">
        <v>50113013</v>
      </c>
      <c r="F35" s="750" t="s">
        <v>638</v>
      </c>
      <c r="G35" s="749" t="s">
        <v>599</v>
      </c>
      <c r="H35" s="749">
        <v>164835</v>
      </c>
      <c r="I35" s="749">
        <v>64835</v>
      </c>
      <c r="J35" s="749" t="s">
        <v>654</v>
      </c>
      <c r="K35" s="749" t="s">
        <v>655</v>
      </c>
      <c r="L35" s="752">
        <v>143.66</v>
      </c>
      <c r="M35" s="752">
        <v>1</v>
      </c>
      <c r="N35" s="753">
        <v>143.66</v>
      </c>
    </row>
    <row r="36" spans="1:14" ht="14.4" customHeight="1" x14ac:dyDescent="0.3">
      <c r="A36" s="747" t="s">
        <v>567</v>
      </c>
      <c r="B36" s="748" t="s">
        <v>568</v>
      </c>
      <c r="C36" s="749" t="s">
        <v>586</v>
      </c>
      <c r="D36" s="750" t="s">
        <v>587</v>
      </c>
      <c r="E36" s="751">
        <v>50113013</v>
      </c>
      <c r="F36" s="750" t="s">
        <v>638</v>
      </c>
      <c r="G36" s="749" t="s">
        <v>569</v>
      </c>
      <c r="H36" s="749">
        <v>156835</v>
      </c>
      <c r="I36" s="749">
        <v>156835</v>
      </c>
      <c r="J36" s="749" t="s">
        <v>656</v>
      </c>
      <c r="K36" s="749" t="s">
        <v>657</v>
      </c>
      <c r="L36" s="752">
        <v>1116.4999999999998</v>
      </c>
      <c r="M36" s="752">
        <v>1</v>
      </c>
      <c r="N36" s="753">
        <v>1116.4999999999998</v>
      </c>
    </row>
    <row r="37" spans="1:14" ht="14.4" customHeight="1" x14ac:dyDescent="0.3">
      <c r="A37" s="747" t="s">
        <v>567</v>
      </c>
      <c r="B37" s="748" t="s">
        <v>568</v>
      </c>
      <c r="C37" s="749" t="s">
        <v>592</v>
      </c>
      <c r="D37" s="750" t="s">
        <v>593</v>
      </c>
      <c r="E37" s="751">
        <v>50113001</v>
      </c>
      <c r="F37" s="750" t="s">
        <v>598</v>
      </c>
      <c r="G37" s="749" t="s">
        <v>599</v>
      </c>
      <c r="H37" s="749">
        <v>100362</v>
      </c>
      <c r="I37" s="749">
        <v>362</v>
      </c>
      <c r="J37" s="749" t="s">
        <v>600</v>
      </c>
      <c r="K37" s="749" t="s">
        <v>601</v>
      </c>
      <c r="L37" s="752">
        <v>72.929999999999993</v>
      </c>
      <c r="M37" s="752">
        <v>6</v>
      </c>
      <c r="N37" s="753">
        <v>437.58</v>
      </c>
    </row>
    <row r="38" spans="1:14" ht="14.4" customHeight="1" x14ac:dyDescent="0.3">
      <c r="A38" s="747" t="s">
        <v>567</v>
      </c>
      <c r="B38" s="748" t="s">
        <v>568</v>
      </c>
      <c r="C38" s="749" t="s">
        <v>592</v>
      </c>
      <c r="D38" s="750" t="s">
        <v>593</v>
      </c>
      <c r="E38" s="751">
        <v>50113001</v>
      </c>
      <c r="F38" s="750" t="s">
        <v>598</v>
      </c>
      <c r="G38" s="749" t="s">
        <v>599</v>
      </c>
      <c r="H38" s="749">
        <v>199138</v>
      </c>
      <c r="I38" s="749">
        <v>99138</v>
      </c>
      <c r="J38" s="749" t="s">
        <v>658</v>
      </c>
      <c r="K38" s="749" t="s">
        <v>659</v>
      </c>
      <c r="L38" s="752">
        <v>33.440000000000005</v>
      </c>
      <c r="M38" s="752">
        <v>3</v>
      </c>
      <c r="N38" s="753">
        <v>100.32000000000001</v>
      </c>
    </row>
    <row r="39" spans="1:14" ht="14.4" customHeight="1" x14ac:dyDescent="0.3">
      <c r="A39" s="747" t="s">
        <v>567</v>
      </c>
      <c r="B39" s="748" t="s">
        <v>568</v>
      </c>
      <c r="C39" s="749" t="s">
        <v>592</v>
      </c>
      <c r="D39" s="750" t="s">
        <v>593</v>
      </c>
      <c r="E39" s="751">
        <v>50113001</v>
      </c>
      <c r="F39" s="750" t="s">
        <v>598</v>
      </c>
      <c r="G39" s="749" t="s">
        <v>599</v>
      </c>
      <c r="H39" s="749">
        <v>991613</v>
      </c>
      <c r="I39" s="749">
        <v>183514</v>
      </c>
      <c r="J39" s="749" t="s">
        <v>660</v>
      </c>
      <c r="K39" s="749" t="s">
        <v>661</v>
      </c>
      <c r="L39" s="752">
        <v>2988.4600000000005</v>
      </c>
      <c r="M39" s="752">
        <v>-1.5</v>
      </c>
      <c r="N39" s="753">
        <v>-4482.6900000000005</v>
      </c>
    </row>
    <row r="40" spans="1:14" ht="14.4" customHeight="1" x14ac:dyDescent="0.3">
      <c r="A40" s="747" t="s">
        <v>567</v>
      </c>
      <c r="B40" s="748" t="s">
        <v>568</v>
      </c>
      <c r="C40" s="749" t="s">
        <v>592</v>
      </c>
      <c r="D40" s="750" t="s">
        <v>593</v>
      </c>
      <c r="E40" s="751">
        <v>50113001</v>
      </c>
      <c r="F40" s="750" t="s">
        <v>598</v>
      </c>
      <c r="G40" s="749" t="s">
        <v>599</v>
      </c>
      <c r="H40" s="749">
        <v>847713</v>
      </c>
      <c r="I40" s="749">
        <v>125526</v>
      </c>
      <c r="J40" s="749" t="s">
        <v>602</v>
      </c>
      <c r="K40" s="749" t="s">
        <v>603</v>
      </c>
      <c r="L40" s="752">
        <v>111.63</v>
      </c>
      <c r="M40" s="752">
        <v>3</v>
      </c>
      <c r="N40" s="753">
        <v>334.89</v>
      </c>
    </row>
    <row r="41" spans="1:14" ht="14.4" customHeight="1" x14ac:dyDescent="0.3">
      <c r="A41" s="747" t="s">
        <v>567</v>
      </c>
      <c r="B41" s="748" t="s">
        <v>568</v>
      </c>
      <c r="C41" s="749" t="s">
        <v>592</v>
      </c>
      <c r="D41" s="750" t="s">
        <v>593</v>
      </c>
      <c r="E41" s="751">
        <v>50113001</v>
      </c>
      <c r="F41" s="750" t="s">
        <v>598</v>
      </c>
      <c r="G41" s="749" t="s">
        <v>599</v>
      </c>
      <c r="H41" s="749">
        <v>110555</v>
      </c>
      <c r="I41" s="749">
        <v>10555</v>
      </c>
      <c r="J41" s="749" t="s">
        <v>662</v>
      </c>
      <c r="K41" s="749" t="s">
        <v>663</v>
      </c>
      <c r="L41" s="752">
        <v>254.97999999999996</v>
      </c>
      <c r="M41" s="752">
        <v>1</v>
      </c>
      <c r="N41" s="753">
        <v>254.97999999999996</v>
      </c>
    </row>
    <row r="42" spans="1:14" ht="14.4" customHeight="1" x14ac:dyDescent="0.3">
      <c r="A42" s="747" t="s">
        <v>567</v>
      </c>
      <c r="B42" s="748" t="s">
        <v>568</v>
      </c>
      <c r="C42" s="749" t="s">
        <v>592</v>
      </c>
      <c r="D42" s="750" t="s">
        <v>593</v>
      </c>
      <c r="E42" s="751">
        <v>50113001</v>
      </c>
      <c r="F42" s="750" t="s">
        <v>598</v>
      </c>
      <c r="G42" s="749" t="s">
        <v>599</v>
      </c>
      <c r="H42" s="749">
        <v>156926</v>
      </c>
      <c r="I42" s="749">
        <v>56926</v>
      </c>
      <c r="J42" s="749" t="s">
        <v>662</v>
      </c>
      <c r="K42" s="749" t="s">
        <v>664</v>
      </c>
      <c r="L42" s="752">
        <v>48.4</v>
      </c>
      <c r="M42" s="752">
        <v>55</v>
      </c>
      <c r="N42" s="753">
        <v>2662</v>
      </c>
    </row>
    <row r="43" spans="1:14" ht="14.4" customHeight="1" x14ac:dyDescent="0.3">
      <c r="A43" s="747" t="s">
        <v>567</v>
      </c>
      <c r="B43" s="748" t="s">
        <v>568</v>
      </c>
      <c r="C43" s="749" t="s">
        <v>592</v>
      </c>
      <c r="D43" s="750" t="s">
        <v>593</v>
      </c>
      <c r="E43" s="751">
        <v>50113001</v>
      </c>
      <c r="F43" s="750" t="s">
        <v>598</v>
      </c>
      <c r="G43" s="749" t="s">
        <v>599</v>
      </c>
      <c r="H43" s="749">
        <v>169724</v>
      </c>
      <c r="I43" s="749">
        <v>69724</v>
      </c>
      <c r="J43" s="749" t="s">
        <v>665</v>
      </c>
      <c r="K43" s="749" t="s">
        <v>666</v>
      </c>
      <c r="L43" s="752">
        <v>20.977</v>
      </c>
      <c r="M43" s="752">
        <v>16</v>
      </c>
      <c r="N43" s="753">
        <v>335.63200000000001</v>
      </c>
    </row>
    <row r="44" spans="1:14" ht="14.4" customHeight="1" x14ac:dyDescent="0.3">
      <c r="A44" s="747" t="s">
        <v>567</v>
      </c>
      <c r="B44" s="748" t="s">
        <v>568</v>
      </c>
      <c r="C44" s="749" t="s">
        <v>592</v>
      </c>
      <c r="D44" s="750" t="s">
        <v>593</v>
      </c>
      <c r="E44" s="751">
        <v>50113001</v>
      </c>
      <c r="F44" s="750" t="s">
        <v>598</v>
      </c>
      <c r="G44" s="749" t="s">
        <v>599</v>
      </c>
      <c r="H44" s="749">
        <v>172490</v>
      </c>
      <c r="I44" s="749">
        <v>172490</v>
      </c>
      <c r="J44" s="749" t="s">
        <v>667</v>
      </c>
      <c r="K44" s="749" t="s">
        <v>668</v>
      </c>
      <c r="L44" s="752">
        <v>361.23999999999995</v>
      </c>
      <c r="M44" s="752">
        <v>1</v>
      </c>
      <c r="N44" s="753">
        <v>361.23999999999995</v>
      </c>
    </row>
    <row r="45" spans="1:14" ht="14.4" customHeight="1" x14ac:dyDescent="0.3">
      <c r="A45" s="747" t="s">
        <v>567</v>
      </c>
      <c r="B45" s="748" t="s">
        <v>568</v>
      </c>
      <c r="C45" s="749" t="s">
        <v>592</v>
      </c>
      <c r="D45" s="750" t="s">
        <v>593</v>
      </c>
      <c r="E45" s="751">
        <v>50113001</v>
      </c>
      <c r="F45" s="750" t="s">
        <v>598</v>
      </c>
      <c r="G45" s="749" t="s">
        <v>599</v>
      </c>
      <c r="H45" s="749">
        <v>172492</v>
      </c>
      <c r="I45" s="749">
        <v>172492</v>
      </c>
      <c r="J45" s="749" t="s">
        <v>667</v>
      </c>
      <c r="K45" s="749" t="s">
        <v>669</v>
      </c>
      <c r="L45" s="752">
        <v>203.94000335129118</v>
      </c>
      <c r="M45" s="752">
        <v>2</v>
      </c>
      <c r="N45" s="753">
        <v>407.88000670258236</v>
      </c>
    </row>
    <row r="46" spans="1:14" ht="14.4" customHeight="1" x14ac:dyDescent="0.3">
      <c r="A46" s="747" t="s">
        <v>567</v>
      </c>
      <c r="B46" s="748" t="s">
        <v>568</v>
      </c>
      <c r="C46" s="749" t="s">
        <v>592</v>
      </c>
      <c r="D46" s="750" t="s">
        <v>593</v>
      </c>
      <c r="E46" s="751">
        <v>50113001</v>
      </c>
      <c r="F46" s="750" t="s">
        <v>598</v>
      </c>
      <c r="G46" s="749" t="s">
        <v>599</v>
      </c>
      <c r="H46" s="749">
        <v>208451</v>
      </c>
      <c r="I46" s="749">
        <v>208451</v>
      </c>
      <c r="J46" s="749" t="s">
        <v>670</v>
      </c>
      <c r="K46" s="749" t="s">
        <v>671</v>
      </c>
      <c r="L46" s="752">
        <v>631.4</v>
      </c>
      <c r="M46" s="752">
        <v>0.5</v>
      </c>
      <c r="N46" s="753">
        <v>315.7</v>
      </c>
    </row>
    <row r="47" spans="1:14" ht="14.4" customHeight="1" x14ac:dyDescent="0.3">
      <c r="A47" s="747" t="s">
        <v>567</v>
      </c>
      <c r="B47" s="748" t="s">
        <v>568</v>
      </c>
      <c r="C47" s="749" t="s">
        <v>592</v>
      </c>
      <c r="D47" s="750" t="s">
        <v>593</v>
      </c>
      <c r="E47" s="751">
        <v>50113001</v>
      </c>
      <c r="F47" s="750" t="s">
        <v>598</v>
      </c>
      <c r="G47" s="749" t="s">
        <v>599</v>
      </c>
      <c r="H47" s="749">
        <v>208452</v>
      </c>
      <c r="I47" s="749">
        <v>208452</v>
      </c>
      <c r="J47" s="749" t="s">
        <v>672</v>
      </c>
      <c r="K47" s="749" t="s">
        <v>673</v>
      </c>
      <c r="L47" s="752">
        <v>362.56</v>
      </c>
      <c r="M47" s="752">
        <v>3</v>
      </c>
      <c r="N47" s="753">
        <v>1087.68</v>
      </c>
    </row>
    <row r="48" spans="1:14" ht="14.4" customHeight="1" x14ac:dyDescent="0.3">
      <c r="A48" s="747" t="s">
        <v>567</v>
      </c>
      <c r="B48" s="748" t="s">
        <v>568</v>
      </c>
      <c r="C48" s="749" t="s">
        <v>592</v>
      </c>
      <c r="D48" s="750" t="s">
        <v>593</v>
      </c>
      <c r="E48" s="751">
        <v>50113001</v>
      </c>
      <c r="F48" s="750" t="s">
        <v>598</v>
      </c>
      <c r="G48" s="749" t="s">
        <v>599</v>
      </c>
      <c r="H48" s="749">
        <v>187822</v>
      </c>
      <c r="I48" s="749">
        <v>87822</v>
      </c>
      <c r="J48" s="749" t="s">
        <v>674</v>
      </c>
      <c r="K48" s="749" t="s">
        <v>675</v>
      </c>
      <c r="L48" s="752">
        <v>1301.03</v>
      </c>
      <c r="M48" s="752">
        <v>1</v>
      </c>
      <c r="N48" s="753">
        <v>1301.03</v>
      </c>
    </row>
    <row r="49" spans="1:14" ht="14.4" customHeight="1" x14ac:dyDescent="0.3">
      <c r="A49" s="747" t="s">
        <v>567</v>
      </c>
      <c r="B49" s="748" t="s">
        <v>568</v>
      </c>
      <c r="C49" s="749" t="s">
        <v>592</v>
      </c>
      <c r="D49" s="750" t="s">
        <v>593</v>
      </c>
      <c r="E49" s="751">
        <v>50113001</v>
      </c>
      <c r="F49" s="750" t="s">
        <v>598</v>
      </c>
      <c r="G49" s="749" t="s">
        <v>599</v>
      </c>
      <c r="H49" s="749">
        <v>132992</v>
      </c>
      <c r="I49" s="749">
        <v>32992</v>
      </c>
      <c r="J49" s="749" t="s">
        <v>676</v>
      </c>
      <c r="K49" s="749" t="s">
        <v>677</v>
      </c>
      <c r="L49" s="752">
        <v>108.39</v>
      </c>
      <c r="M49" s="752">
        <v>1</v>
      </c>
      <c r="N49" s="753">
        <v>108.39</v>
      </c>
    </row>
    <row r="50" spans="1:14" ht="14.4" customHeight="1" x14ac:dyDescent="0.3">
      <c r="A50" s="747" t="s">
        <v>567</v>
      </c>
      <c r="B50" s="748" t="s">
        <v>568</v>
      </c>
      <c r="C50" s="749" t="s">
        <v>592</v>
      </c>
      <c r="D50" s="750" t="s">
        <v>593</v>
      </c>
      <c r="E50" s="751">
        <v>50113001</v>
      </c>
      <c r="F50" s="750" t="s">
        <v>598</v>
      </c>
      <c r="G50" s="749" t="s">
        <v>599</v>
      </c>
      <c r="H50" s="749">
        <v>120053</v>
      </c>
      <c r="I50" s="749">
        <v>20053</v>
      </c>
      <c r="J50" s="749" t="s">
        <v>678</v>
      </c>
      <c r="K50" s="749" t="s">
        <v>679</v>
      </c>
      <c r="L50" s="752">
        <v>79.09</v>
      </c>
      <c r="M50" s="752">
        <v>3</v>
      </c>
      <c r="N50" s="753">
        <v>237.27</v>
      </c>
    </row>
    <row r="51" spans="1:14" ht="14.4" customHeight="1" x14ac:dyDescent="0.3">
      <c r="A51" s="747" t="s">
        <v>567</v>
      </c>
      <c r="B51" s="748" t="s">
        <v>568</v>
      </c>
      <c r="C51" s="749" t="s">
        <v>592</v>
      </c>
      <c r="D51" s="750" t="s">
        <v>593</v>
      </c>
      <c r="E51" s="751">
        <v>50113001</v>
      </c>
      <c r="F51" s="750" t="s">
        <v>598</v>
      </c>
      <c r="G51" s="749" t="s">
        <v>599</v>
      </c>
      <c r="H51" s="749">
        <v>848783</v>
      </c>
      <c r="I51" s="749">
        <v>115400</v>
      </c>
      <c r="J51" s="749" t="s">
        <v>680</v>
      </c>
      <c r="K51" s="749" t="s">
        <v>681</v>
      </c>
      <c r="L51" s="752">
        <v>309.44</v>
      </c>
      <c r="M51" s="752">
        <v>2</v>
      </c>
      <c r="N51" s="753">
        <v>618.88</v>
      </c>
    </row>
    <row r="52" spans="1:14" ht="14.4" customHeight="1" x14ac:dyDescent="0.3">
      <c r="A52" s="747" t="s">
        <v>567</v>
      </c>
      <c r="B52" s="748" t="s">
        <v>568</v>
      </c>
      <c r="C52" s="749" t="s">
        <v>592</v>
      </c>
      <c r="D52" s="750" t="s">
        <v>593</v>
      </c>
      <c r="E52" s="751">
        <v>50113001</v>
      </c>
      <c r="F52" s="750" t="s">
        <v>598</v>
      </c>
      <c r="G52" s="749" t="s">
        <v>599</v>
      </c>
      <c r="H52" s="749">
        <v>187226</v>
      </c>
      <c r="I52" s="749">
        <v>87226</v>
      </c>
      <c r="J52" s="749" t="s">
        <v>682</v>
      </c>
      <c r="K52" s="749" t="s">
        <v>683</v>
      </c>
      <c r="L52" s="752">
        <v>17243.400000000001</v>
      </c>
      <c r="M52" s="752">
        <v>8</v>
      </c>
      <c r="N52" s="753">
        <v>137947.20000000001</v>
      </c>
    </row>
    <row r="53" spans="1:14" ht="14.4" customHeight="1" x14ac:dyDescent="0.3">
      <c r="A53" s="747" t="s">
        <v>567</v>
      </c>
      <c r="B53" s="748" t="s">
        <v>568</v>
      </c>
      <c r="C53" s="749" t="s">
        <v>592</v>
      </c>
      <c r="D53" s="750" t="s">
        <v>593</v>
      </c>
      <c r="E53" s="751">
        <v>50113001</v>
      </c>
      <c r="F53" s="750" t="s">
        <v>598</v>
      </c>
      <c r="G53" s="749" t="s">
        <v>599</v>
      </c>
      <c r="H53" s="749">
        <v>117011</v>
      </c>
      <c r="I53" s="749">
        <v>17011</v>
      </c>
      <c r="J53" s="749" t="s">
        <v>684</v>
      </c>
      <c r="K53" s="749" t="s">
        <v>685</v>
      </c>
      <c r="L53" s="752">
        <v>145.5</v>
      </c>
      <c r="M53" s="752">
        <v>2</v>
      </c>
      <c r="N53" s="753">
        <v>291</v>
      </c>
    </row>
    <row r="54" spans="1:14" ht="14.4" customHeight="1" x14ac:dyDescent="0.3">
      <c r="A54" s="747" t="s">
        <v>567</v>
      </c>
      <c r="B54" s="748" t="s">
        <v>568</v>
      </c>
      <c r="C54" s="749" t="s">
        <v>592</v>
      </c>
      <c r="D54" s="750" t="s">
        <v>593</v>
      </c>
      <c r="E54" s="751">
        <v>50113001</v>
      </c>
      <c r="F54" s="750" t="s">
        <v>598</v>
      </c>
      <c r="G54" s="749" t="s">
        <v>599</v>
      </c>
      <c r="H54" s="749">
        <v>905097</v>
      </c>
      <c r="I54" s="749">
        <v>158767</v>
      </c>
      <c r="J54" s="749" t="s">
        <v>605</v>
      </c>
      <c r="K54" s="749" t="s">
        <v>606</v>
      </c>
      <c r="L54" s="752">
        <v>168.57467709111052</v>
      </c>
      <c r="M54" s="752">
        <v>33</v>
      </c>
      <c r="N54" s="753">
        <v>5562.9643440066466</v>
      </c>
    </row>
    <row r="55" spans="1:14" ht="14.4" customHeight="1" x14ac:dyDescent="0.3">
      <c r="A55" s="747" t="s">
        <v>567</v>
      </c>
      <c r="B55" s="748" t="s">
        <v>568</v>
      </c>
      <c r="C55" s="749" t="s">
        <v>592</v>
      </c>
      <c r="D55" s="750" t="s">
        <v>593</v>
      </c>
      <c r="E55" s="751">
        <v>50113001</v>
      </c>
      <c r="F55" s="750" t="s">
        <v>598</v>
      </c>
      <c r="G55" s="749" t="s">
        <v>686</v>
      </c>
      <c r="H55" s="749">
        <v>195604</v>
      </c>
      <c r="I55" s="749">
        <v>95604</v>
      </c>
      <c r="J55" s="749" t="s">
        <v>687</v>
      </c>
      <c r="K55" s="749" t="s">
        <v>688</v>
      </c>
      <c r="L55" s="752">
        <v>89.449999999999989</v>
      </c>
      <c r="M55" s="752">
        <v>1</v>
      </c>
      <c r="N55" s="753">
        <v>89.449999999999989</v>
      </c>
    </row>
    <row r="56" spans="1:14" ht="14.4" customHeight="1" x14ac:dyDescent="0.3">
      <c r="A56" s="747" t="s">
        <v>567</v>
      </c>
      <c r="B56" s="748" t="s">
        <v>568</v>
      </c>
      <c r="C56" s="749" t="s">
        <v>592</v>
      </c>
      <c r="D56" s="750" t="s">
        <v>593</v>
      </c>
      <c r="E56" s="751">
        <v>50113001</v>
      </c>
      <c r="F56" s="750" t="s">
        <v>598</v>
      </c>
      <c r="G56" s="749" t="s">
        <v>599</v>
      </c>
      <c r="H56" s="749">
        <v>156675</v>
      </c>
      <c r="I56" s="749">
        <v>56675</v>
      </c>
      <c r="J56" s="749" t="s">
        <v>689</v>
      </c>
      <c r="K56" s="749" t="s">
        <v>690</v>
      </c>
      <c r="L56" s="752">
        <v>72.720000000000013</v>
      </c>
      <c r="M56" s="752">
        <v>4</v>
      </c>
      <c r="N56" s="753">
        <v>290.88000000000005</v>
      </c>
    </row>
    <row r="57" spans="1:14" ht="14.4" customHeight="1" x14ac:dyDescent="0.3">
      <c r="A57" s="747" t="s">
        <v>567</v>
      </c>
      <c r="B57" s="748" t="s">
        <v>568</v>
      </c>
      <c r="C57" s="749" t="s">
        <v>592</v>
      </c>
      <c r="D57" s="750" t="s">
        <v>593</v>
      </c>
      <c r="E57" s="751">
        <v>50113001</v>
      </c>
      <c r="F57" s="750" t="s">
        <v>598</v>
      </c>
      <c r="G57" s="749" t="s">
        <v>599</v>
      </c>
      <c r="H57" s="749">
        <v>31915</v>
      </c>
      <c r="I57" s="749">
        <v>31915</v>
      </c>
      <c r="J57" s="749" t="s">
        <v>691</v>
      </c>
      <c r="K57" s="749" t="s">
        <v>692</v>
      </c>
      <c r="L57" s="752">
        <v>173.69</v>
      </c>
      <c r="M57" s="752">
        <v>2</v>
      </c>
      <c r="N57" s="753">
        <v>347.38</v>
      </c>
    </row>
    <row r="58" spans="1:14" ht="14.4" customHeight="1" x14ac:dyDescent="0.3">
      <c r="A58" s="747" t="s">
        <v>567</v>
      </c>
      <c r="B58" s="748" t="s">
        <v>568</v>
      </c>
      <c r="C58" s="749" t="s">
        <v>592</v>
      </c>
      <c r="D58" s="750" t="s">
        <v>593</v>
      </c>
      <c r="E58" s="751">
        <v>50113001</v>
      </c>
      <c r="F58" s="750" t="s">
        <v>598</v>
      </c>
      <c r="G58" s="749" t="s">
        <v>599</v>
      </c>
      <c r="H58" s="749">
        <v>47256</v>
      </c>
      <c r="I58" s="749">
        <v>47256</v>
      </c>
      <c r="J58" s="749" t="s">
        <v>693</v>
      </c>
      <c r="K58" s="749" t="s">
        <v>694</v>
      </c>
      <c r="L58" s="752">
        <v>222.20000000000002</v>
      </c>
      <c r="M58" s="752">
        <v>2</v>
      </c>
      <c r="N58" s="753">
        <v>444.40000000000003</v>
      </c>
    </row>
    <row r="59" spans="1:14" ht="14.4" customHeight="1" x14ac:dyDescent="0.3">
      <c r="A59" s="747" t="s">
        <v>567</v>
      </c>
      <c r="B59" s="748" t="s">
        <v>568</v>
      </c>
      <c r="C59" s="749" t="s">
        <v>592</v>
      </c>
      <c r="D59" s="750" t="s">
        <v>593</v>
      </c>
      <c r="E59" s="751">
        <v>50113001</v>
      </c>
      <c r="F59" s="750" t="s">
        <v>598</v>
      </c>
      <c r="G59" s="749" t="s">
        <v>599</v>
      </c>
      <c r="H59" s="749">
        <v>102539</v>
      </c>
      <c r="I59" s="749">
        <v>2539</v>
      </c>
      <c r="J59" s="749" t="s">
        <v>695</v>
      </c>
      <c r="K59" s="749" t="s">
        <v>696</v>
      </c>
      <c r="L59" s="752">
        <v>52.609999999999985</v>
      </c>
      <c r="M59" s="752">
        <v>2</v>
      </c>
      <c r="N59" s="753">
        <v>105.21999999999997</v>
      </c>
    </row>
    <row r="60" spans="1:14" ht="14.4" customHeight="1" x14ac:dyDescent="0.3">
      <c r="A60" s="747" t="s">
        <v>567</v>
      </c>
      <c r="B60" s="748" t="s">
        <v>568</v>
      </c>
      <c r="C60" s="749" t="s">
        <v>592</v>
      </c>
      <c r="D60" s="750" t="s">
        <v>593</v>
      </c>
      <c r="E60" s="751">
        <v>50113001</v>
      </c>
      <c r="F60" s="750" t="s">
        <v>598</v>
      </c>
      <c r="G60" s="749" t="s">
        <v>569</v>
      </c>
      <c r="H60" s="749">
        <v>131739</v>
      </c>
      <c r="I60" s="749">
        <v>31739</v>
      </c>
      <c r="J60" s="749" t="s">
        <v>697</v>
      </c>
      <c r="K60" s="749" t="s">
        <v>569</v>
      </c>
      <c r="L60" s="752">
        <v>72.040000000000006</v>
      </c>
      <c r="M60" s="752">
        <v>6</v>
      </c>
      <c r="N60" s="753">
        <v>432.24</v>
      </c>
    </row>
    <row r="61" spans="1:14" ht="14.4" customHeight="1" x14ac:dyDescent="0.3">
      <c r="A61" s="747" t="s">
        <v>567</v>
      </c>
      <c r="B61" s="748" t="s">
        <v>568</v>
      </c>
      <c r="C61" s="749" t="s">
        <v>592</v>
      </c>
      <c r="D61" s="750" t="s">
        <v>593</v>
      </c>
      <c r="E61" s="751">
        <v>50113001</v>
      </c>
      <c r="F61" s="750" t="s">
        <v>598</v>
      </c>
      <c r="G61" s="749" t="s">
        <v>599</v>
      </c>
      <c r="H61" s="749">
        <v>193746</v>
      </c>
      <c r="I61" s="749">
        <v>93746</v>
      </c>
      <c r="J61" s="749" t="s">
        <v>698</v>
      </c>
      <c r="K61" s="749" t="s">
        <v>699</v>
      </c>
      <c r="L61" s="752">
        <v>366.22</v>
      </c>
      <c r="M61" s="752">
        <v>5</v>
      </c>
      <c r="N61" s="753">
        <v>1831.1000000000001</v>
      </c>
    </row>
    <row r="62" spans="1:14" ht="14.4" customHeight="1" x14ac:dyDescent="0.3">
      <c r="A62" s="747" t="s">
        <v>567</v>
      </c>
      <c r="B62" s="748" t="s">
        <v>568</v>
      </c>
      <c r="C62" s="749" t="s">
        <v>592</v>
      </c>
      <c r="D62" s="750" t="s">
        <v>593</v>
      </c>
      <c r="E62" s="751">
        <v>50113001</v>
      </c>
      <c r="F62" s="750" t="s">
        <v>598</v>
      </c>
      <c r="G62" s="749" t="s">
        <v>569</v>
      </c>
      <c r="H62" s="749">
        <v>103575</v>
      </c>
      <c r="I62" s="749">
        <v>3575</v>
      </c>
      <c r="J62" s="749" t="s">
        <v>700</v>
      </c>
      <c r="K62" s="749" t="s">
        <v>701</v>
      </c>
      <c r="L62" s="752">
        <v>71.736666666666665</v>
      </c>
      <c r="M62" s="752">
        <v>3</v>
      </c>
      <c r="N62" s="753">
        <v>215.20999999999998</v>
      </c>
    </row>
    <row r="63" spans="1:14" ht="14.4" customHeight="1" x14ac:dyDescent="0.3">
      <c r="A63" s="747" t="s">
        <v>567</v>
      </c>
      <c r="B63" s="748" t="s">
        <v>568</v>
      </c>
      <c r="C63" s="749" t="s">
        <v>592</v>
      </c>
      <c r="D63" s="750" t="s">
        <v>593</v>
      </c>
      <c r="E63" s="751">
        <v>50113001</v>
      </c>
      <c r="F63" s="750" t="s">
        <v>598</v>
      </c>
      <c r="G63" s="749" t="s">
        <v>599</v>
      </c>
      <c r="H63" s="749">
        <v>214355</v>
      </c>
      <c r="I63" s="749">
        <v>214355</v>
      </c>
      <c r="J63" s="749" t="s">
        <v>702</v>
      </c>
      <c r="K63" s="749" t="s">
        <v>703</v>
      </c>
      <c r="L63" s="752">
        <v>215.18</v>
      </c>
      <c r="M63" s="752">
        <v>2</v>
      </c>
      <c r="N63" s="753">
        <v>430.36</v>
      </c>
    </row>
    <row r="64" spans="1:14" ht="14.4" customHeight="1" x14ac:dyDescent="0.3">
      <c r="A64" s="747" t="s">
        <v>567</v>
      </c>
      <c r="B64" s="748" t="s">
        <v>568</v>
      </c>
      <c r="C64" s="749" t="s">
        <v>592</v>
      </c>
      <c r="D64" s="750" t="s">
        <v>593</v>
      </c>
      <c r="E64" s="751">
        <v>50113001</v>
      </c>
      <c r="F64" s="750" t="s">
        <v>598</v>
      </c>
      <c r="G64" s="749" t="s">
        <v>569</v>
      </c>
      <c r="H64" s="749">
        <v>216572</v>
      </c>
      <c r="I64" s="749">
        <v>216572</v>
      </c>
      <c r="J64" s="749" t="s">
        <v>704</v>
      </c>
      <c r="K64" s="749" t="s">
        <v>705</v>
      </c>
      <c r="L64" s="752">
        <v>36.280000000000008</v>
      </c>
      <c r="M64" s="752">
        <v>10</v>
      </c>
      <c r="N64" s="753">
        <v>362.80000000000007</v>
      </c>
    </row>
    <row r="65" spans="1:14" ht="14.4" customHeight="1" x14ac:dyDescent="0.3">
      <c r="A65" s="747" t="s">
        <v>567</v>
      </c>
      <c r="B65" s="748" t="s">
        <v>568</v>
      </c>
      <c r="C65" s="749" t="s">
        <v>592</v>
      </c>
      <c r="D65" s="750" t="s">
        <v>593</v>
      </c>
      <c r="E65" s="751">
        <v>50113001</v>
      </c>
      <c r="F65" s="750" t="s">
        <v>598</v>
      </c>
      <c r="G65" s="749" t="s">
        <v>599</v>
      </c>
      <c r="H65" s="749">
        <v>51366</v>
      </c>
      <c r="I65" s="749">
        <v>51366</v>
      </c>
      <c r="J65" s="749" t="s">
        <v>609</v>
      </c>
      <c r="K65" s="749" t="s">
        <v>610</v>
      </c>
      <c r="L65" s="752">
        <v>171.60000000000002</v>
      </c>
      <c r="M65" s="752">
        <v>5</v>
      </c>
      <c r="N65" s="753">
        <v>858.00000000000011</v>
      </c>
    </row>
    <row r="66" spans="1:14" ht="14.4" customHeight="1" x14ac:dyDescent="0.3">
      <c r="A66" s="747" t="s">
        <v>567</v>
      </c>
      <c r="B66" s="748" t="s">
        <v>568</v>
      </c>
      <c r="C66" s="749" t="s">
        <v>592</v>
      </c>
      <c r="D66" s="750" t="s">
        <v>593</v>
      </c>
      <c r="E66" s="751">
        <v>50113001</v>
      </c>
      <c r="F66" s="750" t="s">
        <v>598</v>
      </c>
      <c r="G66" s="749" t="s">
        <v>599</v>
      </c>
      <c r="H66" s="749">
        <v>51367</v>
      </c>
      <c r="I66" s="749">
        <v>51367</v>
      </c>
      <c r="J66" s="749" t="s">
        <v>609</v>
      </c>
      <c r="K66" s="749" t="s">
        <v>706</v>
      </c>
      <c r="L66" s="752">
        <v>92.95</v>
      </c>
      <c r="M66" s="752">
        <v>1</v>
      </c>
      <c r="N66" s="753">
        <v>92.95</v>
      </c>
    </row>
    <row r="67" spans="1:14" ht="14.4" customHeight="1" x14ac:dyDescent="0.3">
      <c r="A67" s="747" t="s">
        <v>567</v>
      </c>
      <c r="B67" s="748" t="s">
        <v>568</v>
      </c>
      <c r="C67" s="749" t="s">
        <v>592</v>
      </c>
      <c r="D67" s="750" t="s">
        <v>593</v>
      </c>
      <c r="E67" s="751">
        <v>50113001</v>
      </c>
      <c r="F67" s="750" t="s">
        <v>598</v>
      </c>
      <c r="G67" s="749" t="s">
        <v>599</v>
      </c>
      <c r="H67" s="749">
        <v>224964</v>
      </c>
      <c r="I67" s="749">
        <v>224964</v>
      </c>
      <c r="J67" s="749" t="s">
        <v>611</v>
      </c>
      <c r="K67" s="749" t="s">
        <v>612</v>
      </c>
      <c r="L67" s="752">
        <v>107.49000000000004</v>
      </c>
      <c r="M67" s="752">
        <v>5</v>
      </c>
      <c r="N67" s="753">
        <v>537.45000000000016</v>
      </c>
    </row>
    <row r="68" spans="1:14" ht="14.4" customHeight="1" x14ac:dyDescent="0.3">
      <c r="A68" s="747" t="s">
        <v>567</v>
      </c>
      <c r="B68" s="748" t="s">
        <v>568</v>
      </c>
      <c r="C68" s="749" t="s">
        <v>592</v>
      </c>
      <c r="D68" s="750" t="s">
        <v>593</v>
      </c>
      <c r="E68" s="751">
        <v>50113001</v>
      </c>
      <c r="F68" s="750" t="s">
        <v>598</v>
      </c>
      <c r="G68" s="749" t="s">
        <v>599</v>
      </c>
      <c r="H68" s="749">
        <v>202878</v>
      </c>
      <c r="I68" s="749">
        <v>202878</v>
      </c>
      <c r="J68" s="749" t="s">
        <v>613</v>
      </c>
      <c r="K68" s="749" t="s">
        <v>614</v>
      </c>
      <c r="L68" s="752">
        <v>42.3</v>
      </c>
      <c r="M68" s="752">
        <v>3</v>
      </c>
      <c r="N68" s="753">
        <v>126.89999999999999</v>
      </c>
    </row>
    <row r="69" spans="1:14" ht="14.4" customHeight="1" x14ac:dyDescent="0.3">
      <c r="A69" s="747" t="s">
        <v>567</v>
      </c>
      <c r="B69" s="748" t="s">
        <v>568</v>
      </c>
      <c r="C69" s="749" t="s">
        <v>592</v>
      </c>
      <c r="D69" s="750" t="s">
        <v>593</v>
      </c>
      <c r="E69" s="751">
        <v>50113001</v>
      </c>
      <c r="F69" s="750" t="s">
        <v>598</v>
      </c>
      <c r="G69" s="749" t="s">
        <v>599</v>
      </c>
      <c r="H69" s="749">
        <v>394712</v>
      </c>
      <c r="I69" s="749">
        <v>0</v>
      </c>
      <c r="J69" s="749" t="s">
        <v>615</v>
      </c>
      <c r="K69" s="749" t="s">
        <v>616</v>
      </c>
      <c r="L69" s="752">
        <v>28.75</v>
      </c>
      <c r="M69" s="752">
        <v>432</v>
      </c>
      <c r="N69" s="753">
        <v>12420</v>
      </c>
    </row>
    <row r="70" spans="1:14" ht="14.4" customHeight="1" x14ac:dyDescent="0.3">
      <c r="A70" s="747" t="s">
        <v>567</v>
      </c>
      <c r="B70" s="748" t="s">
        <v>568</v>
      </c>
      <c r="C70" s="749" t="s">
        <v>592</v>
      </c>
      <c r="D70" s="750" t="s">
        <v>593</v>
      </c>
      <c r="E70" s="751">
        <v>50113001</v>
      </c>
      <c r="F70" s="750" t="s">
        <v>598</v>
      </c>
      <c r="G70" s="749" t="s">
        <v>599</v>
      </c>
      <c r="H70" s="749">
        <v>920020</v>
      </c>
      <c r="I70" s="749">
        <v>1000</v>
      </c>
      <c r="J70" s="749" t="s">
        <v>707</v>
      </c>
      <c r="K70" s="749" t="s">
        <v>708</v>
      </c>
      <c r="L70" s="752">
        <v>185.49066016784727</v>
      </c>
      <c r="M70" s="752">
        <v>19</v>
      </c>
      <c r="N70" s="753">
        <v>3524.3225431890983</v>
      </c>
    </row>
    <row r="71" spans="1:14" ht="14.4" customHeight="1" x14ac:dyDescent="0.3">
      <c r="A71" s="747" t="s">
        <v>567</v>
      </c>
      <c r="B71" s="748" t="s">
        <v>568</v>
      </c>
      <c r="C71" s="749" t="s">
        <v>592</v>
      </c>
      <c r="D71" s="750" t="s">
        <v>593</v>
      </c>
      <c r="E71" s="751">
        <v>50113001</v>
      </c>
      <c r="F71" s="750" t="s">
        <v>598</v>
      </c>
      <c r="G71" s="749" t="s">
        <v>599</v>
      </c>
      <c r="H71" s="749">
        <v>845628</v>
      </c>
      <c r="I71" s="749">
        <v>1000</v>
      </c>
      <c r="J71" s="749" t="s">
        <v>709</v>
      </c>
      <c r="K71" s="749" t="s">
        <v>710</v>
      </c>
      <c r="L71" s="752">
        <v>545.62724506299321</v>
      </c>
      <c r="M71" s="752">
        <v>16</v>
      </c>
      <c r="N71" s="753">
        <v>8730.0359210078914</v>
      </c>
    </row>
    <row r="72" spans="1:14" ht="14.4" customHeight="1" x14ac:dyDescent="0.3">
      <c r="A72" s="747" t="s">
        <v>567</v>
      </c>
      <c r="B72" s="748" t="s">
        <v>568</v>
      </c>
      <c r="C72" s="749" t="s">
        <v>592</v>
      </c>
      <c r="D72" s="750" t="s">
        <v>593</v>
      </c>
      <c r="E72" s="751">
        <v>50113001</v>
      </c>
      <c r="F72" s="750" t="s">
        <v>598</v>
      </c>
      <c r="G72" s="749" t="s">
        <v>599</v>
      </c>
      <c r="H72" s="749">
        <v>102486</v>
      </c>
      <c r="I72" s="749">
        <v>2486</v>
      </c>
      <c r="J72" s="749" t="s">
        <v>711</v>
      </c>
      <c r="K72" s="749" t="s">
        <v>712</v>
      </c>
      <c r="L72" s="752">
        <v>123.10250000000001</v>
      </c>
      <c r="M72" s="752">
        <v>12</v>
      </c>
      <c r="N72" s="753">
        <v>1477.23</v>
      </c>
    </row>
    <row r="73" spans="1:14" ht="14.4" customHeight="1" x14ac:dyDescent="0.3">
      <c r="A73" s="747" t="s">
        <v>567</v>
      </c>
      <c r="B73" s="748" t="s">
        <v>568</v>
      </c>
      <c r="C73" s="749" t="s">
        <v>592</v>
      </c>
      <c r="D73" s="750" t="s">
        <v>593</v>
      </c>
      <c r="E73" s="751">
        <v>50113001</v>
      </c>
      <c r="F73" s="750" t="s">
        <v>598</v>
      </c>
      <c r="G73" s="749" t="s">
        <v>599</v>
      </c>
      <c r="H73" s="749">
        <v>163346</v>
      </c>
      <c r="I73" s="749">
        <v>163346</v>
      </c>
      <c r="J73" s="749" t="s">
        <v>713</v>
      </c>
      <c r="K73" s="749" t="s">
        <v>714</v>
      </c>
      <c r="L73" s="752">
        <v>113.47999999999999</v>
      </c>
      <c r="M73" s="752">
        <v>1</v>
      </c>
      <c r="N73" s="753">
        <v>113.47999999999999</v>
      </c>
    </row>
    <row r="74" spans="1:14" ht="14.4" customHeight="1" x14ac:dyDescent="0.3">
      <c r="A74" s="747" t="s">
        <v>567</v>
      </c>
      <c r="B74" s="748" t="s">
        <v>568</v>
      </c>
      <c r="C74" s="749" t="s">
        <v>592</v>
      </c>
      <c r="D74" s="750" t="s">
        <v>593</v>
      </c>
      <c r="E74" s="751">
        <v>50113001</v>
      </c>
      <c r="F74" s="750" t="s">
        <v>598</v>
      </c>
      <c r="G74" s="749" t="s">
        <v>599</v>
      </c>
      <c r="H74" s="749">
        <v>230426</v>
      </c>
      <c r="I74" s="749">
        <v>230426</v>
      </c>
      <c r="J74" s="749" t="s">
        <v>617</v>
      </c>
      <c r="K74" s="749" t="s">
        <v>618</v>
      </c>
      <c r="L74" s="752">
        <v>78.64</v>
      </c>
      <c r="M74" s="752">
        <v>5</v>
      </c>
      <c r="N74" s="753">
        <v>393.2</v>
      </c>
    </row>
    <row r="75" spans="1:14" ht="14.4" customHeight="1" x14ac:dyDescent="0.3">
      <c r="A75" s="747" t="s">
        <v>567</v>
      </c>
      <c r="B75" s="748" t="s">
        <v>568</v>
      </c>
      <c r="C75" s="749" t="s">
        <v>592</v>
      </c>
      <c r="D75" s="750" t="s">
        <v>593</v>
      </c>
      <c r="E75" s="751">
        <v>50113001</v>
      </c>
      <c r="F75" s="750" t="s">
        <v>598</v>
      </c>
      <c r="G75" s="749" t="s">
        <v>599</v>
      </c>
      <c r="H75" s="749">
        <v>100489</v>
      </c>
      <c r="I75" s="749">
        <v>489</v>
      </c>
      <c r="J75" s="749" t="s">
        <v>617</v>
      </c>
      <c r="K75" s="749" t="s">
        <v>715</v>
      </c>
      <c r="L75" s="752">
        <v>47.34</v>
      </c>
      <c r="M75" s="752">
        <v>1</v>
      </c>
      <c r="N75" s="753">
        <v>47.34</v>
      </c>
    </row>
    <row r="76" spans="1:14" ht="14.4" customHeight="1" x14ac:dyDescent="0.3">
      <c r="A76" s="747" t="s">
        <v>567</v>
      </c>
      <c r="B76" s="748" t="s">
        <v>568</v>
      </c>
      <c r="C76" s="749" t="s">
        <v>592</v>
      </c>
      <c r="D76" s="750" t="s">
        <v>593</v>
      </c>
      <c r="E76" s="751">
        <v>50113001</v>
      </c>
      <c r="F76" s="750" t="s">
        <v>598</v>
      </c>
      <c r="G76" s="749" t="s">
        <v>599</v>
      </c>
      <c r="H76" s="749">
        <v>117996</v>
      </c>
      <c r="I76" s="749">
        <v>17996</v>
      </c>
      <c r="J76" s="749" t="s">
        <v>716</v>
      </c>
      <c r="K76" s="749" t="s">
        <v>717</v>
      </c>
      <c r="L76" s="752">
        <v>73.569999999999993</v>
      </c>
      <c r="M76" s="752">
        <v>1</v>
      </c>
      <c r="N76" s="753">
        <v>73.569999999999993</v>
      </c>
    </row>
    <row r="77" spans="1:14" ht="14.4" customHeight="1" x14ac:dyDescent="0.3">
      <c r="A77" s="747" t="s">
        <v>567</v>
      </c>
      <c r="B77" s="748" t="s">
        <v>568</v>
      </c>
      <c r="C77" s="749" t="s">
        <v>592</v>
      </c>
      <c r="D77" s="750" t="s">
        <v>593</v>
      </c>
      <c r="E77" s="751">
        <v>50113001</v>
      </c>
      <c r="F77" s="750" t="s">
        <v>598</v>
      </c>
      <c r="G77" s="749" t="s">
        <v>599</v>
      </c>
      <c r="H77" s="749">
        <v>930431</v>
      </c>
      <c r="I77" s="749">
        <v>1000</v>
      </c>
      <c r="J77" s="749" t="s">
        <v>718</v>
      </c>
      <c r="K77" s="749" t="s">
        <v>569</v>
      </c>
      <c r="L77" s="752">
        <v>121.16189443044087</v>
      </c>
      <c r="M77" s="752">
        <v>121</v>
      </c>
      <c r="N77" s="753">
        <v>14660.589226083344</v>
      </c>
    </row>
    <row r="78" spans="1:14" ht="14.4" customHeight="1" x14ac:dyDescent="0.3">
      <c r="A78" s="747" t="s">
        <v>567</v>
      </c>
      <c r="B78" s="748" t="s">
        <v>568</v>
      </c>
      <c r="C78" s="749" t="s">
        <v>592</v>
      </c>
      <c r="D78" s="750" t="s">
        <v>593</v>
      </c>
      <c r="E78" s="751">
        <v>50113001</v>
      </c>
      <c r="F78" s="750" t="s">
        <v>598</v>
      </c>
      <c r="G78" s="749" t="s">
        <v>599</v>
      </c>
      <c r="H78" s="749">
        <v>930444</v>
      </c>
      <c r="I78" s="749">
        <v>0</v>
      </c>
      <c r="J78" s="749" t="s">
        <v>719</v>
      </c>
      <c r="K78" s="749" t="s">
        <v>569</v>
      </c>
      <c r="L78" s="752">
        <v>43.195665486102008</v>
      </c>
      <c r="M78" s="752">
        <v>448</v>
      </c>
      <c r="N78" s="753">
        <v>19351.658137773698</v>
      </c>
    </row>
    <row r="79" spans="1:14" ht="14.4" customHeight="1" x14ac:dyDescent="0.3">
      <c r="A79" s="747" t="s">
        <v>567</v>
      </c>
      <c r="B79" s="748" t="s">
        <v>568</v>
      </c>
      <c r="C79" s="749" t="s">
        <v>592</v>
      </c>
      <c r="D79" s="750" t="s">
        <v>593</v>
      </c>
      <c r="E79" s="751">
        <v>50113001</v>
      </c>
      <c r="F79" s="750" t="s">
        <v>598</v>
      </c>
      <c r="G79" s="749" t="s">
        <v>599</v>
      </c>
      <c r="H79" s="749">
        <v>930224</v>
      </c>
      <c r="I79" s="749">
        <v>0</v>
      </c>
      <c r="J79" s="749" t="s">
        <v>720</v>
      </c>
      <c r="K79" s="749" t="s">
        <v>569</v>
      </c>
      <c r="L79" s="752">
        <v>88.509818493942291</v>
      </c>
      <c r="M79" s="752">
        <v>1</v>
      </c>
      <c r="N79" s="753">
        <v>88.509818493942291</v>
      </c>
    </row>
    <row r="80" spans="1:14" ht="14.4" customHeight="1" x14ac:dyDescent="0.3">
      <c r="A80" s="747" t="s">
        <v>567</v>
      </c>
      <c r="B80" s="748" t="s">
        <v>568</v>
      </c>
      <c r="C80" s="749" t="s">
        <v>592</v>
      </c>
      <c r="D80" s="750" t="s">
        <v>593</v>
      </c>
      <c r="E80" s="751">
        <v>50113001</v>
      </c>
      <c r="F80" s="750" t="s">
        <v>598</v>
      </c>
      <c r="G80" s="749" t="s">
        <v>599</v>
      </c>
      <c r="H80" s="749">
        <v>501999</v>
      </c>
      <c r="I80" s="749">
        <v>0</v>
      </c>
      <c r="J80" s="749" t="s">
        <v>721</v>
      </c>
      <c r="K80" s="749" t="s">
        <v>569</v>
      </c>
      <c r="L80" s="752">
        <v>449.50743145575444</v>
      </c>
      <c r="M80" s="752">
        <v>1</v>
      </c>
      <c r="N80" s="753">
        <v>449.50743145575444</v>
      </c>
    </row>
    <row r="81" spans="1:14" ht="14.4" customHeight="1" x14ac:dyDescent="0.3">
      <c r="A81" s="747" t="s">
        <v>567</v>
      </c>
      <c r="B81" s="748" t="s">
        <v>568</v>
      </c>
      <c r="C81" s="749" t="s">
        <v>592</v>
      </c>
      <c r="D81" s="750" t="s">
        <v>593</v>
      </c>
      <c r="E81" s="751">
        <v>50113001</v>
      </c>
      <c r="F81" s="750" t="s">
        <v>598</v>
      </c>
      <c r="G81" s="749" t="s">
        <v>599</v>
      </c>
      <c r="H81" s="749">
        <v>501606</v>
      </c>
      <c r="I81" s="749">
        <v>0</v>
      </c>
      <c r="J81" s="749" t="s">
        <v>722</v>
      </c>
      <c r="K81" s="749" t="s">
        <v>569</v>
      </c>
      <c r="L81" s="752">
        <v>543.77249212429524</v>
      </c>
      <c r="M81" s="752">
        <v>8</v>
      </c>
      <c r="N81" s="753">
        <v>4350.1799369943619</v>
      </c>
    </row>
    <row r="82" spans="1:14" ht="14.4" customHeight="1" x14ac:dyDescent="0.3">
      <c r="A82" s="747" t="s">
        <v>567</v>
      </c>
      <c r="B82" s="748" t="s">
        <v>568</v>
      </c>
      <c r="C82" s="749" t="s">
        <v>592</v>
      </c>
      <c r="D82" s="750" t="s">
        <v>593</v>
      </c>
      <c r="E82" s="751">
        <v>50113001</v>
      </c>
      <c r="F82" s="750" t="s">
        <v>598</v>
      </c>
      <c r="G82" s="749" t="s">
        <v>599</v>
      </c>
      <c r="H82" s="749">
        <v>920368</v>
      </c>
      <c r="I82" s="749">
        <v>0</v>
      </c>
      <c r="J82" s="749" t="s">
        <v>723</v>
      </c>
      <c r="K82" s="749" t="s">
        <v>569</v>
      </c>
      <c r="L82" s="752">
        <v>138.67565011224954</v>
      </c>
      <c r="M82" s="752">
        <v>18</v>
      </c>
      <c r="N82" s="753">
        <v>2496.1617020204917</v>
      </c>
    </row>
    <row r="83" spans="1:14" ht="14.4" customHeight="1" x14ac:dyDescent="0.3">
      <c r="A83" s="747" t="s">
        <v>567</v>
      </c>
      <c r="B83" s="748" t="s">
        <v>568</v>
      </c>
      <c r="C83" s="749" t="s">
        <v>592</v>
      </c>
      <c r="D83" s="750" t="s">
        <v>593</v>
      </c>
      <c r="E83" s="751">
        <v>50113001</v>
      </c>
      <c r="F83" s="750" t="s">
        <v>598</v>
      </c>
      <c r="G83" s="749" t="s">
        <v>599</v>
      </c>
      <c r="H83" s="749">
        <v>498472</v>
      </c>
      <c r="I83" s="749">
        <v>0</v>
      </c>
      <c r="J83" s="749" t="s">
        <v>724</v>
      </c>
      <c r="K83" s="749" t="s">
        <v>725</v>
      </c>
      <c r="L83" s="752">
        <v>208.97259942588016</v>
      </c>
      <c r="M83" s="752">
        <v>5</v>
      </c>
      <c r="N83" s="753">
        <v>1044.8629971294008</v>
      </c>
    </row>
    <row r="84" spans="1:14" ht="14.4" customHeight="1" x14ac:dyDescent="0.3">
      <c r="A84" s="747" t="s">
        <v>567</v>
      </c>
      <c r="B84" s="748" t="s">
        <v>568</v>
      </c>
      <c r="C84" s="749" t="s">
        <v>592</v>
      </c>
      <c r="D84" s="750" t="s">
        <v>593</v>
      </c>
      <c r="E84" s="751">
        <v>50113001</v>
      </c>
      <c r="F84" s="750" t="s">
        <v>598</v>
      </c>
      <c r="G84" s="749" t="s">
        <v>599</v>
      </c>
      <c r="H84" s="749">
        <v>920352</v>
      </c>
      <c r="I84" s="749">
        <v>0</v>
      </c>
      <c r="J84" s="749" t="s">
        <v>623</v>
      </c>
      <c r="K84" s="749" t="s">
        <v>569</v>
      </c>
      <c r="L84" s="752">
        <v>93.433316653294767</v>
      </c>
      <c r="M84" s="752">
        <v>20</v>
      </c>
      <c r="N84" s="753">
        <v>1868.6663330658953</v>
      </c>
    </row>
    <row r="85" spans="1:14" ht="14.4" customHeight="1" x14ac:dyDescent="0.3">
      <c r="A85" s="747" t="s">
        <v>567</v>
      </c>
      <c r="B85" s="748" t="s">
        <v>568</v>
      </c>
      <c r="C85" s="749" t="s">
        <v>592</v>
      </c>
      <c r="D85" s="750" t="s">
        <v>593</v>
      </c>
      <c r="E85" s="751">
        <v>50113001</v>
      </c>
      <c r="F85" s="750" t="s">
        <v>598</v>
      </c>
      <c r="G85" s="749" t="s">
        <v>599</v>
      </c>
      <c r="H85" s="749">
        <v>844879</v>
      </c>
      <c r="I85" s="749">
        <v>0</v>
      </c>
      <c r="J85" s="749" t="s">
        <v>726</v>
      </c>
      <c r="K85" s="749" t="s">
        <v>569</v>
      </c>
      <c r="L85" s="752">
        <v>66.551545353995039</v>
      </c>
      <c r="M85" s="752">
        <v>80</v>
      </c>
      <c r="N85" s="753">
        <v>5324.1236283196031</v>
      </c>
    </row>
    <row r="86" spans="1:14" ht="14.4" customHeight="1" x14ac:dyDescent="0.3">
      <c r="A86" s="747" t="s">
        <v>567</v>
      </c>
      <c r="B86" s="748" t="s">
        <v>568</v>
      </c>
      <c r="C86" s="749" t="s">
        <v>592</v>
      </c>
      <c r="D86" s="750" t="s">
        <v>593</v>
      </c>
      <c r="E86" s="751">
        <v>50113001</v>
      </c>
      <c r="F86" s="750" t="s">
        <v>598</v>
      </c>
      <c r="G86" s="749" t="s">
        <v>599</v>
      </c>
      <c r="H86" s="749">
        <v>930608</v>
      </c>
      <c r="I86" s="749">
        <v>0</v>
      </c>
      <c r="J86" s="749" t="s">
        <v>727</v>
      </c>
      <c r="K86" s="749" t="s">
        <v>569</v>
      </c>
      <c r="L86" s="752">
        <v>157.59519942058563</v>
      </c>
      <c r="M86" s="752">
        <v>39</v>
      </c>
      <c r="N86" s="753">
        <v>6146.2127774028395</v>
      </c>
    </row>
    <row r="87" spans="1:14" ht="14.4" customHeight="1" x14ac:dyDescent="0.3">
      <c r="A87" s="747" t="s">
        <v>567</v>
      </c>
      <c r="B87" s="748" t="s">
        <v>568</v>
      </c>
      <c r="C87" s="749" t="s">
        <v>592</v>
      </c>
      <c r="D87" s="750" t="s">
        <v>593</v>
      </c>
      <c r="E87" s="751">
        <v>50113001</v>
      </c>
      <c r="F87" s="750" t="s">
        <v>598</v>
      </c>
      <c r="G87" s="749" t="s">
        <v>599</v>
      </c>
      <c r="H87" s="749">
        <v>394072</v>
      </c>
      <c r="I87" s="749">
        <v>1000</v>
      </c>
      <c r="J87" s="749" t="s">
        <v>728</v>
      </c>
      <c r="K87" s="749" t="s">
        <v>569</v>
      </c>
      <c r="L87" s="752">
        <v>618.34878773147773</v>
      </c>
      <c r="M87" s="752">
        <v>5</v>
      </c>
      <c r="N87" s="753">
        <v>3091.7439386573888</v>
      </c>
    </row>
    <row r="88" spans="1:14" ht="14.4" customHeight="1" x14ac:dyDescent="0.3">
      <c r="A88" s="747" t="s">
        <v>567</v>
      </c>
      <c r="B88" s="748" t="s">
        <v>568</v>
      </c>
      <c r="C88" s="749" t="s">
        <v>592</v>
      </c>
      <c r="D88" s="750" t="s">
        <v>593</v>
      </c>
      <c r="E88" s="751">
        <v>50113001</v>
      </c>
      <c r="F88" s="750" t="s">
        <v>598</v>
      </c>
      <c r="G88" s="749" t="s">
        <v>599</v>
      </c>
      <c r="H88" s="749">
        <v>501062</v>
      </c>
      <c r="I88" s="749">
        <v>1000</v>
      </c>
      <c r="J88" s="749" t="s">
        <v>729</v>
      </c>
      <c r="K88" s="749" t="s">
        <v>730</v>
      </c>
      <c r="L88" s="752">
        <v>177.95311066608281</v>
      </c>
      <c r="M88" s="752">
        <v>2</v>
      </c>
      <c r="N88" s="753">
        <v>355.90622133216561</v>
      </c>
    </row>
    <row r="89" spans="1:14" ht="14.4" customHeight="1" x14ac:dyDescent="0.3">
      <c r="A89" s="747" t="s">
        <v>567</v>
      </c>
      <c r="B89" s="748" t="s">
        <v>568</v>
      </c>
      <c r="C89" s="749" t="s">
        <v>592</v>
      </c>
      <c r="D89" s="750" t="s">
        <v>593</v>
      </c>
      <c r="E89" s="751">
        <v>50113001</v>
      </c>
      <c r="F89" s="750" t="s">
        <v>598</v>
      </c>
      <c r="G89" s="749" t="s">
        <v>599</v>
      </c>
      <c r="H89" s="749">
        <v>900321</v>
      </c>
      <c r="I89" s="749">
        <v>0</v>
      </c>
      <c r="J89" s="749" t="s">
        <v>731</v>
      </c>
      <c r="K89" s="749" t="s">
        <v>569</v>
      </c>
      <c r="L89" s="752">
        <v>399.52401704541114</v>
      </c>
      <c r="M89" s="752">
        <v>2</v>
      </c>
      <c r="N89" s="753">
        <v>799.04803409082228</v>
      </c>
    </row>
    <row r="90" spans="1:14" ht="14.4" customHeight="1" x14ac:dyDescent="0.3">
      <c r="A90" s="747" t="s">
        <v>567</v>
      </c>
      <c r="B90" s="748" t="s">
        <v>568</v>
      </c>
      <c r="C90" s="749" t="s">
        <v>592</v>
      </c>
      <c r="D90" s="750" t="s">
        <v>593</v>
      </c>
      <c r="E90" s="751">
        <v>50113001</v>
      </c>
      <c r="F90" s="750" t="s">
        <v>598</v>
      </c>
      <c r="G90" s="749" t="s">
        <v>599</v>
      </c>
      <c r="H90" s="749">
        <v>501990</v>
      </c>
      <c r="I90" s="749">
        <v>0</v>
      </c>
      <c r="J90" s="749" t="s">
        <v>732</v>
      </c>
      <c r="K90" s="749" t="s">
        <v>569</v>
      </c>
      <c r="L90" s="752">
        <v>243.95095829842018</v>
      </c>
      <c r="M90" s="752">
        <v>1</v>
      </c>
      <c r="N90" s="753">
        <v>243.95095829842018</v>
      </c>
    </row>
    <row r="91" spans="1:14" ht="14.4" customHeight="1" x14ac:dyDescent="0.3">
      <c r="A91" s="747" t="s">
        <v>567</v>
      </c>
      <c r="B91" s="748" t="s">
        <v>568</v>
      </c>
      <c r="C91" s="749" t="s">
        <v>592</v>
      </c>
      <c r="D91" s="750" t="s">
        <v>593</v>
      </c>
      <c r="E91" s="751">
        <v>50113001</v>
      </c>
      <c r="F91" s="750" t="s">
        <v>598</v>
      </c>
      <c r="G91" s="749" t="s">
        <v>599</v>
      </c>
      <c r="H91" s="749">
        <v>930676</v>
      </c>
      <c r="I91" s="749">
        <v>0</v>
      </c>
      <c r="J91" s="749" t="s">
        <v>625</v>
      </c>
      <c r="K91" s="749" t="s">
        <v>569</v>
      </c>
      <c r="L91" s="752">
        <v>66.202064988312102</v>
      </c>
      <c r="M91" s="752">
        <v>235</v>
      </c>
      <c r="N91" s="753">
        <v>15557.485272253345</v>
      </c>
    </row>
    <row r="92" spans="1:14" ht="14.4" customHeight="1" x14ac:dyDescent="0.3">
      <c r="A92" s="747" t="s">
        <v>567</v>
      </c>
      <c r="B92" s="748" t="s">
        <v>568</v>
      </c>
      <c r="C92" s="749" t="s">
        <v>592</v>
      </c>
      <c r="D92" s="750" t="s">
        <v>593</v>
      </c>
      <c r="E92" s="751">
        <v>50113001</v>
      </c>
      <c r="F92" s="750" t="s">
        <v>598</v>
      </c>
      <c r="G92" s="749" t="s">
        <v>599</v>
      </c>
      <c r="H92" s="749">
        <v>921342</v>
      </c>
      <c r="I92" s="749">
        <v>0</v>
      </c>
      <c r="J92" s="749" t="s">
        <v>733</v>
      </c>
      <c r="K92" s="749" t="s">
        <v>569</v>
      </c>
      <c r="L92" s="752">
        <v>119.22108406404486</v>
      </c>
      <c r="M92" s="752">
        <v>37</v>
      </c>
      <c r="N92" s="753">
        <v>4411.1801103696598</v>
      </c>
    </row>
    <row r="93" spans="1:14" ht="14.4" customHeight="1" x14ac:dyDescent="0.3">
      <c r="A93" s="747" t="s">
        <v>567</v>
      </c>
      <c r="B93" s="748" t="s">
        <v>568</v>
      </c>
      <c r="C93" s="749" t="s">
        <v>592</v>
      </c>
      <c r="D93" s="750" t="s">
        <v>593</v>
      </c>
      <c r="E93" s="751">
        <v>50113001</v>
      </c>
      <c r="F93" s="750" t="s">
        <v>598</v>
      </c>
      <c r="G93" s="749" t="s">
        <v>599</v>
      </c>
      <c r="H93" s="749">
        <v>900892</v>
      </c>
      <c r="I93" s="749">
        <v>0</v>
      </c>
      <c r="J93" s="749" t="s">
        <v>734</v>
      </c>
      <c r="K93" s="749" t="s">
        <v>569</v>
      </c>
      <c r="L93" s="752">
        <v>234.76811506784188</v>
      </c>
      <c r="M93" s="752">
        <v>1</v>
      </c>
      <c r="N93" s="753">
        <v>234.76811506784188</v>
      </c>
    </row>
    <row r="94" spans="1:14" ht="14.4" customHeight="1" x14ac:dyDescent="0.3">
      <c r="A94" s="747" t="s">
        <v>567</v>
      </c>
      <c r="B94" s="748" t="s">
        <v>568</v>
      </c>
      <c r="C94" s="749" t="s">
        <v>592</v>
      </c>
      <c r="D94" s="750" t="s">
        <v>593</v>
      </c>
      <c r="E94" s="751">
        <v>50113001</v>
      </c>
      <c r="F94" s="750" t="s">
        <v>598</v>
      </c>
      <c r="G94" s="749" t="s">
        <v>599</v>
      </c>
      <c r="H94" s="749">
        <v>921296</v>
      </c>
      <c r="I94" s="749">
        <v>0</v>
      </c>
      <c r="J94" s="749" t="s">
        <v>735</v>
      </c>
      <c r="K94" s="749" t="s">
        <v>569</v>
      </c>
      <c r="L94" s="752">
        <v>323.79870146552986</v>
      </c>
      <c r="M94" s="752">
        <v>3</v>
      </c>
      <c r="N94" s="753">
        <v>971.39610439658964</v>
      </c>
    </row>
    <row r="95" spans="1:14" ht="14.4" customHeight="1" x14ac:dyDescent="0.3">
      <c r="A95" s="747" t="s">
        <v>567</v>
      </c>
      <c r="B95" s="748" t="s">
        <v>568</v>
      </c>
      <c r="C95" s="749" t="s">
        <v>592</v>
      </c>
      <c r="D95" s="750" t="s">
        <v>593</v>
      </c>
      <c r="E95" s="751">
        <v>50113001</v>
      </c>
      <c r="F95" s="750" t="s">
        <v>598</v>
      </c>
      <c r="G95" s="749" t="s">
        <v>599</v>
      </c>
      <c r="H95" s="749">
        <v>921404</v>
      </c>
      <c r="I95" s="749">
        <v>0</v>
      </c>
      <c r="J95" s="749" t="s">
        <v>736</v>
      </c>
      <c r="K95" s="749" t="s">
        <v>569</v>
      </c>
      <c r="L95" s="752">
        <v>306.93418767309254</v>
      </c>
      <c r="M95" s="752">
        <v>1</v>
      </c>
      <c r="N95" s="753">
        <v>306.93418767309254</v>
      </c>
    </row>
    <row r="96" spans="1:14" ht="14.4" customHeight="1" x14ac:dyDescent="0.3">
      <c r="A96" s="747" t="s">
        <v>567</v>
      </c>
      <c r="B96" s="748" t="s">
        <v>568</v>
      </c>
      <c r="C96" s="749" t="s">
        <v>592</v>
      </c>
      <c r="D96" s="750" t="s">
        <v>593</v>
      </c>
      <c r="E96" s="751">
        <v>50113001</v>
      </c>
      <c r="F96" s="750" t="s">
        <v>598</v>
      </c>
      <c r="G96" s="749" t="s">
        <v>599</v>
      </c>
      <c r="H96" s="749">
        <v>921573</v>
      </c>
      <c r="I96" s="749">
        <v>0</v>
      </c>
      <c r="J96" s="749" t="s">
        <v>737</v>
      </c>
      <c r="K96" s="749" t="s">
        <v>569</v>
      </c>
      <c r="L96" s="752">
        <v>339.88228786289011</v>
      </c>
      <c r="M96" s="752">
        <v>1</v>
      </c>
      <c r="N96" s="753">
        <v>339.88228786289011</v>
      </c>
    </row>
    <row r="97" spans="1:14" ht="14.4" customHeight="1" x14ac:dyDescent="0.3">
      <c r="A97" s="747" t="s">
        <v>567</v>
      </c>
      <c r="B97" s="748" t="s">
        <v>568</v>
      </c>
      <c r="C97" s="749" t="s">
        <v>592</v>
      </c>
      <c r="D97" s="750" t="s">
        <v>593</v>
      </c>
      <c r="E97" s="751">
        <v>50113001</v>
      </c>
      <c r="F97" s="750" t="s">
        <v>598</v>
      </c>
      <c r="G97" s="749" t="s">
        <v>599</v>
      </c>
      <c r="H97" s="749">
        <v>921412</v>
      </c>
      <c r="I97" s="749">
        <v>0</v>
      </c>
      <c r="J97" s="749" t="s">
        <v>627</v>
      </c>
      <c r="K97" s="749" t="s">
        <v>569</v>
      </c>
      <c r="L97" s="752">
        <v>58.997201714892789</v>
      </c>
      <c r="M97" s="752">
        <v>42</v>
      </c>
      <c r="N97" s="753">
        <v>2477.882472025497</v>
      </c>
    </row>
    <row r="98" spans="1:14" ht="14.4" customHeight="1" x14ac:dyDescent="0.3">
      <c r="A98" s="747" t="s">
        <v>567</v>
      </c>
      <c r="B98" s="748" t="s">
        <v>568</v>
      </c>
      <c r="C98" s="749" t="s">
        <v>592</v>
      </c>
      <c r="D98" s="750" t="s">
        <v>593</v>
      </c>
      <c r="E98" s="751">
        <v>50113001</v>
      </c>
      <c r="F98" s="750" t="s">
        <v>598</v>
      </c>
      <c r="G98" s="749" t="s">
        <v>599</v>
      </c>
      <c r="H98" s="749">
        <v>189997</v>
      </c>
      <c r="I98" s="749">
        <v>89997</v>
      </c>
      <c r="J98" s="749" t="s">
        <v>628</v>
      </c>
      <c r="K98" s="749" t="s">
        <v>629</v>
      </c>
      <c r="L98" s="752">
        <v>176.13399999999999</v>
      </c>
      <c r="M98" s="752">
        <v>5</v>
      </c>
      <c r="N98" s="753">
        <v>880.67</v>
      </c>
    </row>
    <row r="99" spans="1:14" ht="14.4" customHeight="1" x14ac:dyDescent="0.3">
      <c r="A99" s="747" t="s">
        <v>567</v>
      </c>
      <c r="B99" s="748" t="s">
        <v>568</v>
      </c>
      <c r="C99" s="749" t="s">
        <v>592</v>
      </c>
      <c r="D99" s="750" t="s">
        <v>593</v>
      </c>
      <c r="E99" s="751">
        <v>50113001</v>
      </c>
      <c r="F99" s="750" t="s">
        <v>598</v>
      </c>
      <c r="G99" s="749" t="s">
        <v>599</v>
      </c>
      <c r="H99" s="749">
        <v>100498</v>
      </c>
      <c r="I99" s="749">
        <v>498</v>
      </c>
      <c r="J99" s="749" t="s">
        <v>738</v>
      </c>
      <c r="K99" s="749" t="s">
        <v>739</v>
      </c>
      <c r="L99" s="752">
        <v>108.75</v>
      </c>
      <c r="M99" s="752">
        <v>1</v>
      </c>
      <c r="N99" s="753">
        <v>108.75</v>
      </c>
    </row>
    <row r="100" spans="1:14" ht="14.4" customHeight="1" x14ac:dyDescent="0.3">
      <c r="A100" s="747" t="s">
        <v>567</v>
      </c>
      <c r="B100" s="748" t="s">
        <v>568</v>
      </c>
      <c r="C100" s="749" t="s">
        <v>592</v>
      </c>
      <c r="D100" s="750" t="s">
        <v>593</v>
      </c>
      <c r="E100" s="751">
        <v>50113001</v>
      </c>
      <c r="F100" s="750" t="s">
        <v>598</v>
      </c>
      <c r="G100" s="749" t="s">
        <v>686</v>
      </c>
      <c r="H100" s="749">
        <v>127737</v>
      </c>
      <c r="I100" s="749">
        <v>127737</v>
      </c>
      <c r="J100" s="749" t="s">
        <v>740</v>
      </c>
      <c r="K100" s="749" t="s">
        <v>741</v>
      </c>
      <c r="L100" s="752">
        <v>67.320000000000007</v>
      </c>
      <c r="M100" s="752">
        <v>1</v>
      </c>
      <c r="N100" s="753">
        <v>67.320000000000007</v>
      </c>
    </row>
    <row r="101" spans="1:14" ht="14.4" customHeight="1" x14ac:dyDescent="0.3">
      <c r="A101" s="747" t="s">
        <v>567</v>
      </c>
      <c r="B101" s="748" t="s">
        <v>568</v>
      </c>
      <c r="C101" s="749" t="s">
        <v>592</v>
      </c>
      <c r="D101" s="750" t="s">
        <v>593</v>
      </c>
      <c r="E101" s="751">
        <v>50113001</v>
      </c>
      <c r="F101" s="750" t="s">
        <v>598</v>
      </c>
      <c r="G101" s="749" t="s">
        <v>599</v>
      </c>
      <c r="H101" s="749">
        <v>501637</v>
      </c>
      <c r="I101" s="749">
        <v>0</v>
      </c>
      <c r="J101" s="749" t="s">
        <v>742</v>
      </c>
      <c r="K101" s="749" t="s">
        <v>569</v>
      </c>
      <c r="L101" s="752">
        <v>8.3006666666666664</v>
      </c>
      <c r="M101" s="752">
        <v>1</v>
      </c>
      <c r="N101" s="753">
        <v>8.3006666666666664</v>
      </c>
    </row>
    <row r="102" spans="1:14" ht="14.4" customHeight="1" x14ac:dyDescent="0.3">
      <c r="A102" s="747" t="s">
        <v>567</v>
      </c>
      <c r="B102" s="748" t="s">
        <v>568</v>
      </c>
      <c r="C102" s="749" t="s">
        <v>592</v>
      </c>
      <c r="D102" s="750" t="s">
        <v>593</v>
      </c>
      <c r="E102" s="751">
        <v>50113001</v>
      </c>
      <c r="F102" s="750" t="s">
        <v>598</v>
      </c>
      <c r="G102" s="749" t="s">
        <v>599</v>
      </c>
      <c r="H102" s="749">
        <v>502030</v>
      </c>
      <c r="I102" s="749">
        <v>99999</v>
      </c>
      <c r="J102" s="749" t="s">
        <v>743</v>
      </c>
      <c r="K102" s="749" t="s">
        <v>744</v>
      </c>
      <c r="L102" s="752">
        <v>1342.7650000000001</v>
      </c>
      <c r="M102" s="752">
        <v>1.2</v>
      </c>
      <c r="N102" s="753">
        <v>1611.318</v>
      </c>
    </row>
    <row r="103" spans="1:14" ht="14.4" customHeight="1" x14ac:dyDescent="0.3">
      <c r="A103" s="747" t="s">
        <v>567</v>
      </c>
      <c r="B103" s="748" t="s">
        <v>568</v>
      </c>
      <c r="C103" s="749" t="s">
        <v>592</v>
      </c>
      <c r="D103" s="750" t="s">
        <v>593</v>
      </c>
      <c r="E103" s="751">
        <v>50113001</v>
      </c>
      <c r="F103" s="750" t="s">
        <v>598</v>
      </c>
      <c r="G103" s="749" t="s">
        <v>599</v>
      </c>
      <c r="H103" s="749">
        <v>119686</v>
      </c>
      <c r="I103" s="749">
        <v>119686</v>
      </c>
      <c r="J103" s="749" t="s">
        <v>745</v>
      </c>
      <c r="K103" s="749" t="s">
        <v>746</v>
      </c>
      <c r="L103" s="752">
        <v>57.457999999999991</v>
      </c>
      <c r="M103" s="752">
        <v>5</v>
      </c>
      <c r="N103" s="753">
        <v>287.28999999999996</v>
      </c>
    </row>
    <row r="104" spans="1:14" ht="14.4" customHeight="1" x14ac:dyDescent="0.3">
      <c r="A104" s="747" t="s">
        <v>567</v>
      </c>
      <c r="B104" s="748" t="s">
        <v>568</v>
      </c>
      <c r="C104" s="749" t="s">
        <v>592</v>
      </c>
      <c r="D104" s="750" t="s">
        <v>593</v>
      </c>
      <c r="E104" s="751">
        <v>50113001</v>
      </c>
      <c r="F104" s="750" t="s">
        <v>598</v>
      </c>
      <c r="G104" s="749" t="s">
        <v>599</v>
      </c>
      <c r="H104" s="749">
        <v>100513</v>
      </c>
      <c r="I104" s="749">
        <v>513</v>
      </c>
      <c r="J104" s="749" t="s">
        <v>747</v>
      </c>
      <c r="K104" s="749" t="s">
        <v>739</v>
      </c>
      <c r="L104" s="752">
        <v>56.779999999999987</v>
      </c>
      <c r="M104" s="752">
        <v>17</v>
      </c>
      <c r="N104" s="753">
        <v>965.25999999999976</v>
      </c>
    </row>
    <row r="105" spans="1:14" ht="14.4" customHeight="1" x14ac:dyDescent="0.3">
      <c r="A105" s="747" t="s">
        <v>567</v>
      </c>
      <c r="B105" s="748" t="s">
        <v>568</v>
      </c>
      <c r="C105" s="749" t="s">
        <v>592</v>
      </c>
      <c r="D105" s="750" t="s">
        <v>593</v>
      </c>
      <c r="E105" s="751">
        <v>50113001</v>
      </c>
      <c r="F105" s="750" t="s">
        <v>598</v>
      </c>
      <c r="G105" s="749" t="s">
        <v>686</v>
      </c>
      <c r="H105" s="749">
        <v>140361</v>
      </c>
      <c r="I105" s="749">
        <v>40361</v>
      </c>
      <c r="J105" s="749" t="s">
        <v>748</v>
      </c>
      <c r="K105" s="749" t="s">
        <v>749</v>
      </c>
      <c r="L105" s="752">
        <v>226.68</v>
      </c>
      <c r="M105" s="752">
        <v>1</v>
      </c>
      <c r="N105" s="753">
        <v>226.68</v>
      </c>
    </row>
    <row r="106" spans="1:14" ht="14.4" customHeight="1" x14ac:dyDescent="0.3">
      <c r="A106" s="747" t="s">
        <v>567</v>
      </c>
      <c r="B106" s="748" t="s">
        <v>568</v>
      </c>
      <c r="C106" s="749" t="s">
        <v>592</v>
      </c>
      <c r="D106" s="750" t="s">
        <v>593</v>
      </c>
      <c r="E106" s="751">
        <v>50113001</v>
      </c>
      <c r="F106" s="750" t="s">
        <v>598</v>
      </c>
      <c r="G106" s="749" t="s">
        <v>599</v>
      </c>
      <c r="H106" s="749">
        <v>845031</v>
      </c>
      <c r="I106" s="749">
        <v>101113</v>
      </c>
      <c r="J106" s="749" t="s">
        <v>750</v>
      </c>
      <c r="K106" s="749" t="s">
        <v>751</v>
      </c>
      <c r="L106" s="752">
        <v>98.01</v>
      </c>
      <c r="M106" s="752">
        <v>1</v>
      </c>
      <c r="N106" s="753">
        <v>98.01</v>
      </c>
    </row>
    <row r="107" spans="1:14" ht="14.4" customHeight="1" x14ac:dyDescent="0.3">
      <c r="A107" s="747" t="s">
        <v>567</v>
      </c>
      <c r="B107" s="748" t="s">
        <v>568</v>
      </c>
      <c r="C107" s="749" t="s">
        <v>592</v>
      </c>
      <c r="D107" s="750" t="s">
        <v>593</v>
      </c>
      <c r="E107" s="751">
        <v>50113001</v>
      </c>
      <c r="F107" s="750" t="s">
        <v>598</v>
      </c>
      <c r="G107" s="749" t="s">
        <v>599</v>
      </c>
      <c r="H107" s="749">
        <v>100874</v>
      </c>
      <c r="I107" s="749">
        <v>874</v>
      </c>
      <c r="J107" s="749" t="s">
        <v>752</v>
      </c>
      <c r="K107" s="749" t="s">
        <v>753</v>
      </c>
      <c r="L107" s="752">
        <v>66.260000000000005</v>
      </c>
      <c r="M107" s="752">
        <v>2</v>
      </c>
      <c r="N107" s="753">
        <v>132.52000000000001</v>
      </c>
    </row>
    <row r="108" spans="1:14" ht="14.4" customHeight="1" x14ac:dyDescent="0.3">
      <c r="A108" s="747" t="s">
        <v>567</v>
      </c>
      <c r="B108" s="748" t="s">
        <v>568</v>
      </c>
      <c r="C108" s="749" t="s">
        <v>592</v>
      </c>
      <c r="D108" s="750" t="s">
        <v>593</v>
      </c>
      <c r="E108" s="751">
        <v>50113001</v>
      </c>
      <c r="F108" s="750" t="s">
        <v>598</v>
      </c>
      <c r="G108" s="749" t="s">
        <v>599</v>
      </c>
      <c r="H108" s="749">
        <v>102668</v>
      </c>
      <c r="I108" s="749">
        <v>2668</v>
      </c>
      <c r="J108" s="749" t="s">
        <v>754</v>
      </c>
      <c r="K108" s="749" t="s">
        <v>755</v>
      </c>
      <c r="L108" s="752">
        <v>33.47</v>
      </c>
      <c r="M108" s="752">
        <v>2</v>
      </c>
      <c r="N108" s="753">
        <v>66.94</v>
      </c>
    </row>
    <row r="109" spans="1:14" ht="14.4" customHeight="1" x14ac:dyDescent="0.3">
      <c r="A109" s="747" t="s">
        <v>567</v>
      </c>
      <c r="B109" s="748" t="s">
        <v>568</v>
      </c>
      <c r="C109" s="749" t="s">
        <v>592</v>
      </c>
      <c r="D109" s="750" t="s">
        <v>593</v>
      </c>
      <c r="E109" s="751">
        <v>50113001</v>
      </c>
      <c r="F109" s="750" t="s">
        <v>598</v>
      </c>
      <c r="G109" s="749" t="s">
        <v>599</v>
      </c>
      <c r="H109" s="749">
        <v>200863</v>
      </c>
      <c r="I109" s="749">
        <v>200863</v>
      </c>
      <c r="J109" s="749" t="s">
        <v>632</v>
      </c>
      <c r="K109" s="749" t="s">
        <v>633</v>
      </c>
      <c r="L109" s="752">
        <v>85.638064516129035</v>
      </c>
      <c r="M109" s="752">
        <v>31</v>
      </c>
      <c r="N109" s="753">
        <v>2654.78</v>
      </c>
    </row>
    <row r="110" spans="1:14" ht="14.4" customHeight="1" x14ac:dyDescent="0.3">
      <c r="A110" s="747" t="s">
        <v>567</v>
      </c>
      <c r="B110" s="748" t="s">
        <v>568</v>
      </c>
      <c r="C110" s="749" t="s">
        <v>592</v>
      </c>
      <c r="D110" s="750" t="s">
        <v>593</v>
      </c>
      <c r="E110" s="751">
        <v>50113001</v>
      </c>
      <c r="F110" s="750" t="s">
        <v>598</v>
      </c>
      <c r="G110" s="749" t="s">
        <v>686</v>
      </c>
      <c r="H110" s="749">
        <v>157871</v>
      </c>
      <c r="I110" s="749">
        <v>157871</v>
      </c>
      <c r="J110" s="749" t="s">
        <v>756</v>
      </c>
      <c r="K110" s="749" t="s">
        <v>757</v>
      </c>
      <c r="L110" s="752">
        <v>164.99999999999997</v>
      </c>
      <c r="M110" s="752">
        <v>3</v>
      </c>
      <c r="N110" s="753">
        <v>494.99999999999994</v>
      </c>
    </row>
    <row r="111" spans="1:14" ht="14.4" customHeight="1" x14ac:dyDescent="0.3">
      <c r="A111" s="747" t="s">
        <v>567</v>
      </c>
      <c r="B111" s="748" t="s">
        <v>568</v>
      </c>
      <c r="C111" s="749" t="s">
        <v>592</v>
      </c>
      <c r="D111" s="750" t="s">
        <v>593</v>
      </c>
      <c r="E111" s="751">
        <v>50113001</v>
      </c>
      <c r="F111" s="750" t="s">
        <v>598</v>
      </c>
      <c r="G111" s="749" t="s">
        <v>599</v>
      </c>
      <c r="H111" s="749">
        <v>226693</v>
      </c>
      <c r="I111" s="749">
        <v>226693</v>
      </c>
      <c r="J111" s="749" t="s">
        <v>758</v>
      </c>
      <c r="K111" s="749" t="s">
        <v>759</v>
      </c>
      <c r="L111" s="752">
        <v>18.93</v>
      </c>
      <c r="M111" s="752">
        <v>1</v>
      </c>
      <c r="N111" s="753">
        <v>18.93</v>
      </c>
    </row>
    <row r="112" spans="1:14" ht="14.4" customHeight="1" x14ac:dyDescent="0.3">
      <c r="A112" s="747" t="s">
        <v>567</v>
      </c>
      <c r="B112" s="748" t="s">
        <v>568</v>
      </c>
      <c r="C112" s="749" t="s">
        <v>592</v>
      </c>
      <c r="D112" s="750" t="s">
        <v>593</v>
      </c>
      <c r="E112" s="751">
        <v>50113001</v>
      </c>
      <c r="F112" s="750" t="s">
        <v>598</v>
      </c>
      <c r="G112" s="749" t="s">
        <v>599</v>
      </c>
      <c r="H112" s="749">
        <v>167679</v>
      </c>
      <c r="I112" s="749">
        <v>167679</v>
      </c>
      <c r="J112" s="749" t="s">
        <v>760</v>
      </c>
      <c r="K112" s="749" t="s">
        <v>761</v>
      </c>
      <c r="L112" s="752">
        <v>7085.6887500000003</v>
      </c>
      <c r="M112" s="752">
        <v>8</v>
      </c>
      <c r="N112" s="753">
        <v>56685.51</v>
      </c>
    </row>
    <row r="113" spans="1:14" ht="14.4" customHeight="1" x14ac:dyDescent="0.3">
      <c r="A113" s="747" t="s">
        <v>567</v>
      </c>
      <c r="B113" s="748" t="s">
        <v>568</v>
      </c>
      <c r="C113" s="749" t="s">
        <v>592</v>
      </c>
      <c r="D113" s="750" t="s">
        <v>593</v>
      </c>
      <c r="E113" s="751">
        <v>50113001</v>
      </c>
      <c r="F113" s="750" t="s">
        <v>598</v>
      </c>
      <c r="G113" s="749" t="s">
        <v>599</v>
      </c>
      <c r="H113" s="749">
        <v>203216</v>
      </c>
      <c r="I113" s="749">
        <v>203216</v>
      </c>
      <c r="J113" s="749" t="s">
        <v>762</v>
      </c>
      <c r="K113" s="749" t="s">
        <v>763</v>
      </c>
      <c r="L113" s="752">
        <v>88.76</v>
      </c>
      <c r="M113" s="752">
        <v>2</v>
      </c>
      <c r="N113" s="753">
        <v>177.52</v>
      </c>
    </row>
    <row r="114" spans="1:14" ht="14.4" customHeight="1" x14ac:dyDescent="0.3">
      <c r="A114" s="747" t="s">
        <v>567</v>
      </c>
      <c r="B114" s="748" t="s">
        <v>568</v>
      </c>
      <c r="C114" s="749" t="s">
        <v>592</v>
      </c>
      <c r="D114" s="750" t="s">
        <v>593</v>
      </c>
      <c r="E114" s="751">
        <v>50113001</v>
      </c>
      <c r="F114" s="750" t="s">
        <v>598</v>
      </c>
      <c r="G114" s="749" t="s">
        <v>599</v>
      </c>
      <c r="H114" s="749">
        <v>849310</v>
      </c>
      <c r="I114" s="749">
        <v>126689</v>
      </c>
      <c r="J114" s="749" t="s">
        <v>764</v>
      </c>
      <c r="K114" s="749" t="s">
        <v>765</v>
      </c>
      <c r="L114" s="752">
        <v>225.46866666666668</v>
      </c>
      <c r="M114" s="752">
        <v>2</v>
      </c>
      <c r="N114" s="753">
        <v>450.93733333333336</v>
      </c>
    </row>
    <row r="115" spans="1:14" ht="14.4" customHeight="1" x14ac:dyDescent="0.3">
      <c r="A115" s="747" t="s">
        <v>567</v>
      </c>
      <c r="B115" s="748" t="s">
        <v>568</v>
      </c>
      <c r="C115" s="749" t="s">
        <v>592</v>
      </c>
      <c r="D115" s="750" t="s">
        <v>593</v>
      </c>
      <c r="E115" s="751">
        <v>50113001</v>
      </c>
      <c r="F115" s="750" t="s">
        <v>598</v>
      </c>
      <c r="G115" s="749" t="s">
        <v>599</v>
      </c>
      <c r="H115" s="749">
        <v>122629</v>
      </c>
      <c r="I115" s="749">
        <v>122629</v>
      </c>
      <c r="J115" s="749" t="s">
        <v>766</v>
      </c>
      <c r="K115" s="749" t="s">
        <v>767</v>
      </c>
      <c r="L115" s="752">
        <v>74.98</v>
      </c>
      <c r="M115" s="752">
        <v>12</v>
      </c>
      <c r="N115" s="753">
        <v>899.76</v>
      </c>
    </row>
    <row r="116" spans="1:14" ht="14.4" customHeight="1" x14ac:dyDescent="0.3">
      <c r="A116" s="747" t="s">
        <v>567</v>
      </c>
      <c r="B116" s="748" t="s">
        <v>568</v>
      </c>
      <c r="C116" s="749" t="s">
        <v>592</v>
      </c>
      <c r="D116" s="750" t="s">
        <v>593</v>
      </c>
      <c r="E116" s="751">
        <v>50113001</v>
      </c>
      <c r="F116" s="750" t="s">
        <v>598</v>
      </c>
      <c r="G116" s="749" t="s">
        <v>599</v>
      </c>
      <c r="H116" s="749">
        <v>847855</v>
      </c>
      <c r="I116" s="749">
        <v>107826</v>
      </c>
      <c r="J116" s="749" t="s">
        <v>768</v>
      </c>
      <c r="K116" s="749" t="s">
        <v>769</v>
      </c>
      <c r="L116" s="752">
        <v>506.83</v>
      </c>
      <c r="M116" s="752">
        <v>1</v>
      </c>
      <c r="N116" s="753">
        <v>506.83</v>
      </c>
    </row>
    <row r="117" spans="1:14" ht="14.4" customHeight="1" x14ac:dyDescent="0.3">
      <c r="A117" s="747" t="s">
        <v>567</v>
      </c>
      <c r="B117" s="748" t="s">
        <v>568</v>
      </c>
      <c r="C117" s="749" t="s">
        <v>592</v>
      </c>
      <c r="D117" s="750" t="s">
        <v>593</v>
      </c>
      <c r="E117" s="751">
        <v>50113001</v>
      </c>
      <c r="F117" s="750" t="s">
        <v>598</v>
      </c>
      <c r="G117" s="749" t="s">
        <v>599</v>
      </c>
      <c r="H117" s="749">
        <v>993703</v>
      </c>
      <c r="I117" s="749">
        <v>0</v>
      </c>
      <c r="J117" s="749" t="s">
        <v>770</v>
      </c>
      <c r="K117" s="749" t="s">
        <v>569</v>
      </c>
      <c r="L117" s="752">
        <v>156.796875</v>
      </c>
      <c r="M117" s="752">
        <v>32</v>
      </c>
      <c r="N117" s="753">
        <v>5017.5</v>
      </c>
    </row>
    <row r="118" spans="1:14" ht="14.4" customHeight="1" x14ac:dyDescent="0.3">
      <c r="A118" s="747" t="s">
        <v>567</v>
      </c>
      <c r="B118" s="748" t="s">
        <v>568</v>
      </c>
      <c r="C118" s="749" t="s">
        <v>592</v>
      </c>
      <c r="D118" s="750" t="s">
        <v>593</v>
      </c>
      <c r="E118" s="751">
        <v>50113001</v>
      </c>
      <c r="F118" s="750" t="s">
        <v>598</v>
      </c>
      <c r="G118" s="749" t="s">
        <v>686</v>
      </c>
      <c r="H118" s="749">
        <v>131934</v>
      </c>
      <c r="I118" s="749">
        <v>31934</v>
      </c>
      <c r="J118" s="749" t="s">
        <v>771</v>
      </c>
      <c r="K118" s="749" t="s">
        <v>772</v>
      </c>
      <c r="L118" s="752">
        <v>49.825000000000003</v>
      </c>
      <c r="M118" s="752">
        <v>4</v>
      </c>
      <c r="N118" s="753">
        <v>199.3</v>
      </c>
    </row>
    <row r="119" spans="1:14" ht="14.4" customHeight="1" x14ac:dyDescent="0.3">
      <c r="A119" s="747" t="s">
        <v>567</v>
      </c>
      <c r="B119" s="748" t="s">
        <v>568</v>
      </c>
      <c r="C119" s="749" t="s">
        <v>592</v>
      </c>
      <c r="D119" s="750" t="s">
        <v>593</v>
      </c>
      <c r="E119" s="751">
        <v>50113001</v>
      </c>
      <c r="F119" s="750" t="s">
        <v>598</v>
      </c>
      <c r="G119" s="749" t="s">
        <v>599</v>
      </c>
      <c r="H119" s="749">
        <v>112023</v>
      </c>
      <c r="I119" s="749">
        <v>12023</v>
      </c>
      <c r="J119" s="749" t="s">
        <v>636</v>
      </c>
      <c r="K119" s="749" t="s">
        <v>637</v>
      </c>
      <c r="L119" s="752">
        <v>72.33</v>
      </c>
      <c r="M119" s="752">
        <v>14</v>
      </c>
      <c r="N119" s="753">
        <v>1012.62</v>
      </c>
    </row>
    <row r="120" spans="1:14" ht="14.4" customHeight="1" x14ac:dyDescent="0.3">
      <c r="A120" s="747" t="s">
        <v>567</v>
      </c>
      <c r="B120" s="748" t="s">
        <v>568</v>
      </c>
      <c r="C120" s="749" t="s">
        <v>592</v>
      </c>
      <c r="D120" s="750" t="s">
        <v>593</v>
      </c>
      <c r="E120" s="751">
        <v>50113001</v>
      </c>
      <c r="F120" s="750" t="s">
        <v>598</v>
      </c>
      <c r="G120" s="749" t="s">
        <v>599</v>
      </c>
      <c r="H120" s="749">
        <v>207604</v>
      </c>
      <c r="I120" s="749">
        <v>207604</v>
      </c>
      <c r="J120" s="749" t="s">
        <v>773</v>
      </c>
      <c r="K120" s="749" t="s">
        <v>774</v>
      </c>
      <c r="L120" s="752">
        <v>75.650000000000006</v>
      </c>
      <c r="M120" s="752">
        <v>1</v>
      </c>
      <c r="N120" s="753">
        <v>75.650000000000006</v>
      </c>
    </row>
    <row r="121" spans="1:14" ht="14.4" customHeight="1" x14ac:dyDescent="0.3">
      <c r="A121" s="747" t="s">
        <v>567</v>
      </c>
      <c r="B121" s="748" t="s">
        <v>568</v>
      </c>
      <c r="C121" s="749" t="s">
        <v>592</v>
      </c>
      <c r="D121" s="750" t="s">
        <v>593</v>
      </c>
      <c r="E121" s="751">
        <v>50113001</v>
      </c>
      <c r="F121" s="750" t="s">
        <v>598</v>
      </c>
      <c r="G121" s="749" t="s">
        <v>599</v>
      </c>
      <c r="H121" s="749">
        <v>199814</v>
      </c>
      <c r="I121" s="749">
        <v>99814</v>
      </c>
      <c r="J121" s="749" t="s">
        <v>775</v>
      </c>
      <c r="K121" s="749" t="s">
        <v>776</v>
      </c>
      <c r="L121" s="752">
        <v>321.19999999999993</v>
      </c>
      <c r="M121" s="752">
        <v>15</v>
      </c>
      <c r="N121" s="753">
        <v>4817.9999999999991</v>
      </c>
    </row>
    <row r="122" spans="1:14" ht="14.4" customHeight="1" x14ac:dyDescent="0.3">
      <c r="A122" s="747" t="s">
        <v>567</v>
      </c>
      <c r="B122" s="748" t="s">
        <v>568</v>
      </c>
      <c r="C122" s="749" t="s">
        <v>592</v>
      </c>
      <c r="D122" s="750" t="s">
        <v>593</v>
      </c>
      <c r="E122" s="751">
        <v>50113002</v>
      </c>
      <c r="F122" s="750" t="s">
        <v>777</v>
      </c>
      <c r="G122" s="749" t="s">
        <v>599</v>
      </c>
      <c r="H122" s="749">
        <v>116336</v>
      </c>
      <c r="I122" s="749">
        <v>16336</v>
      </c>
      <c r="J122" s="749" t="s">
        <v>778</v>
      </c>
      <c r="K122" s="749" t="s">
        <v>779</v>
      </c>
      <c r="L122" s="752">
        <v>1706.68</v>
      </c>
      <c r="M122" s="752">
        <v>2</v>
      </c>
      <c r="N122" s="753">
        <v>3413.36</v>
      </c>
    </row>
    <row r="123" spans="1:14" ht="14.4" customHeight="1" x14ac:dyDescent="0.3">
      <c r="A123" s="747" t="s">
        <v>567</v>
      </c>
      <c r="B123" s="748" t="s">
        <v>568</v>
      </c>
      <c r="C123" s="749" t="s">
        <v>592</v>
      </c>
      <c r="D123" s="750" t="s">
        <v>593</v>
      </c>
      <c r="E123" s="751">
        <v>50113004</v>
      </c>
      <c r="F123" s="750" t="s">
        <v>780</v>
      </c>
      <c r="G123" s="749" t="s">
        <v>599</v>
      </c>
      <c r="H123" s="749">
        <v>498233</v>
      </c>
      <c r="I123" s="749">
        <v>0</v>
      </c>
      <c r="J123" s="749" t="s">
        <v>781</v>
      </c>
      <c r="K123" s="749" t="s">
        <v>782</v>
      </c>
      <c r="L123" s="752">
        <v>1049.3383258966028</v>
      </c>
      <c r="M123" s="752">
        <v>46</v>
      </c>
      <c r="N123" s="753">
        <v>48269.562991243729</v>
      </c>
    </row>
    <row r="124" spans="1:14" ht="14.4" customHeight="1" x14ac:dyDescent="0.3">
      <c r="A124" s="747" t="s">
        <v>567</v>
      </c>
      <c r="B124" s="748" t="s">
        <v>568</v>
      </c>
      <c r="C124" s="749" t="s">
        <v>592</v>
      </c>
      <c r="D124" s="750" t="s">
        <v>593</v>
      </c>
      <c r="E124" s="751">
        <v>50113004</v>
      </c>
      <c r="F124" s="750" t="s">
        <v>780</v>
      </c>
      <c r="G124" s="749" t="s">
        <v>599</v>
      </c>
      <c r="H124" s="749">
        <v>501547</v>
      </c>
      <c r="I124" s="749">
        <v>0</v>
      </c>
      <c r="J124" s="749" t="s">
        <v>783</v>
      </c>
      <c r="K124" s="749" t="s">
        <v>784</v>
      </c>
      <c r="L124" s="752">
        <v>1114.6219642857143</v>
      </c>
      <c r="M124" s="752">
        <v>14</v>
      </c>
      <c r="N124" s="753">
        <v>15604.707499999999</v>
      </c>
    </row>
    <row r="125" spans="1:14" ht="14.4" customHeight="1" x14ac:dyDescent="0.3">
      <c r="A125" s="747" t="s">
        <v>567</v>
      </c>
      <c r="B125" s="748" t="s">
        <v>568</v>
      </c>
      <c r="C125" s="749" t="s">
        <v>592</v>
      </c>
      <c r="D125" s="750" t="s">
        <v>593</v>
      </c>
      <c r="E125" s="751">
        <v>50113004</v>
      </c>
      <c r="F125" s="750" t="s">
        <v>780</v>
      </c>
      <c r="G125" s="749" t="s">
        <v>599</v>
      </c>
      <c r="H125" s="749">
        <v>501533</v>
      </c>
      <c r="I125" s="749">
        <v>0</v>
      </c>
      <c r="J125" s="749" t="s">
        <v>785</v>
      </c>
      <c r="K125" s="749" t="s">
        <v>786</v>
      </c>
      <c r="L125" s="752">
        <v>576.61169699260972</v>
      </c>
      <c r="M125" s="752">
        <v>97</v>
      </c>
      <c r="N125" s="753">
        <v>55931.334608283141</v>
      </c>
    </row>
    <row r="126" spans="1:14" ht="14.4" customHeight="1" x14ac:dyDescent="0.3">
      <c r="A126" s="747" t="s">
        <v>567</v>
      </c>
      <c r="B126" s="748" t="s">
        <v>568</v>
      </c>
      <c r="C126" s="749" t="s">
        <v>592</v>
      </c>
      <c r="D126" s="750" t="s">
        <v>593</v>
      </c>
      <c r="E126" s="751">
        <v>50113004</v>
      </c>
      <c r="F126" s="750" t="s">
        <v>780</v>
      </c>
      <c r="G126" s="749" t="s">
        <v>599</v>
      </c>
      <c r="H126" s="749">
        <v>501546</v>
      </c>
      <c r="I126" s="749">
        <v>0</v>
      </c>
      <c r="J126" s="749" t="s">
        <v>785</v>
      </c>
      <c r="K126" s="749" t="s">
        <v>787</v>
      </c>
      <c r="L126" s="752">
        <v>927.44503141666678</v>
      </c>
      <c r="M126" s="752">
        <v>40</v>
      </c>
      <c r="N126" s="753">
        <v>37097.801256666673</v>
      </c>
    </row>
    <row r="127" spans="1:14" ht="14.4" customHeight="1" x14ac:dyDescent="0.3">
      <c r="A127" s="747" t="s">
        <v>567</v>
      </c>
      <c r="B127" s="748" t="s">
        <v>568</v>
      </c>
      <c r="C127" s="749" t="s">
        <v>592</v>
      </c>
      <c r="D127" s="750" t="s">
        <v>593</v>
      </c>
      <c r="E127" s="751">
        <v>50113006</v>
      </c>
      <c r="F127" s="750" t="s">
        <v>788</v>
      </c>
      <c r="G127" s="749" t="s">
        <v>599</v>
      </c>
      <c r="H127" s="749">
        <v>993999</v>
      </c>
      <c r="I127" s="749">
        <v>0</v>
      </c>
      <c r="J127" s="749" t="s">
        <v>789</v>
      </c>
      <c r="K127" s="749" t="s">
        <v>569</v>
      </c>
      <c r="L127" s="752">
        <v>0.01</v>
      </c>
      <c r="M127" s="752">
        <v>2</v>
      </c>
      <c r="N127" s="753">
        <v>0.02</v>
      </c>
    </row>
    <row r="128" spans="1:14" ht="14.4" customHeight="1" x14ac:dyDescent="0.3">
      <c r="A128" s="747" t="s">
        <v>567</v>
      </c>
      <c r="B128" s="748" t="s">
        <v>568</v>
      </c>
      <c r="C128" s="749" t="s">
        <v>592</v>
      </c>
      <c r="D128" s="750" t="s">
        <v>593</v>
      </c>
      <c r="E128" s="751">
        <v>50113006</v>
      </c>
      <c r="F128" s="750" t="s">
        <v>788</v>
      </c>
      <c r="G128" s="749" t="s">
        <v>599</v>
      </c>
      <c r="H128" s="749">
        <v>992251</v>
      </c>
      <c r="I128" s="749">
        <v>0</v>
      </c>
      <c r="J128" s="749" t="s">
        <v>790</v>
      </c>
      <c r="K128" s="749" t="s">
        <v>569</v>
      </c>
      <c r="L128" s="752">
        <v>1196.5760000000002</v>
      </c>
      <c r="M128" s="752">
        <v>20</v>
      </c>
      <c r="N128" s="753">
        <v>23931.520000000004</v>
      </c>
    </row>
    <row r="129" spans="1:14" ht="14.4" customHeight="1" x14ac:dyDescent="0.3">
      <c r="A129" s="747" t="s">
        <v>567</v>
      </c>
      <c r="B129" s="748" t="s">
        <v>568</v>
      </c>
      <c r="C129" s="749" t="s">
        <v>592</v>
      </c>
      <c r="D129" s="750" t="s">
        <v>593</v>
      </c>
      <c r="E129" s="751">
        <v>50113006</v>
      </c>
      <c r="F129" s="750" t="s">
        <v>788</v>
      </c>
      <c r="G129" s="749" t="s">
        <v>599</v>
      </c>
      <c r="H129" s="749">
        <v>990209</v>
      </c>
      <c r="I129" s="749">
        <v>0</v>
      </c>
      <c r="J129" s="749" t="s">
        <v>791</v>
      </c>
      <c r="K129" s="749" t="s">
        <v>569</v>
      </c>
      <c r="L129" s="752">
        <v>700.19200000000001</v>
      </c>
      <c r="M129" s="752">
        <v>10</v>
      </c>
      <c r="N129" s="753">
        <v>7001.92</v>
      </c>
    </row>
    <row r="130" spans="1:14" ht="14.4" customHeight="1" x14ac:dyDescent="0.3">
      <c r="A130" s="747" t="s">
        <v>567</v>
      </c>
      <c r="B130" s="748" t="s">
        <v>568</v>
      </c>
      <c r="C130" s="749" t="s">
        <v>592</v>
      </c>
      <c r="D130" s="750" t="s">
        <v>593</v>
      </c>
      <c r="E130" s="751">
        <v>50113006</v>
      </c>
      <c r="F130" s="750" t="s">
        <v>788</v>
      </c>
      <c r="G130" s="749" t="s">
        <v>599</v>
      </c>
      <c r="H130" s="749">
        <v>993159</v>
      </c>
      <c r="I130" s="749">
        <v>0</v>
      </c>
      <c r="J130" s="749" t="s">
        <v>792</v>
      </c>
      <c r="K130" s="749" t="s">
        <v>569</v>
      </c>
      <c r="L130" s="752">
        <v>456.9</v>
      </c>
      <c r="M130" s="752">
        <v>4</v>
      </c>
      <c r="N130" s="753">
        <v>1827.6</v>
      </c>
    </row>
    <row r="131" spans="1:14" ht="14.4" customHeight="1" x14ac:dyDescent="0.3">
      <c r="A131" s="747" t="s">
        <v>567</v>
      </c>
      <c r="B131" s="748" t="s">
        <v>568</v>
      </c>
      <c r="C131" s="749" t="s">
        <v>592</v>
      </c>
      <c r="D131" s="750" t="s">
        <v>593</v>
      </c>
      <c r="E131" s="751">
        <v>50113006</v>
      </c>
      <c r="F131" s="750" t="s">
        <v>788</v>
      </c>
      <c r="G131" s="749" t="s">
        <v>599</v>
      </c>
      <c r="H131" s="749">
        <v>992603</v>
      </c>
      <c r="I131" s="749">
        <v>0</v>
      </c>
      <c r="J131" s="749" t="s">
        <v>793</v>
      </c>
      <c r="K131" s="749" t="s">
        <v>569</v>
      </c>
      <c r="L131" s="752">
        <v>272.66833333333335</v>
      </c>
      <c r="M131" s="752">
        <v>24</v>
      </c>
      <c r="N131" s="753">
        <v>6544.04</v>
      </c>
    </row>
    <row r="132" spans="1:14" ht="14.4" customHeight="1" x14ac:dyDescent="0.3">
      <c r="A132" s="747" t="s">
        <v>567</v>
      </c>
      <c r="B132" s="748" t="s">
        <v>568</v>
      </c>
      <c r="C132" s="749" t="s">
        <v>592</v>
      </c>
      <c r="D132" s="750" t="s">
        <v>593</v>
      </c>
      <c r="E132" s="751">
        <v>50113006</v>
      </c>
      <c r="F132" s="750" t="s">
        <v>788</v>
      </c>
      <c r="G132" s="749" t="s">
        <v>599</v>
      </c>
      <c r="H132" s="749">
        <v>992994</v>
      </c>
      <c r="I132" s="749">
        <v>0</v>
      </c>
      <c r="J132" s="749" t="s">
        <v>794</v>
      </c>
      <c r="K132" s="749" t="s">
        <v>569</v>
      </c>
      <c r="L132" s="752">
        <v>412.62999999999994</v>
      </c>
      <c r="M132" s="752">
        <v>10</v>
      </c>
      <c r="N132" s="753">
        <v>4126.2999999999993</v>
      </c>
    </row>
    <row r="133" spans="1:14" ht="14.4" customHeight="1" x14ac:dyDescent="0.3">
      <c r="A133" s="747" t="s">
        <v>567</v>
      </c>
      <c r="B133" s="748" t="s">
        <v>568</v>
      </c>
      <c r="C133" s="749" t="s">
        <v>592</v>
      </c>
      <c r="D133" s="750" t="s">
        <v>593</v>
      </c>
      <c r="E133" s="751">
        <v>50113006</v>
      </c>
      <c r="F133" s="750" t="s">
        <v>788</v>
      </c>
      <c r="G133" s="749" t="s">
        <v>599</v>
      </c>
      <c r="H133" s="749">
        <v>990683</v>
      </c>
      <c r="I133" s="749">
        <v>0</v>
      </c>
      <c r="J133" s="749" t="s">
        <v>795</v>
      </c>
      <c r="K133" s="749" t="s">
        <v>569</v>
      </c>
      <c r="L133" s="752">
        <v>397.53499999999997</v>
      </c>
      <c r="M133" s="752">
        <v>2</v>
      </c>
      <c r="N133" s="753">
        <v>795.06999999999994</v>
      </c>
    </row>
    <row r="134" spans="1:14" ht="14.4" customHeight="1" x14ac:dyDescent="0.3">
      <c r="A134" s="747" t="s">
        <v>567</v>
      </c>
      <c r="B134" s="748" t="s">
        <v>568</v>
      </c>
      <c r="C134" s="749" t="s">
        <v>592</v>
      </c>
      <c r="D134" s="750" t="s">
        <v>593</v>
      </c>
      <c r="E134" s="751">
        <v>50113006</v>
      </c>
      <c r="F134" s="750" t="s">
        <v>788</v>
      </c>
      <c r="G134" s="749" t="s">
        <v>599</v>
      </c>
      <c r="H134" s="749">
        <v>990889</v>
      </c>
      <c r="I134" s="749">
        <v>0</v>
      </c>
      <c r="J134" s="749" t="s">
        <v>796</v>
      </c>
      <c r="K134" s="749" t="s">
        <v>569</v>
      </c>
      <c r="L134" s="752">
        <v>412.63</v>
      </c>
      <c r="M134" s="752">
        <v>4</v>
      </c>
      <c r="N134" s="753">
        <v>1650.52</v>
      </c>
    </row>
    <row r="135" spans="1:14" ht="14.4" customHeight="1" x14ac:dyDescent="0.3">
      <c r="A135" s="747" t="s">
        <v>567</v>
      </c>
      <c r="B135" s="748" t="s">
        <v>568</v>
      </c>
      <c r="C135" s="749" t="s">
        <v>592</v>
      </c>
      <c r="D135" s="750" t="s">
        <v>593</v>
      </c>
      <c r="E135" s="751">
        <v>50113008</v>
      </c>
      <c r="F135" s="750" t="s">
        <v>797</v>
      </c>
      <c r="G135" s="749"/>
      <c r="H135" s="749"/>
      <c r="I135" s="749">
        <v>223514</v>
      </c>
      <c r="J135" s="749" t="s">
        <v>798</v>
      </c>
      <c r="K135" s="749" t="s">
        <v>799</v>
      </c>
      <c r="L135" s="752">
        <v>137.38999938964844</v>
      </c>
      <c r="M135" s="752">
        <v>10</v>
      </c>
      <c r="N135" s="753">
        <v>1373.8999938964844</v>
      </c>
    </row>
    <row r="136" spans="1:14" ht="14.4" customHeight="1" x14ac:dyDescent="0.3">
      <c r="A136" s="747" t="s">
        <v>567</v>
      </c>
      <c r="B136" s="748" t="s">
        <v>568</v>
      </c>
      <c r="C136" s="749" t="s">
        <v>592</v>
      </c>
      <c r="D136" s="750" t="s">
        <v>593</v>
      </c>
      <c r="E136" s="751">
        <v>50113008</v>
      </c>
      <c r="F136" s="750" t="s">
        <v>797</v>
      </c>
      <c r="G136" s="749"/>
      <c r="H136" s="749"/>
      <c r="I136" s="749">
        <v>129056</v>
      </c>
      <c r="J136" s="749" t="s">
        <v>800</v>
      </c>
      <c r="K136" s="749" t="s">
        <v>801</v>
      </c>
      <c r="L136" s="752">
        <v>2168.56005859375</v>
      </c>
      <c r="M136" s="752">
        <v>4</v>
      </c>
      <c r="N136" s="753">
        <v>8674.240234375</v>
      </c>
    </row>
    <row r="137" spans="1:14" ht="14.4" customHeight="1" x14ac:dyDescent="0.3">
      <c r="A137" s="747" t="s">
        <v>567</v>
      </c>
      <c r="B137" s="748" t="s">
        <v>568</v>
      </c>
      <c r="C137" s="749" t="s">
        <v>592</v>
      </c>
      <c r="D137" s="750" t="s">
        <v>593</v>
      </c>
      <c r="E137" s="751">
        <v>50113013</v>
      </c>
      <c r="F137" s="750" t="s">
        <v>638</v>
      </c>
      <c r="G137" s="749" t="s">
        <v>686</v>
      </c>
      <c r="H137" s="749">
        <v>195147</v>
      </c>
      <c r="I137" s="749">
        <v>195147</v>
      </c>
      <c r="J137" s="749" t="s">
        <v>802</v>
      </c>
      <c r="K137" s="749" t="s">
        <v>803</v>
      </c>
      <c r="L137" s="752">
        <v>561.51</v>
      </c>
      <c r="M137" s="752">
        <v>1</v>
      </c>
      <c r="N137" s="753">
        <v>561.51</v>
      </c>
    </row>
    <row r="138" spans="1:14" ht="14.4" customHeight="1" x14ac:dyDescent="0.3">
      <c r="A138" s="747" t="s">
        <v>567</v>
      </c>
      <c r="B138" s="748" t="s">
        <v>568</v>
      </c>
      <c r="C138" s="749" t="s">
        <v>592</v>
      </c>
      <c r="D138" s="750" t="s">
        <v>593</v>
      </c>
      <c r="E138" s="751">
        <v>50113013</v>
      </c>
      <c r="F138" s="750" t="s">
        <v>638</v>
      </c>
      <c r="G138" s="749" t="s">
        <v>599</v>
      </c>
      <c r="H138" s="749">
        <v>172972</v>
      </c>
      <c r="I138" s="749">
        <v>72972</v>
      </c>
      <c r="J138" s="749" t="s">
        <v>804</v>
      </c>
      <c r="K138" s="749" t="s">
        <v>805</v>
      </c>
      <c r="L138" s="752">
        <v>181.65</v>
      </c>
      <c r="M138" s="752">
        <v>2</v>
      </c>
      <c r="N138" s="753">
        <v>363.3</v>
      </c>
    </row>
    <row r="139" spans="1:14" ht="14.4" customHeight="1" x14ac:dyDescent="0.3">
      <c r="A139" s="747" t="s">
        <v>567</v>
      </c>
      <c r="B139" s="748" t="s">
        <v>568</v>
      </c>
      <c r="C139" s="749" t="s">
        <v>592</v>
      </c>
      <c r="D139" s="750" t="s">
        <v>593</v>
      </c>
      <c r="E139" s="751">
        <v>50113013</v>
      </c>
      <c r="F139" s="750" t="s">
        <v>638</v>
      </c>
      <c r="G139" s="749" t="s">
        <v>599</v>
      </c>
      <c r="H139" s="749">
        <v>201958</v>
      </c>
      <c r="I139" s="749">
        <v>201958</v>
      </c>
      <c r="J139" s="749" t="s">
        <v>639</v>
      </c>
      <c r="K139" s="749" t="s">
        <v>640</v>
      </c>
      <c r="L139" s="752">
        <v>240.32000000000005</v>
      </c>
      <c r="M139" s="752">
        <v>1</v>
      </c>
      <c r="N139" s="753">
        <v>240.32000000000005</v>
      </c>
    </row>
    <row r="140" spans="1:14" ht="14.4" customHeight="1" x14ac:dyDescent="0.3">
      <c r="A140" s="747" t="s">
        <v>567</v>
      </c>
      <c r="B140" s="748" t="s">
        <v>568</v>
      </c>
      <c r="C140" s="749" t="s">
        <v>592</v>
      </c>
      <c r="D140" s="750" t="s">
        <v>593</v>
      </c>
      <c r="E140" s="751">
        <v>50113013</v>
      </c>
      <c r="F140" s="750" t="s">
        <v>638</v>
      </c>
      <c r="G140" s="749" t="s">
        <v>599</v>
      </c>
      <c r="H140" s="749">
        <v>201961</v>
      </c>
      <c r="I140" s="749">
        <v>201961</v>
      </c>
      <c r="J140" s="749" t="s">
        <v>641</v>
      </c>
      <c r="K140" s="749" t="s">
        <v>642</v>
      </c>
      <c r="L140" s="752">
        <v>319.92000000000007</v>
      </c>
      <c r="M140" s="752">
        <v>3</v>
      </c>
      <c r="N140" s="753">
        <v>959.76000000000022</v>
      </c>
    </row>
    <row r="141" spans="1:14" ht="14.4" customHeight="1" x14ac:dyDescent="0.3">
      <c r="A141" s="747" t="s">
        <v>567</v>
      </c>
      <c r="B141" s="748" t="s">
        <v>568</v>
      </c>
      <c r="C141" s="749" t="s">
        <v>592</v>
      </c>
      <c r="D141" s="750" t="s">
        <v>593</v>
      </c>
      <c r="E141" s="751">
        <v>50113013</v>
      </c>
      <c r="F141" s="750" t="s">
        <v>638</v>
      </c>
      <c r="G141" s="749" t="s">
        <v>686</v>
      </c>
      <c r="H141" s="749">
        <v>183817</v>
      </c>
      <c r="I141" s="749">
        <v>183817</v>
      </c>
      <c r="J141" s="749" t="s">
        <v>806</v>
      </c>
      <c r="K141" s="749" t="s">
        <v>807</v>
      </c>
      <c r="L141" s="752">
        <v>918.5</v>
      </c>
      <c r="M141" s="752">
        <v>2</v>
      </c>
      <c r="N141" s="753">
        <v>1837</v>
      </c>
    </row>
    <row r="142" spans="1:14" ht="14.4" customHeight="1" x14ac:dyDescent="0.3">
      <c r="A142" s="747" t="s">
        <v>567</v>
      </c>
      <c r="B142" s="748" t="s">
        <v>568</v>
      </c>
      <c r="C142" s="749" t="s">
        <v>592</v>
      </c>
      <c r="D142" s="750" t="s">
        <v>593</v>
      </c>
      <c r="E142" s="751">
        <v>50113013</v>
      </c>
      <c r="F142" s="750" t="s">
        <v>638</v>
      </c>
      <c r="G142" s="749" t="s">
        <v>599</v>
      </c>
      <c r="H142" s="749">
        <v>101066</v>
      </c>
      <c r="I142" s="749">
        <v>1066</v>
      </c>
      <c r="J142" s="749" t="s">
        <v>643</v>
      </c>
      <c r="K142" s="749" t="s">
        <v>644</v>
      </c>
      <c r="L142" s="752">
        <v>57.42</v>
      </c>
      <c r="M142" s="752">
        <v>4</v>
      </c>
      <c r="N142" s="753">
        <v>229.68</v>
      </c>
    </row>
    <row r="143" spans="1:14" ht="14.4" customHeight="1" x14ac:dyDescent="0.3">
      <c r="A143" s="747" t="s">
        <v>567</v>
      </c>
      <c r="B143" s="748" t="s">
        <v>568</v>
      </c>
      <c r="C143" s="749" t="s">
        <v>592</v>
      </c>
      <c r="D143" s="750" t="s">
        <v>593</v>
      </c>
      <c r="E143" s="751">
        <v>50113013</v>
      </c>
      <c r="F143" s="750" t="s">
        <v>638</v>
      </c>
      <c r="G143" s="749" t="s">
        <v>599</v>
      </c>
      <c r="H143" s="749">
        <v>96414</v>
      </c>
      <c r="I143" s="749">
        <v>96414</v>
      </c>
      <c r="J143" s="749" t="s">
        <v>645</v>
      </c>
      <c r="K143" s="749" t="s">
        <v>646</v>
      </c>
      <c r="L143" s="752">
        <v>59.199999999999996</v>
      </c>
      <c r="M143" s="752">
        <v>6</v>
      </c>
      <c r="N143" s="753">
        <v>355.2</v>
      </c>
    </row>
    <row r="144" spans="1:14" ht="14.4" customHeight="1" x14ac:dyDescent="0.3">
      <c r="A144" s="747" t="s">
        <v>567</v>
      </c>
      <c r="B144" s="748" t="s">
        <v>568</v>
      </c>
      <c r="C144" s="749" t="s">
        <v>592</v>
      </c>
      <c r="D144" s="750" t="s">
        <v>593</v>
      </c>
      <c r="E144" s="751">
        <v>50113013</v>
      </c>
      <c r="F144" s="750" t="s">
        <v>638</v>
      </c>
      <c r="G144" s="749" t="s">
        <v>599</v>
      </c>
      <c r="H144" s="749">
        <v>216183</v>
      </c>
      <c r="I144" s="749">
        <v>216183</v>
      </c>
      <c r="J144" s="749" t="s">
        <v>808</v>
      </c>
      <c r="K144" s="749" t="s">
        <v>809</v>
      </c>
      <c r="L144" s="752">
        <v>251.66</v>
      </c>
      <c r="M144" s="752">
        <v>10</v>
      </c>
      <c r="N144" s="753">
        <v>2516.6</v>
      </c>
    </row>
    <row r="145" spans="1:14" ht="14.4" customHeight="1" x14ac:dyDescent="0.3">
      <c r="A145" s="747" t="s">
        <v>567</v>
      </c>
      <c r="B145" s="748" t="s">
        <v>568</v>
      </c>
      <c r="C145" s="749" t="s">
        <v>592</v>
      </c>
      <c r="D145" s="750" t="s">
        <v>593</v>
      </c>
      <c r="E145" s="751">
        <v>50113013</v>
      </c>
      <c r="F145" s="750" t="s">
        <v>638</v>
      </c>
      <c r="G145" s="749" t="s">
        <v>569</v>
      </c>
      <c r="H145" s="749">
        <v>156835</v>
      </c>
      <c r="I145" s="749">
        <v>156835</v>
      </c>
      <c r="J145" s="749" t="s">
        <v>656</v>
      </c>
      <c r="K145" s="749" t="s">
        <v>657</v>
      </c>
      <c r="L145" s="752">
        <v>1116.5</v>
      </c>
      <c r="M145" s="752">
        <v>4</v>
      </c>
      <c r="N145" s="753">
        <v>4466</v>
      </c>
    </row>
    <row r="146" spans="1:14" ht="14.4" customHeight="1" x14ac:dyDescent="0.3">
      <c r="A146" s="747" t="s">
        <v>567</v>
      </c>
      <c r="B146" s="748" t="s">
        <v>568</v>
      </c>
      <c r="C146" s="749" t="s">
        <v>592</v>
      </c>
      <c r="D146" s="750" t="s">
        <v>593</v>
      </c>
      <c r="E146" s="751">
        <v>50113013</v>
      </c>
      <c r="F146" s="750" t="s">
        <v>638</v>
      </c>
      <c r="G146" s="749" t="s">
        <v>686</v>
      </c>
      <c r="H146" s="749">
        <v>111592</v>
      </c>
      <c r="I146" s="749">
        <v>11592</v>
      </c>
      <c r="J146" s="749" t="s">
        <v>810</v>
      </c>
      <c r="K146" s="749" t="s">
        <v>811</v>
      </c>
      <c r="L146" s="752">
        <v>375.34498412698412</v>
      </c>
      <c r="M146" s="752">
        <v>2.0999999999999996</v>
      </c>
      <c r="N146" s="753">
        <v>788.22446666666656</v>
      </c>
    </row>
    <row r="147" spans="1:14" ht="14.4" customHeight="1" x14ac:dyDescent="0.3">
      <c r="A147" s="747" t="s">
        <v>567</v>
      </c>
      <c r="B147" s="748" t="s">
        <v>568</v>
      </c>
      <c r="C147" s="749" t="s">
        <v>592</v>
      </c>
      <c r="D147" s="750" t="s">
        <v>593</v>
      </c>
      <c r="E147" s="751">
        <v>50113013</v>
      </c>
      <c r="F147" s="750" t="s">
        <v>638</v>
      </c>
      <c r="G147" s="749" t="s">
        <v>599</v>
      </c>
      <c r="H147" s="749">
        <v>101076</v>
      </c>
      <c r="I147" s="749">
        <v>1076</v>
      </c>
      <c r="J147" s="749" t="s">
        <v>812</v>
      </c>
      <c r="K147" s="749" t="s">
        <v>753</v>
      </c>
      <c r="L147" s="752">
        <v>78.430000000000007</v>
      </c>
      <c r="M147" s="752">
        <v>1</v>
      </c>
      <c r="N147" s="753">
        <v>78.430000000000007</v>
      </c>
    </row>
    <row r="148" spans="1:14" ht="14.4" customHeight="1" x14ac:dyDescent="0.3">
      <c r="A148" s="747" t="s">
        <v>567</v>
      </c>
      <c r="B148" s="748" t="s">
        <v>568</v>
      </c>
      <c r="C148" s="749" t="s">
        <v>592</v>
      </c>
      <c r="D148" s="750" t="s">
        <v>593</v>
      </c>
      <c r="E148" s="751">
        <v>50113013</v>
      </c>
      <c r="F148" s="750" t="s">
        <v>638</v>
      </c>
      <c r="G148" s="749" t="s">
        <v>686</v>
      </c>
      <c r="H148" s="749">
        <v>113453</v>
      </c>
      <c r="I148" s="749">
        <v>113453</v>
      </c>
      <c r="J148" s="749" t="s">
        <v>813</v>
      </c>
      <c r="K148" s="749" t="s">
        <v>814</v>
      </c>
      <c r="L148" s="752">
        <v>458.7</v>
      </c>
      <c r="M148" s="752">
        <v>1</v>
      </c>
      <c r="N148" s="753">
        <v>458.7</v>
      </c>
    </row>
    <row r="149" spans="1:14" ht="14.4" customHeight="1" x14ac:dyDescent="0.3">
      <c r="A149" s="747" t="s">
        <v>567</v>
      </c>
      <c r="B149" s="748" t="s">
        <v>568</v>
      </c>
      <c r="C149" s="749" t="s">
        <v>592</v>
      </c>
      <c r="D149" s="750" t="s">
        <v>593</v>
      </c>
      <c r="E149" s="751">
        <v>50113013</v>
      </c>
      <c r="F149" s="750" t="s">
        <v>638</v>
      </c>
      <c r="G149" s="749" t="s">
        <v>599</v>
      </c>
      <c r="H149" s="749">
        <v>192359</v>
      </c>
      <c r="I149" s="749">
        <v>92359</v>
      </c>
      <c r="J149" s="749" t="s">
        <v>815</v>
      </c>
      <c r="K149" s="749" t="s">
        <v>816</v>
      </c>
      <c r="L149" s="752">
        <v>43.690000000000019</v>
      </c>
      <c r="M149" s="752">
        <v>2</v>
      </c>
      <c r="N149" s="753">
        <v>87.380000000000038</v>
      </c>
    </row>
    <row r="150" spans="1:14" ht="14.4" customHeight="1" x14ac:dyDescent="0.3">
      <c r="A150" s="747" t="s">
        <v>567</v>
      </c>
      <c r="B150" s="748" t="s">
        <v>568</v>
      </c>
      <c r="C150" s="749" t="s">
        <v>592</v>
      </c>
      <c r="D150" s="750" t="s">
        <v>593</v>
      </c>
      <c r="E150" s="751">
        <v>50113013</v>
      </c>
      <c r="F150" s="750" t="s">
        <v>638</v>
      </c>
      <c r="G150" s="749" t="s">
        <v>569</v>
      </c>
      <c r="H150" s="749">
        <v>201030</v>
      </c>
      <c r="I150" s="749">
        <v>201030</v>
      </c>
      <c r="J150" s="749" t="s">
        <v>817</v>
      </c>
      <c r="K150" s="749" t="s">
        <v>818</v>
      </c>
      <c r="L150" s="752">
        <v>26.610000000000003</v>
      </c>
      <c r="M150" s="752">
        <v>10</v>
      </c>
      <c r="N150" s="753">
        <v>266.10000000000002</v>
      </c>
    </row>
    <row r="151" spans="1:14" ht="14.4" customHeight="1" x14ac:dyDescent="0.3">
      <c r="A151" s="747" t="s">
        <v>567</v>
      </c>
      <c r="B151" s="748" t="s">
        <v>568</v>
      </c>
      <c r="C151" s="749" t="s">
        <v>592</v>
      </c>
      <c r="D151" s="750" t="s">
        <v>593</v>
      </c>
      <c r="E151" s="751">
        <v>50113013</v>
      </c>
      <c r="F151" s="750" t="s">
        <v>638</v>
      </c>
      <c r="G151" s="749" t="s">
        <v>599</v>
      </c>
      <c r="H151" s="749">
        <v>105114</v>
      </c>
      <c r="I151" s="749">
        <v>5114</v>
      </c>
      <c r="J151" s="749" t="s">
        <v>819</v>
      </c>
      <c r="K151" s="749" t="s">
        <v>820</v>
      </c>
      <c r="L151" s="752">
        <v>73.79000000000002</v>
      </c>
      <c r="M151" s="752">
        <v>26</v>
      </c>
      <c r="N151" s="753">
        <v>1918.5400000000004</v>
      </c>
    </row>
    <row r="152" spans="1:14" ht="14.4" customHeight="1" x14ac:dyDescent="0.3">
      <c r="A152" s="747" t="s">
        <v>567</v>
      </c>
      <c r="B152" s="748" t="s">
        <v>568</v>
      </c>
      <c r="C152" s="749" t="s">
        <v>592</v>
      </c>
      <c r="D152" s="750" t="s">
        <v>593</v>
      </c>
      <c r="E152" s="751">
        <v>50113013</v>
      </c>
      <c r="F152" s="750" t="s">
        <v>638</v>
      </c>
      <c r="G152" s="749" t="s">
        <v>599</v>
      </c>
      <c r="H152" s="749">
        <v>847759</v>
      </c>
      <c r="I152" s="749">
        <v>142077</v>
      </c>
      <c r="J152" s="749" t="s">
        <v>821</v>
      </c>
      <c r="K152" s="749" t="s">
        <v>822</v>
      </c>
      <c r="L152" s="752">
        <v>2256.35</v>
      </c>
      <c r="M152" s="752">
        <v>3</v>
      </c>
      <c r="N152" s="753">
        <v>6769.0499999999993</v>
      </c>
    </row>
    <row r="153" spans="1:14" ht="14.4" customHeight="1" x14ac:dyDescent="0.3">
      <c r="A153" s="747" t="s">
        <v>567</v>
      </c>
      <c r="B153" s="748" t="s">
        <v>568</v>
      </c>
      <c r="C153" s="749" t="s">
        <v>592</v>
      </c>
      <c r="D153" s="750" t="s">
        <v>593</v>
      </c>
      <c r="E153" s="751">
        <v>50113013</v>
      </c>
      <c r="F153" s="750" t="s">
        <v>638</v>
      </c>
      <c r="G153" s="749" t="s">
        <v>599</v>
      </c>
      <c r="H153" s="749">
        <v>225175</v>
      </c>
      <c r="I153" s="749">
        <v>225175</v>
      </c>
      <c r="J153" s="749" t="s">
        <v>649</v>
      </c>
      <c r="K153" s="749" t="s">
        <v>650</v>
      </c>
      <c r="L153" s="752">
        <v>45.61</v>
      </c>
      <c r="M153" s="752">
        <v>20</v>
      </c>
      <c r="N153" s="753">
        <v>912.2</v>
      </c>
    </row>
    <row r="154" spans="1:14" ht="14.4" customHeight="1" x14ac:dyDescent="0.3">
      <c r="A154" s="747" t="s">
        <v>567</v>
      </c>
      <c r="B154" s="748" t="s">
        <v>568</v>
      </c>
      <c r="C154" s="749" t="s">
        <v>592</v>
      </c>
      <c r="D154" s="750" t="s">
        <v>593</v>
      </c>
      <c r="E154" s="751">
        <v>50113013</v>
      </c>
      <c r="F154" s="750" t="s">
        <v>638</v>
      </c>
      <c r="G154" s="749" t="s">
        <v>686</v>
      </c>
      <c r="H154" s="749">
        <v>166265</v>
      </c>
      <c r="I154" s="749">
        <v>166265</v>
      </c>
      <c r="J154" s="749" t="s">
        <v>823</v>
      </c>
      <c r="K154" s="749" t="s">
        <v>809</v>
      </c>
      <c r="L154" s="752">
        <v>33.39</v>
      </c>
      <c r="M154" s="752">
        <v>10</v>
      </c>
      <c r="N154" s="753">
        <v>333.9</v>
      </c>
    </row>
    <row r="155" spans="1:14" ht="14.4" customHeight="1" x14ac:dyDescent="0.3">
      <c r="A155" s="747" t="s">
        <v>567</v>
      </c>
      <c r="B155" s="748" t="s">
        <v>568</v>
      </c>
      <c r="C155" s="749" t="s">
        <v>592</v>
      </c>
      <c r="D155" s="750" t="s">
        <v>593</v>
      </c>
      <c r="E155" s="751">
        <v>50113013</v>
      </c>
      <c r="F155" s="750" t="s">
        <v>638</v>
      </c>
      <c r="G155" s="749" t="s">
        <v>599</v>
      </c>
      <c r="H155" s="749">
        <v>142845</v>
      </c>
      <c r="I155" s="749">
        <v>42845</v>
      </c>
      <c r="J155" s="749" t="s">
        <v>824</v>
      </c>
      <c r="K155" s="749" t="s">
        <v>825</v>
      </c>
      <c r="L155" s="752">
        <v>105.96000000000002</v>
      </c>
      <c r="M155" s="752">
        <v>1</v>
      </c>
      <c r="N155" s="753">
        <v>105.96000000000002</v>
      </c>
    </row>
    <row r="156" spans="1:14" ht="14.4" customHeight="1" x14ac:dyDescent="0.3">
      <c r="A156" s="747" t="s">
        <v>567</v>
      </c>
      <c r="B156" s="748" t="s">
        <v>568</v>
      </c>
      <c r="C156" s="749" t="s">
        <v>592</v>
      </c>
      <c r="D156" s="750" t="s">
        <v>593</v>
      </c>
      <c r="E156" s="751">
        <v>50113014</v>
      </c>
      <c r="F156" s="750" t="s">
        <v>651</v>
      </c>
      <c r="G156" s="749" t="s">
        <v>599</v>
      </c>
      <c r="H156" s="749">
        <v>116896</v>
      </c>
      <c r="I156" s="749">
        <v>16896</v>
      </c>
      <c r="J156" s="749" t="s">
        <v>826</v>
      </c>
      <c r="K156" s="749" t="s">
        <v>827</v>
      </c>
      <c r="L156" s="752">
        <v>108.09000000000003</v>
      </c>
      <c r="M156" s="752">
        <v>2</v>
      </c>
      <c r="N156" s="753">
        <v>216.18000000000006</v>
      </c>
    </row>
    <row r="157" spans="1:14" ht="14.4" customHeight="1" x14ac:dyDescent="0.3">
      <c r="A157" s="747" t="s">
        <v>567</v>
      </c>
      <c r="B157" s="748" t="s">
        <v>568</v>
      </c>
      <c r="C157" s="749" t="s">
        <v>595</v>
      </c>
      <c r="D157" s="750" t="s">
        <v>596</v>
      </c>
      <c r="E157" s="751">
        <v>50113016</v>
      </c>
      <c r="F157" s="750" t="s">
        <v>828</v>
      </c>
      <c r="G157" s="749" t="s">
        <v>599</v>
      </c>
      <c r="H157" s="749">
        <v>210115</v>
      </c>
      <c r="I157" s="749">
        <v>210115</v>
      </c>
      <c r="J157" s="749" t="s">
        <v>829</v>
      </c>
      <c r="K157" s="749" t="s">
        <v>830</v>
      </c>
      <c r="L157" s="752">
        <v>21212.13</v>
      </c>
      <c r="M157" s="752">
        <v>25</v>
      </c>
      <c r="N157" s="753">
        <v>530303.25</v>
      </c>
    </row>
    <row r="158" spans="1:14" ht="14.4" customHeight="1" thickBot="1" x14ac:dyDescent="0.35">
      <c r="A158" s="754" t="s">
        <v>567</v>
      </c>
      <c r="B158" s="755" t="s">
        <v>568</v>
      </c>
      <c r="C158" s="756" t="s">
        <v>595</v>
      </c>
      <c r="D158" s="757" t="s">
        <v>596</v>
      </c>
      <c r="E158" s="758">
        <v>50113016</v>
      </c>
      <c r="F158" s="757" t="s">
        <v>828</v>
      </c>
      <c r="G158" s="756" t="s">
        <v>599</v>
      </c>
      <c r="H158" s="756">
        <v>210114</v>
      </c>
      <c r="I158" s="756">
        <v>210114</v>
      </c>
      <c r="J158" s="756" t="s">
        <v>829</v>
      </c>
      <c r="K158" s="756" t="s">
        <v>831</v>
      </c>
      <c r="L158" s="759">
        <v>10606.07</v>
      </c>
      <c r="M158" s="759">
        <v>15</v>
      </c>
      <c r="N158" s="760">
        <v>159091.04999999999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832</v>
      </c>
      <c r="B5" s="745">
        <v>1116.4999999999998</v>
      </c>
      <c r="C5" s="765">
        <v>1</v>
      </c>
      <c r="D5" s="745"/>
      <c r="E5" s="765">
        <v>0</v>
      </c>
      <c r="F5" s="746">
        <v>1116.4999999999998</v>
      </c>
    </row>
    <row r="6" spans="1:6" ht="14.4" customHeight="1" thickBot="1" x14ac:dyDescent="0.35">
      <c r="A6" s="776" t="s">
        <v>833</v>
      </c>
      <c r="B6" s="768">
        <v>5742.35</v>
      </c>
      <c r="C6" s="769">
        <v>0.53172691752741608</v>
      </c>
      <c r="D6" s="768">
        <v>5057.0844666666653</v>
      </c>
      <c r="E6" s="769">
        <v>0.46827308247258398</v>
      </c>
      <c r="F6" s="770">
        <v>10799.434466666666</v>
      </c>
    </row>
    <row r="7" spans="1:6" ht="14.4" customHeight="1" thickBot="1" x14ac:dyDescent="0.35">
      <c r="A7" s="771" t="s">
        <v>3</v>
      </c>
      <c r="B7" s="772">
        <v>6858.85</v>
      </c>
      <c r="C7" s="773">
        <v>0.5756031991604833</v>
      </c>
      <c r="D7" s="772">
        <v>5057.0844666666653</v>
      </c>
      <c r="E7" s="773">
        <v>0.4243968008395167</v>
      </c>
      <c r="F7" s="774">
        <v>11915.934466666666</v>
      </c>
    </row>
    <row r="8" spans="1:6" ht="14.4" customHeight="1" thickBot="1" x14ac:dyDescent="0.35"/>
    <row r="9" spans="1:6" ht="14.4" customHeight="1" x14ac:dyDescent="0.3">
      <c r="A9" s="775" t="s">
        <v>834</v>
      </c>
      <c r="B9" s="745">
        <v>432.24</v>
      </c>
      <c r="C9" s="765">
        <v>1</v>
      </c>
      <c r="D9" s="745"/>
      <c r="E9" s="765">
        <v>0</v>
      </c>
      <c r="F9" s="746">
        <v>432.24</v>
      </c>
    </row>
    <row r="10" spans="1:6" ht="14.4" customHeight="1" x14ac:dyDescent="0.3">
      <c r="A10" s="778" t="s">
        <v>835</v>
      </c>
      <c r="B10" s="752">
        <v>215.20999999999998</v>
      </c>
      <c r="C10" s="766">
        <v>1</v>
      </c>
      <c r="D10" s="752"/>
      <c r="E10" s="766">
        <v>0</v>
      </c>
      <c r="F10" s="753">
        <v>215.20999999999998</v>
      </c>
    </row>
    <row r="11" spans="1:6" ht="14.4" customHeight="1" x14ac:dyDescent="0.3">
      <c r="A11" s="778" t="s">
        <v>836</v>
      </c>
      <c r="B11" s="752">
        <v>362.80000000000007</v>
      </c>
      <c r="C11" s="766">
        <v>1</v>
      </c>
      <c r="D11" s="752"/>
      <c r="E11" s="766">
        <v>0</v>
      </c>
      <c r="F11" s="753">
        <v>362.80000000000007</v>
      </c>
    </row>
    <row r="12" spans="1:6" ht="14.4" customHeight="1" x14ac:dyDescent="0.3">
      <c r="A12" s="778" t="s">
        <v>837</v>
      </c>
      <c r="B12" s="752">
        <v>266.10000000000002</v>
      </c>
      <c r="C12" s="766">
        <v>1</v>
      </c>
      <c r="D12" s="752"/>
      <c r="E12" s="766">
        <v>0</v>
      </c>
      <c r="F12" s="753">
        <v>266.10000000000002</v>
      </c>
    </row>
    <row r="13" spans="1:6" ht="14.4" customHeight="1" x14ac:dyDescent="0.3">
      <c r="A13" s="778" t="s">
        <v>838</v>
      </c>
      <c r="B13" s="752">
        <v>5582.5</v>
      </c>
      <c r="C13" s="766">
        <v>0.75240919199406964</v>
      </c>
      <c r="D13" s="752">
        <v>1837</v>
      </c>
      <c r="E13" s="766">
        <v>0.24759080800593031</v>
      </c>
      <c r="F13" s="753">
        <v>7419.5</v>
      </c>
    </row>
    <row r="14" spans="1:6" ht="14.4" customHeight="1" x14ac:dyDescent="0.3">
      <c r="A14" s="778" t="s">
        <v>839</v>
      </c>
      <c r="B14" s="752"/>
      <c r="C14" s="766">
        <v>0</v>
      </c>
      <c r="D14" s="752">
        <v>561.51</v>
      </c>
      <c r="E14" s="766">
        <v>1</v>
      </c>
      <c r="F14" s="753">
        <v>561.51</v>
      </c>
    </row>
    <row r="15" spans="1:6" ht="14.4" customHeight="1" x14ac:dyDescent="0.3">
      <c r="A15" s="778" t="s">
        <v>840</v>
      </c>
      <c r="B15" s="752"/>
      <c r="C15" s="766">
        <v>0</v>
      </c>
      <c r="D15" s="752">
        <v>333.9</v>
      </c>
      <c r="E15" s="766">
        <v>1</v>
      </c>
      <c r="F15" s="753">
        <v>333.9</v>
      </c>
    </row>
    <row r="16" spans="1:6" ht="14.4" customHeight="1" x14ac:dyDescent="0.3">
      <c r="A16" s="778" t="s">
        <v>841</v>
      </c>
      <c r="B16" s="752"/>
      <c r="C16" s="766">
        <v>0</v>
      </c>
      <c r="D16" s="752">
        <v>788.22446666666667</v>
      </c>
      <c r="E16" s="766">
        <v>1</v>
      </c>
      <c r="F16" s="753">
        <v>788.22446666666667</v>
      </c>
    </row>
    <row r="17" spans="1:6" ht="14.4" customHeight="1" x14ac:dyDescent="0.3">
      <c r="A17" s="778" t="s">
        <v>842</v>
      </c>
      <c r="B17" s="752"/>
      <c r="C17" s="766">
        <v>0</v>
      </c>
      <c r="D17" s="752">
        <v>226.68</v>
      </c>
      <c r="E17" s="766">
        <v>1</v>
      </c>
      <c r="F17" s="753">
        <v>226.68</v>
      </c>
    </row>
    <row r="18" spans="1:6" ht="14.4" customHeight="1" x14ac:dyDescent="0.3">
      <c r="A18" s="778" t="s">
        <v>843</v>
      </c>
      <c r="B18" s="752"/>
      <c r="C18" s="766">
        <v>0</v>
      </c>
      <c r="D18" s="752">
        <v>494.99999999999994</v>
      </c>
      <c r="E18" s="766">
        <v>1</v>
      </c>
      <c r="F18" s="753">
        <v>494.99999999999994</v>
      </c>
    </row>
    <row r="19" spans="1:6" ht="14.4" customHeight="1" x14ac:dyDescent="0.3">
      <c r="A19" s="778" t="s">
        <v>844</v>
      </c>
      <c r="B19" s="752"/>
      <c r="C19" s="766">
        <v>0</v>
      </c>
      <c r="D19" s="752">
        <v>67.320000000000007</v>
      </c>
      <c r="E19" s="766">
        <v>1</v>
      </c>
      <c r="F19" s="753">
        <v>67.320000000000007</v>
      </c>
    </row>
    <row r="20" spans="1:6" ht="14.4" customHeight="1" x14ac:dyDescent="0.3">
      <c r="A20" s="778" t="s">
        <v>845</v>
      </c>
      <c r="B20" s="752"/>
      <c r="C20" s="766">
        <v>0</v>
      </c>
      <c r="D20" s="752">
        <v>199.3</v>
      </c>
      <c r="E20" s="766">
        <v>1</v>
      </c>
      <c r="F20" s="753">
        <v>199.3</v>
      </c>
    </row>
    <row r="21" spans="1:6" ht="14.4" customHeight="1" x14ac:dyDescent="0.3">
      <c r="A21" s="778" t="s">
        <v>846</v>
      </c>
      <c r="B21" s="752"/>
      <c r="C21" s="766">
        <v>0</v>
      </c>
      <c r="D21" s="752">
        <v>89.449999999999989</v>
      </c>
      <c r="E21" s="766">
        <v>1</v>
      </c>
      <c r="F21" s="753">
        <v>89.449999999999989</v>
      </c>
    </row>
    <row r="22" spans="1:6" ht="14.4" customHeight="1" thickBot="1" x14ac:dyDescent="0.35">
      <c r="A22" s="776" t="s">
        <v>847</v>
      </c>
      <c r="B22" s="768"/>
      <c r="C22" s="769">
        <v>0</v>
      </c>
      <c r="D22" s="768">
        <v>458.7</v>
      </c>
      <c r="E22" s="769">
        <v>1</v>
      </c>
      <c r="F22" s="770">
        <v>458.7</v>
      </c>
    </row>
    <row r="23" spans="1:6" ht="14.4" customHeight="1" thickBot="1" x14ac:dyDescent="0.35">
      <c r="A23" s="771" t="s">
        <v>3</v>
      </c>
      <c r="B23" s="772">
        <v>6858.85</v>
      </c>
      <c r="C23" s="773">
        <v>0.57560319916048319</v>
      </c>
      <c r="D23" s="772">
        <v>5057.0844666666662</v>
      </c>
      <c r="E23" s="773">
        <v>0.4243968008395167</v>
      </c>
      <c r="F23" s="774">
        <v>11915.934466666668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2019-05-29T05:49:51Z</dcterms:modified>
</cp:coreProperties>
</file>